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 tabRatio="907"/>
  </bookViews>
  <sheets>
    <sheet name="ავტომშენებლის N20" sheetId="12" r:id="rId1"/>
    <sheet name="ავტომშენებლის 26" sheetId="14" r:id="rId2"/>
    <sheet name="მშვიდობის ქ. N1" sheetId="15" r:id="rId3"/>
    <sheet name="ირ აბაშიძე 12ა" sheetId="16" r:id="rId4"/>
    <sheet name="არაყიშვილის #1" sheetId="17" r:id="rId5"/>
    <sheet name="თაბუკაშვილია 179" sheetId="18" r:id="rId6"/>
    <sheet name="ახალგაზრდობის 66" sheetId="19" r:id="rId7"/>
    <sheet name="ნიკეას 2 შეს 6" sheetId="20" r:id="rId8"/>
    <sheet name="ნიკეას 19-62" sheetId="21" r:id="rId9"/>
    <sheet name="ნიკეას 2 შეს 10" sheetId="22" r:id="rId10"/>
    <sheet name="ი. ჭავჭავაძის 56" sheetId="23" r:id="rId11"/>
    <sheet name="ჭავჭავაძის 43" sheetId="24" r:id="rId12"/>
  </sheets>
  <externalReferences>
    <externalReference r:id="rId13"/>
    <externalReference r:id="rId14"/>
    <externalReference r:id="rId15"/>
  </externalReferences>
  <definedNames>
    <definedName name="_xlnm.Print_Area" localSheetId="1">'ავტომშენებლის 26'!$A$1:$M$73</definedName>
    <definedName name="_xlnm.Print_Area" localSheetId="0">'ავტომშენებლის N20'!$A$1:$M$52</definedName>
    <definedName name="_xlnm.Print_Area" localSheetId="4">'არაყიშვილის #1'!$A$1:$M$53</definedName>
    <definedName name="_xlnm.Print_Area" localSheetId="2">'მშვიდობის ქ. N1'!$A$1:$M$48</definedName>
    <definedName name="_xlnm.Print_Titles" localSheetId="0">'ავტომშენებლის N20'!$5:$7</definedName>
  </definedNames>
  <calcPr calcId="152511"/>
</workbook>
</file>

<file path=xl/calcChain.xml><?xml version="1.0" encoding="utf-8"?>
<calcChain xmlns="http://schemas.openxmlformats.org/spreadsheetml/2006/main">
  <c r="A1" i="17" l="1"/>
  <c r="F10" i="14" l="1"/>
  <c r="F11" i="14" s="1"/>
  <c r="E13" i="14"/>
  <c r="F14" i="14"/>
  <c r="F15" i="14"/>
  <c r="F17" i="14" s="1"/>
  <c r="F19" i="14"/>
  <c r="E20" i="14"/>
  <c r="E21" i="14"/>
  <c r="C22" i="14"/>
  <c r="F22" i="14"/>
  <c r="F23" i="14"/>
  <c r="C24" i="14"/>
  <c r="F27" i="14"/>
  <c r="F28" i="14" s="1"/>
  <c r="F35" i="14"/>
  <c r="F36" i="14"/>
  <c r="F37" i="14"/>
  <c r="F38" i="14"/>
  <c r="F40" i="14"/>
  <c r="F41" i="14"/>
  <c r="F42" i="14"/>
  <c r="F43" i="14"/>
  <c r="F45" i="14"/>
  <c r="F46" i="14"/>
  <c r="F47" i="14"/>
  <c r="F48" i="14"/>
  <c r="F49" i="14"/>
  <c r="F50" i="14"/>
  <c r="F51" i="14"/>
  <c r="F52" i="14"/>
  <c r="F53" i="14"/>
  <c r="F56" i="14"/>
  <c r="F57" i="14" s="1"/>
  <c r="F61" i="14"/>
  <c r="F65" i="14"/>
  <c r="E66" i="14"/>
  <c r="E67" i="14"/>
  <c r="E68" i="14"/>
  <c r="E69" i="14"/>
  <c r="F70" i="14"/>
  <c r="F71" i="14" s="1"/>
  <c r="F21" i="14" l="1"/>
  <c r="F13" i="14"/>
  <c r="F16" i="14"/>
  <c r="F12" i="14"/>
  <c r="F31" i="14"/>
  <c r="F20" i="14"/>
  <c r="F73" i="14"/>
  <c r="F66" i="14"/>
  <c r="F60" i="14"/>
  <c r="F30" i="14"/>
  <c r="F72" i="14"/>
  <c r="F63" i="14"/>
  <c r="F58" i="14"/>
  <c r="F33" i="14"/>
  <c r="F29" i="14"/>
  <c r="F18" i="14"/>
  <c r="F62" i="14"/>
  <c r="F32" i="14"/>
  <c r="F24" i="14"/>
  <c r="F69" i="14"/>
  <c r="F68" i="14"/>
  <c r="F67" i="14"/>
  <c r="F49" i="24"/>
  <c r="F48" i="24"/>
  <c r="F47" i="24"/>
  <c r="F46" i="24"/>
  <c r="F45" i="24"/>
  <c r="F44" i="24"/>
  <c r="F43" i="24"/>
  <c r="F42" i="24"/>
  <c r="F41" i="24"/>
  <c r="F38" i="24"/>
  <c r="F37" i="24"/>
  <c r="F36" i="24"/>
  <c r="F34" i="24"/>
  <c r="F33" i="24"/>
  <c r="F32" i="24"/>
  <c r="F31" i="24"/>
  <c r="F29" i="24"/>
  <c r="F28" i="24"/>
  <c r="F27" i="24"/>
  <c r="F26" i="24"/>
  <c r="F25" i="24"/>
  <c r="F24" i="24"/>
  <c r="F23" i="24"/>
  <c r="F22" i="24"/>
  <c r="F20" i="24"/>
  <c r="F19" i="24"/>
  <c r="F18" i="24"/>
  <c r="F15" i="24"/>
  <c r="F14" i="24"/>
  <c r="E13" i="24"/>
  <c r="F13" i="24" s="1"/>
  <c r="F12" i="24"/>
  <c r="F11" i="24"/>
  <c r="F39" i="24" l="1"/>
  <c r="F22" i="23" l="1"/>
  <c r="F23" i="23"/>
  <c r="F21" i="23"/>
  <c r="F52" i="23"/>
  <c r="F51" i="23"/>
  <c r="F50" i="23"/>
  <c r="F49" i="23"/>
  <c r="F48" i="23"/>
  <c r="F47" i="23"/>
  <c r="F46" i="23"/>
  <c r="F45" i="23"/>
  <c r="F44" i="23"/>
  <c r="F41" i="23"/>
  <c r="F40" i="23"/>
  <c r="F39" i="23"/>
  <c r="F37" i="23"/>
  <c r="F42" i="23" s="1"/>
  <c r="F36" i="23"/>
  <c r="F35" i="23"/>
  <c r="F34" i="23"/>
  <c r="F32" i="23"/>
  <c r="F31" i="23"/>
  <c r="F30" i="23"/>
  <c r="F29" i="23"/>
  <c r="F28" i="23"/>
  <c r="F27" i="23"/>
  <c r="F26" i="23"/>
  <c r="F25" i="23"/>
  <c r="F19" i="23"/>
  <c r="F18" i="23"/>
  <c r="F17" i="23"/>
  <c r="F15" i="23"/>
  <c r="F14" i="23"/>
  <c r="E13" i="23"/>
  <c r="F13" i="23" s="1"/>
  <c r="F12" i="23"/>
  <c r="F11" i="23"/>
  <c r="F49" i="22" l="1"/>
  <c r="F48" i="22"/>
  <c r="F47" i="22"/>
  <c r="F46" i="22"/>
  <c r="F45" i="22"/>
  <c r="F44" i="22"/>
  <c r="F43" i="22"/>
  <c r="F42" i="22"/>
  <c r="F41" i="22"/>
  <c r="F38" i="22"/>
  <c r="F37" i="22"/>
  <c r="F36" i="22"/>
  <c r="F34" i="22"/>
  <c r="F39" i="22" s="1"/>
  <c r="F33" i="22"/>
  <c r="F32" i="22"/>
  <c r="F31" i="22"/>
  <c r="F29" i="22"/>
  <c r="F28" i="22"/>
  <c r="F27" i="22"/>
  <c r="F26" i="22"/>
  <c r="F25" i="22"/>
  <c r="F24" i="22"/>
  <c r="F23" i="22"/>
  <c r="F22" i="22"/>
  <c r="F20" i="22"/>
  <c r="F19" i="22"/>
  <c r="F18" i="22"/>
  <c r="F15" i="22"/>
  <c r="F14" i="22"/>
  <c r="E13" i="22"/>
  <c r="F13" i="22" s="1"/>
  <c r="F12" i="22"/>
  <c r="F11" i="22"/>
  <c r="F48" i="21"/>
  <c r="F47" i="21"/>
  <c r="F46" i="21"/>
  <c r="F45" i="21"/>
  <c r="F44" i="21"/>
  <c r="F43" i="21"/>
  <c r="F42" i="21"/>
  <c r="F41" i="21"/>
  <c r="F40" i="21"/>
  <c r="F37" i="21"/>
  <c r="F36" i="21"/>
  <c r="F35" i="21"/>
  <c r="F33" i="21"/>
  <c r="F38" i="21" s="1"/>
  <c r="F32" i="21"/>
  <c r="F31" i="21"/>
  <c r="F30" i="21"/>
  <c r="F28" i="21"/>
  <c r="F27" i="21"/>
  <c r="F26" i="21"/>
  <c r="F25" i="21"/>
  <c r="F24" i="21"/>
  <c r="F23" i="21"/>
  <c r="F22" i="21"/>
  <c r="F21" i="21"/>
  <c r="F19" i="21"/>
  <c r="F18" i="21"/>
  <c r="F17" i="21"/>
  <c r="F15" i="21"/>
  <c r="F14" i="21"/>
  <c r="E13" i="21"/>
  <c r="F13" i="21" s="1"/>
  <c r="F12" i="21"/>
  <c r="F11" i="21"/>
  <c r="F12" i="20" l="1"/>
  <c r="F13" i="20" s="1"/>
  <c r="F11" i="20"/>
  <c r="E10" i="20"/>
  <c r="F10" i="20" s="1"/>
  <c r="E9" i="20"/>
  <c r="F9" i="20" s="1"/>
  <c r="E8" i="20"/>
  <c r="F8" i="20" s="1"/>
  <c r="F42" i="20"/>
  <c r="F41" i="20"/>
  <c r="F40" i="20"/>
  <c r="F39" i="20"/>
  <c r="F38" i="20"/>
  <c r="F37" i="20"/>
  <c r="F36" i="20"/>
  <c r="F35" i="20"/>
  <c r="F34" i="20"/>
  <c r="F33" i="20"/>
  <c r="F31" i="20"/>
  <c r="F30" i="20"/>
  <c r="F28" i="20"/>
  <c r="F27" i="20"/>
  <c r="F26" i="20"/>
  <c r="F25" i="20"/>
  <c r="F24" i="20"/>
  <c r="F21" i="20"/>
  <c r="F20" i="20"/>
  <c r="F19" i="20"/>
  <c r="F18" i="20"/>
  <c r="F17" i="20"/>
  <c r="F16" i="20"/>
  <c r="F22" i="20" l="1"/>
  <c r="F50" i="19" l="1"/>
  <c r="F49" i="19"/>
  <c r="F48" i="19"/>
  <c r="F47" i="19"/>
  <c r="F46" i="19"/>
  <c r="F45" i="19"/>
  <c r="F44" i="19"/>
  <c r="F43" i="19"/>
  <c r="F42" i="19"/>
  <c r="F35" i="19"/>
  <c r="F34" i="19"/>
  <c r="F33" i="19"/>
  <c r="F31" i="19"/>
  <c r="F36" i="19" s="1"/>
  <c r="F30" i="19"/>
  <c r="F29" i="19"/>
  <c r="F28" i="19"/>
  <c r="F26" i="19"/>
  <c r="F25" i="19"/>
  <c r="F24" i="19"/>
  <c r="F22" i="19"/>
  <c r="F21" i="19"/>
  <c r="F20" i="19"/>
  <c r="F19" i="19"/>
  <c r="F18" i="19"/>
  <c r="F17" i="19"/>
  <c r="F16" i="19"/>
  <c r="F15" i="19"/>
  <c r="F13" i="19"/>
  <c r="E11" i="19"/>
  <c r="F12" i="19"/>
  <c r="F55" i="19"/>
  <c r="F54" i="19"/>
  <c r="F53" i="19"/>
  <c r="F52" i="19"/>
  <c r="F40" i="19"/>
  <c r="F39" i="19"/>
  <c r="F38" i="19"/>
  <c r="F9" i="19" l="1"/>
  <c r="F10" i="19"/>
  <c r="F11" i="19"/>
  <c r="F54" i="18" l="1"/>
  <c r="F53" i="18"/>
  <c r="F52" i="18"/>
  <c r="F51" i="18"/>
  <c r="F50" i="18"/>
  <c r="F49" i="18"/>
  <c r="F48" i="18"/>
  <c r="F47" i="18"/>
  <c r="F46" i="18"/>
  <c r="F43" i="18"/>
  <c r="F42" i="18"/>
  <c r="F41" i="18"/>
  <c r="F39" i="18"/>
  <c r="F44" i="18" s="1"/>
  <c r="F38" i="18"/>
  <c r="F37" i="18"/>
  <c r="F36" i="18"/>
  <c r="F34" i="18"/>
  <c r="F33" i="18"/>
  <c r="F32" i="18"/>
  <c r="F31" i="18"/>
  <c r="F30" i="18"/>
  <c r="F29" i="18"/>
  <c r="F28" i="18"/>
  <c r="F27" i="18"/>
  <c r="F24" i="18"/>
  <c r="F21" i="18"/>
  <c r="F20" i="18"/>
  <c r="F19" i="18"/>
  <c r="F15" i="18"/>
  <c r="F14" i="18"/>
  <c r="E13" i="18"/>
  <c r="F13" i="18" s="1"/>
  <c r="E12" i="18"/>
  <c r="F12" i="18" s="1"/>
  <c r="E11" i="18"/>
  <c r="F11" i="18" s="1"/>
  <c r="F25" i="18"/>
  <c r="F23" i="18"/>
  <c r="F51" i="17" l="1"/>
  <c r="F50" i="17"/>
  <c r="F49" i="17"/>
  <c r="F48" i="17"/>
  <c r="F47" i="17"/>
  <c r="F46" i="17"/>
  <c r="F45" i="17"/>
  <c r="F44" i="17"/>
  <c r="F43" i="17"/>
  <c r="F40" i="17"/>
  <c r="F39" i="17"/>
  <c r="F38" i="17"/>
  <c r="F36" i="17"/>
  <c r="F41" i="17" s="1"/>
  <c r="F35" i="17"/>
  <c r="F34" i="17"/>
  <c r="F33" i="17"/>
  <c r="F31" i="17"/>
  <c r="F30" i="17"/>
  <c r="F29" i="17"/>
  <c r="F28" i="17"/>
  <c r="F27" i="17"/>
  <c r="F26" i="17"/>
  <c r="F25" i="17"/>
  <c r="F24" i="17"/>
  <c r="F18" i="17"/>
  <c r="F20" i="17" s="1"/>
  <c r="F17" i="17"/>
  <c r="F16" i="17"/>
  <c r="F15" i="17"/>
  <c r="F13" i="17"/>
  <c r="E12" i="17"/>
  <c r="F12" i="17" s="1"/>
  <c r="F11" i="17"/>
  <c r="F10" i="17"/>
  <c r="F19" i="17" l="1"/>
  <c r="F52" i="16" l="1"/>
  <c r="F51" i="16"/>
  <c r="F50" i="16"/>
  <c r="F49" i="16"/>
  <c r="F48" i="16"/>
  <c r="F47" i="16"/>
  <c r="F46" i="16"/>
  <c r="F45" i="16"/>
  <c r="F44" i="16"/>
  <c r="F41" i="16"/>
  <c r="F40" i="16"/>
  <c r="F39" i="16"/>
  <c r="F37" i="16"/>
  <c r="F36" i="16"/>
  <c r="F35" i="16"/>
  <c r="F34" i="16"/>
  <c r="F32" i="16"/>
  <c r="F31" i="16"/>
  <c r="F30" i="16"/>
  <c r="F28" i="16"/>
  <c r="F27" i="16"/>
  <c r="F26" i="16"/>
  <c r="F25" i="16"/>
  <c r="F24" i="16"/>
  <c r="F23" i="16"/>
  <c r="F22" i="16"/>
  <c r="F21" i="16"/>
  <c r="F17" i="16"/>
  <c r="F18" i="16" s="1"/>
  <c r="F15" i="16"/>
  <c r="F16" i="16" s="1"/>
  <c r="F14" i="16"/>
  <c r="E13" i="16"/>
  <c r="F13" i="16" s="1"/>
  <c r="F12" i="16"/>
  <c r="E12" i="16"/>
  <c r="E11" i="16"/>
  <c r="F11" i="16" s="1"/>
  <c r="F19" i="16" l="1"/>
  <c r="F42" i="16"/>
  <c r="F48" i="15"/>
  <c r="F47" i="15"/>
  <c r="F46" i="15"/>
  <c r="F45" i="15"/>
  <c r="F44" i="15"/>
  <c r="F43" i="15"/>
  <c r="F42" i="15"/>
  <c r="F41" i="15"/>
  <c r="F40" i="15"/>
  <c r="F37" i="15"/>
  <c r="F36" i="15"/>
  <c r="F35" i="15"/>
  <c r="F33" i="15"/>
  <c r="F38" i="15" s="1"/>
  <c r="F32" i="15"/>
  <c r="F31" i="15"/>
  <c r="F30" i="15"/>
  <c r="F19" i="15"/>
  <c r="F18" i="15"/>
  <c r="F12" i="15"/>
  <c r="E13" i="15"/>
  <c r="F22" i="15"/>
  <c r="F27" i="15" s="1"/>
  <c r="C19" i="15"/>
  <c r="A2" i="15"/>
  <c r="F16" i="15" l="1"/>
  <c r="F17" i="15"/>
  <c r="F13" i="15"/>
  <c r="F11" i="15"/>
  <c r="F14" i="15"/>
  <c r="F24" i="15"/>
  <c r="F28" i="15"/>
  <c r="F25" i="15"/>
  <c r="F26" i="15"/>
  <c r="F23" i="15"/>
  <c r="A2" i="14" l="1"/>
  <c r="F52" i="12" l="1"/>
  <c r="F51" i="12"/>
  <c r="F50" i="12"/>
  <c r="F49" i="12"/>
  <c r="F48" i="12"/>
  <c r="F47" i="12"/>
  <c r="F46" i="12"/>
  <c r="F45" i="12"/>
  <c r="F44" i="12"/>
  <c r="F41" i="12"/>
  <c r="F40" i="12"/>
  <c r="F39" i="12"/>
  <c r="F37" i="12"/>
  <c r="F36" i="12"/>
  <c r="F35" i="12"/>
  <c r="F34" i="12"/>
  <c r="F42" i="12" l="1"/>
  <c r="F32" i="12" l="1"/>
  <c r="F31" i="12"/>
  <c r="F30" i="12"/>
  <c r="F28" i="12"/>
  <c r="F27" i="12"/>
  <c r="F26" i="12"/>
  <c r="F25" i="12"/>
  <c r="F24" i="12"/>
  <c r="F23" i="12"/>
  <c r="F22" i="12"/>
  <c r="F21" i="12"/>
  <c r="F15" i="12"/>
  <c r="F16" i="12" s="1"/>
  <c r="F14" i="12"/>
  <c r="E13" i="12"/>
  <c r="F13" i="12" s="1"/>
  <c r="E12" i="12"/>
  <c r="F12" i="12" s="1"/>
  <c r="E11" i="12"/>
  <c r="F11" i="12" s="1"/>
  <c r="F17" i="12" l="1"/>
  <c r="F19" i="12" s="1"/>
  <c r="F18" i="12" l="1"/>
</calcChain>
</file>

<file path=xl/comments1.xml><?xml version="1.0" encoding="utf-8"?>
<comments xmlns="http://schemas.openxmlformats.org/spreadsheetml/2006/main">
  <authors>
    <author>Author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<sst xmlns="http://schemas.openxmlformats.org/spreadsheetml/2006/main" count="1266" uniqueCount="190">
  <si>
    <t>#</t>
  </si>
  <si>
    <t>Sifri #</t>
  </si>
  <si>
    <t>samuSaos dasaxeleba</t>
  </si>
  <si>
    <t>ganz. erT.</t>
  </si>
  <si>
    <t>raodenoba</t>
  </si>
  <si>
    <t>masala</t>
  </si>
  <si>
    <t>xelfasi</t>
  </si>
  <si>
    <t>transporti da maqanizmebi</t>
  </si>
  <si>
    <t>jami</t>
  </si>
  <si>
    <t>erT. fasi</t>
  </si>
  <si>
    <r>
      <t>m</t>
    </r>
    <r>
      <rPr>
        <b/>
        <vertAlign val="superscript"/>
        <sz val="10"/>
        <rFont val="AcadNusx"/>
      </rPr>
      <t>3</t>
    </r>
  </si>
  <si>
    <t>SromiTi resursebi</t>
  </si>
  <si>
    <t>k/sT</t>
  </si>
  <si>
    <r>
      <t>eqskavatori 0.65 m</t>
    </r>
    <r>
      <rPr>
        <vertAlign val="superscript"/>
        <sz val="9"/>
        <rFont val="AcadNusx"/>
      </rPr>
      <t>3</t>
    </r>
  </si>
  <si>
    <t>m/sT</t>
  </si>
  <si>
    <t>buldozeri 79 kvt.</t>
  </si>
  <si>
    <t>sxva masalebi</t>
  </si>
  <si>
    <t>lari</t>
  </si>
  <si>
    <t>tn.</t>
  </si>
  <si>
    <t>c.</t>
  </si>
  <si>
    <r>
      <t>m</t>
    </r>
    <r>
      <rPr>
        <b/>
        <vertAlign val="superscript"/>
        <sz val="10"/>
        <rFont val="AcadNusx"/>
      </rPr>
      <t>2</t>
    </r>
  </si>
  <si>
    <t>Sromis danaxarji</t>
  </si>
  <si>
    <t>satkepni sagz. TviTmavali pnevmosvlaze 18 tn.</t>
  </si>
  <si>
    <t>satkepni sagz. TviTmavali gluvi 5 tn.</t>
  </si>
  <si>
    <t>satkepni sagz. TviTmavali gluvi 10 tn.</t>
  </si>
  <si>
    <t>mosarwyav-mosarecxi manqana 6000l.</t>
  </si>
  <si>
    <r>
      <t>m</t>
    </r>
    <r>
      <rPr>
        <vertAlign val="superscript"/>
        <sz val="10"/>
        <rFont val="AcadNusx"/>
      </rPr>
      <t>3</t>
    </r>
  </si>
  <si>
    <t>wyali</t>
  </si>
  <si>
    <t>transportireba</t>
  </si>
  <si>
    <t>normativiT erTeulze</t>
  </si>
  <si>
    <t>zedmeti gruntis datvirTva a/manqanebze da gatana 10 km-ze</t>
  </si>
  <si>
    <t>qviSa-xreSovani narevi</t>
  </si>
  <si>
    <t>I_betonis gzis safari</t>
  </si>
  <si>
    <t>sakanalizacio da saniaRvre Webis zedapirebis amaRleba gasworeba saproeqto niSnulamde</t>
  </si>
  <si>
    <t>aguri</t>
  </si>
  <si>
    <t>xsnari cementis</t>
  </si>
  <si>
    <t>meqanizmisaTvis miuwvdomel adgilebSi gruntis damuSaveba xeliT</t>
  </si>
  <si>
    <t>zedmeti gruntisa da arsebuli safaris moWra-aReba eqskavatoriT da buldozeriT saSualod sisqiT 20 sm</t>
  </si>
  <si>
    <t>avtogreideri mZime tipis 132 kvt.</t>
  </si>
  <si>
    <t>qviSa-xreSovani narevisagan safuZvlis mowyoba sisqiT 10 sm datkepvniT</t>
  </si>
  <si>
    <r>
      <t xml:space="preserve">ბეტონის საფარის მოწყობა სისქით 14სმ B25 F200 W6, არმირებით      </t>
    </r>
    <r>
      <rPr>
        <sz val="11"/>
        <rFont val="Sylfaen"/>
        <family val="1"/>
      </rPr>
      <t xml:space="preserve"> </t>
    </r>
    <r>
      <rPr>
        <b/>
        <sz val="11"/>
        <rFont val="Sylfaen"/>
        <family val="1"/>
      </rPr>
      <t>A-1 d-6მმ, ბიჯი 20X20სმ</t>
    </r>
  </si>
  <si>
    <t>შრომითი რესურსი</t>
  </si>
  <si>
    <t>კაც/სთ</t>
  </si>
  <si>
    <t>მოსარწყავ-მოსარეცხი მანქანა 6000 ლ-ანი</t>
  </si>
  <si>
    <t>მანქ/სთ</t>
  </si>
  <si>
    <t xml:space="preserve">სხვა მანქანები </t>
  </si>
  <si>
    <t>ლარი</t>
  </si>
  <si>
    <t xml:space="preserve">ბეტონი მ-350 </t>
  </si>
  <si>
    <t>მ³</t>
  </si>
  <si>
    <t xml:space="preserve">არმატურა d-6 A_I  უჯრა 20*20სმ </t>
  </si>
  <si>
    <t>ტ</t>
  </si>
  <si>
    <t>პრ</t>
  </si>
  <si>
    <t>ფარი ფიცრის ყალიბის</t>
  </si>
  <si>
    <t>მ²</t>
  </si>
  <si>
    <t>სხვა მასალები</t>
  </si>
  <si>
    <t>წყალი</t>
  </si>
  <si>
    <t>ბეტონის ტრანსპორტირება 10 კმ-ზე</t>
  </si>
  <si>
    <t>გრძ.მ</t>
  </si>
  <si>
    <t>ნაკერების დამჭრელი მექანიზმი</t>
  </si>
  <si>
    <t>ნაკერების ჩამსხმელი</t>
  </si>
  <si>
    <t>ტრაქტორი მუხლუხა სვლაზე 59კვტ</t>
  </si>
  <si>
    <t>მოსარწყავი მანქანა 6000ლ</t>
  </si>
  <si>
    <t>ბიტუმ-პოლიმერული ნარევი</t>
  </si>
  <si>
    <t>ტნ</t>
  </si>
  <si>
    <t>გრძივი და განივი ტემპერატურული ნაკერების მოწყობა ყოველ 5 მეტრში ბიტუმით შევსებით</t>
  </si>
  <si>
    <t>ჯამი</t>
  </si>
  <si>
    <r>
      <t xml:space="preserve">ტერიტორიის პლანირება </t>
    </r>
    <r>
      <rPr>
        <b/>
        <sz val="10"/>
        <rFont val="Sylfaen"/>
        <family val="1"/>
      </rPr>
      <t>ნიშნულების მიხედვით მოსწორებით</t>
    </r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</si>
  <si>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</si>
  <si>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რესურსები</t>
  </si>
  <si>
    <t>კ/სთ</t>
  </si>
  <si>
    <t>ექსკავატორი</t>
  </si>
  <si>
    <t>მ/სთ</t>
  </si>
  <si>
    <t>ფრაქციული-ღორღი 0-40 მმ. ტრანსპორტირებით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</si>
  <si>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</si>
  <si>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შიფრი #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</si>
  <si>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</si>
  <si>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</si>
  <si>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</si>
  <si>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</si>
  <si>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</si>
  <si>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</si>
  <si>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</si>
  <si>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ერთ. ფასი</t>
  </si>
  <si>
    <t>თავი I - მოსამზადებელი სამუშაოები</t>
  </si>
  <si>
    <t>III კატ. გრუნტის მოჭრა და რელიეფის გასწორების და სანიაღვრე მილისა და ჭის ტრანშეის გაჭრის მიზნით</t>
  </si>
  <si>
    <t>შრომის დანახარჯი</t>
  </si>
  <si>
    <t>თავი II - ბეტონის საფარის მოწყობის სამუშაოები</t>
  </si>
  <si>
    <t>ცემენტო-ბეტონის საფარისათვის საფუძვლის მოწყობა ფრაქციული ღორღის ფენით სისქით 10 სმ დატკეპვნით</t>
  </si>
  <si>
    <t>ავტოგრეიდერი</t>
  </si>
  <si>
    <t>სატკეპნი საგზ.</t>
  </si>
  <si>
    <t>მოსარწყავ-მოსარეცხი მანქანა</t>
  </si>
  <si>
    <r>
      <t>მ</t>
    </r>
    <r>
      <rPr>
        <vertAlign val="superscript"/>
        <sz val="10"/>
        <rFont val="Sylfaen"/>
        <family val="1"/>
      </rPr>
      <t>3</t>
    </r>
  </si>
  <si>
    <t>სხვა მანქანები</t>
  </si>
  <si>
    <t>ქვიშა</t>
  </si>
  <si>
    <t>თავი III - სანიაღვრე ქსელის მოწყობის სამუშაოები</t>
  </si>
  <si>
    <t xml:space="preserve"> 3 ერთეული დ=1.00მ  სათვალთვალო ჭის  მოწყობა, 0.6X0.6მ თუჯის ცხაურით</t>
  </si>
  <si>
    <t>ერთ</t>
  </si>
  <si>
    <t>კაც.სთ</t>
  </si>
  <si>
    <t>რკინა ბეტონის რგოლები ჭების h=1000 მმ დ=1000მმ</t>
  </si>
  <si>
    <t>რკინა ბეტონის ფილა 1.0X1.0მ(სისქით 0.15მ) თუჯის ხუფით</t>
  </si>
  <si>
    <t>რკინა ბეტონის ჭის ძირი დ=1მ რგოლისთვის</t>
  </si>
  <si>
    <t>თუჯის ხუფი ოთხკუთხედი ჩარჩოთი დ-600*600მმ</t>
  </si>
  <si>
    <t>ც</t>
  </si>
  <si>
    <t>სათვალთვალო ჭის პლატსმასის მილების დაერთებების  მოწყობა</t>
  </si>
  <si>
    <r>
      <t>მ</t>
    </r>
    <r>
      <rPr>
        <vertAlign val="superscript"/>
        <sz val="11"/>
        <rFont val="AcadNusx"/>
      </rPr>
      <t>3</t>
    </r>
  </si>
  <si>
    <t xml:space="preserve">სანიაღვრე ქსელის მოწყობა დ=200 მმ გოფრირებული პლასტმასის მილებით </t>
  </si>
  <si>
    <t>მ</t>
  </si>
  <si>
    <t>პლასტმასის გოფრირებული მილი  დ=200 მმ სნ4</t>
  </si>
  <si>
    <t>გრძ/მ</t>
  </si>
  <si>
    <t>მილის გვერდებისა და ზედაპირის შევსება ქვიშით</t>
  </si>
  <si>
    <r>
      <t>მ</t>
    </r>
    <r>
      <rPr>
        <b/>
        <vertAlign val="superscript"/>
        <sz val="11"/>
        <rFont val="AcadNusx"/>
      </rPr>
      <t>3</t>
    </r>
  </si>
  <si>
    <t>III კატ. გრუნტის მოჭრა სანიაღვრე არხის მოსაწყობად</t>
  </si>
  <si>
    <t>კომპ</t>
  </si>
  <si>
    <t>ცემენტო-ბეტონის საფარისათვის საფუძვლის მოწყობა ფრაქციული ღორღის ფენით სისქით 10 სმ დატკეპვნით,</t>
  </si>
  <si>
    <t>სხვა მასალა</t>
  </si>
  <si>
    <t>შეადგინა</t>
  </si>
  <si>
    <t>ლ. ჭანჭალეიშვილი</t>
  </si>
  <si>
    <t>გრძივი და განივი ტემპერატურული ნაკერების მოწყობა ყოველ 20 მეტრში ბიტუმით შევსებით</t>
  </si>
  <si>
    <t>erTeulze</t>
  </si>
  <si>
    <t>a. demontaJi</t>
  </si>
  <si>
    <t>b. montaJi</t>
  </si>
  <si>
    <t>t</t>
  </si>
  <si>
    <t>c</t>
  </si>
  <si>
    <t>bardiulebis mowyoba</t>
  </si>
  <si>
    <t>grZ/m</t>
  </si>
  <si>
    <t>manqanebi</t>
  </si>
  <si>
    <t>yamiris, samSeneblo narCenebis da betonis bordiurebis დატვირთვა ა/მანქანებზე და transportireba 10 km</t>
  </si>
  <si>
    <t>III კატ. გრუნტის მოჭრა და რელიეფის გასწორების  მიზნით</t>
  </si>
  <si>
    <t>ბორდიური 30*15</t>
  </si>
  <si>
    <t>safuZv.</t>
  </si>
  <si>
    <t>samuSaoebis dasaxeleba</t>
  </si>
  <si>
    <t>ganz.</t>
  </si>
  <si>
    <t>normat.resursi</t>
  </si>
  <si>
    <t>masalebi</t>
  </si>
  <si>
    <t>manqana 
meqaniz.</t>
  </si>
  <si>
    <t>erTeuli</t>
  </si>
  <si>
    <t>sul</t>
  </si>
  <si>
    <t>erT.
fasi</t>
  </si>
  <si>
    <t>m3</t>
  </si>
  <si>
    <t>Sromis danaxarjebi</t>
  </si>
  <si>
    <t>gruntisa da samS.narCenebis gatana 
av/TviTmcleliT 10 km-ze</t>
  </si>
  <si>
    <t>tn</t>
  </si>
  <si>
    <t>m</t>
  </si>
  <si>
    <t>cementis xsnari m-100</t>
  </si>
  <si>
    <t>m2</t>
  </si>
  <si>
    <t>betoni b-22.5</t>
  </si>
  <si>
    <t>betonis safaris mowyoba sisqiT 8 sm betoniT b-22.5</t>
  </si>
  <si>
    <t>saniaRvre Webze liTonis cxaurebis mowyoba 200X200 mm</t>
  </si>
  <si>
    <t>liTonis cxaura</t>
  </si>
  <si>
    <t>Sifri</t>
  </si>
  <si>
    <t>samuSaoebis CamonaTvali</t>
  </si>
  <si>
    <t>ganzomileba</t>
  </si>
  <si>
    <t>manqana-meqan.</t>
  </si>
  <si>
    <t>normiT</t>
  </si>
  <si>
    <t>faqt.</t>
  </si>
  <si>
    <t>დატვირთული მასის გატანა საშ. 5კმ-ზე</t>
  </si>
  <si>
    <t>საფუძვლის მოწყობა ფრაქციული ღორღით 0-40მმ სისქით 6სმ. კ-1.26</t>
  </si>
  <si>
    <t xml:space="preserve">სატკეპნი საგზაო </t>
  </si>
  <si>
    <t>მოსარწყავი მანქანა</t>
  </si>
  <si>
    <t>ფრაქციული ღორღი 0-20მმ</t>
  </si>
  <si>
    <r>
      <t>მ</t>
    </r>
    <r>
      <rPr>
        <sz val="11"/>
        <rFont val="Calibri"/>
        <family val="2"/>
      </rPr>
      <t>³</t>
    </r>
  </si>
  <si>
    <t>ფრაქციული ღორღის ტრანსპორტირება 10 კმ-ზე</t>
  </si>
  <si>
    <r>
      <t xml:space="preserve"> საფარის მოწყობა მონოლითური ბეტონით მ-350 {</t>
    </r>
    <r>
      <rPr>
        <b/>
        <sz val="11"/>
        <rFont val="Calibri"/>
        <family val="2"/>
        <scheme val="minor"/>
      </rPr>
      <t>B</t>
    </r>
    <r>
      <rPr>
        <b/>
        <sz val="11"/>
        <rFont val="AcadNusx"/>
      </rPr>
      <t>-25F</t>
    </r>
    <r>
      <rPr>
        <b/>
        <sz val="11"/>
        <rFont val="Calibri"/>
        <family val="2"/>
        <scheme val="minor"/>
      </rPr>
      <t>F</t>
    </r>
    <r>
      <rPr>
        <b/>
        <sz val="11"/>
        <rFont val="AcadNusx"/>
      </rPr>
      <t xml:space="preserve">200 </t>
    </r>
    <r>
      <rPr>
        <b/>
        <sz val="11"/>
        <rFont val="Calibri"/>
        <family val="2"/>
        <scheme val="minor"/>
      </rPr>
      <t>W6</t>
    </r>
    <r>
      <rPr>
        <b/>
        <sz val="11"/>
        <rFont val="AcadNusx"/>
      </rPr>
      <t xml:space="preserve">) სისქით 14სმ </t>
    </r>
  </si>
  <si>
    <t>ამწე საავტომობილო სვლაზე 5 ტ</t>
  </si>
  <si>
    <t>მ/ს</t>
  </si>
  <si>
    <t>ბიტuმის ემულსია</t>
  </si>
  <si>
    <t>რელს-ფორმა</t>
  </si>
  <si>
    <t xml:space="preserve">ბეტონის მ-350 ფასი </t>
  </si>
  <si>
    <t>ტემპერატურული ნაკერების მოწყობა გრძივად და განივად ყოველ 5 მეტრში</t>
  </si>
  <si>
    <t>100.მ</t>
  </si>
  <si>
    <t>ტრაქტორი მუხლუხა სვლაზე</t>
  </si>
  <si>
    <t>მ3</t>
  </si>
  <si>
    <r>
      <t>1000მ</t>
    </r>
    <r>
      <rPr>
        <b/>
        <sz val="11"/>
        <rFont val="Calibri"/>
        <family val="2"/>
      </rPr>
      <t>²</t>
    </r>
  </si>
  <si>
    <t>yamiris, betonis bordiurebisa da samSeneblo narZenebis transportireba 10 km-ze</t>
  </si>
  <si>
    <t>ბეტონის დაწნეხილი ბორდიურის mowyoba</t>
  </si>
  <si>
    <r>
      <t xml:space="preserve">ბეტონის საფარის მოწყობა სისქით 14სმ B25 F200 W6, არმირებით      </t>
    </r>
    <r>
      <rPr>
        <sz val="10"/>
        <rFont val="Sylfaen"/>
        <family val="1"/>
      </rPr>
      <t xml:space="preserve"> </t>
    </r>
    <r>
      <rPr>
        <b/>
        <sz val="10"/>
        <rFont val="Sylfaen"/>
        <family val="1"/>
      </rPr>
      <t>A-1 d-6მმ, ბიჯი 20X20სმ</t>
    </r>
  </si>
  <si>
    <t>ბეტონის საფარის მოწყობა სისქით 14სმ B25 F200 W6, არმირებით       A-1 d-6მმ, ბიჯი 20X20სმ</t>
  </si>
  <si>
    <t>სანიაღვრე ფილები</t>
  </si>
  <si>
    <t>Ria saniaRvre arxi 15*30*3 sm</t>
  </si>
  <si>
    <t>q. quTaisi ი. ჭავჭავაძის გამზირი #43 sacxovrebeli saxlis ezos betonis safariT mopirkeTebა</t>
  </si>
  <si>
    <t>დანართი 1</t>
  </si>
  <si>
    <t>q. quTaisi ი. ჭავჭავაძის გამზირი #56 sacxovrebeli saxlis ezos betonis safariT mopirkeTebა</t>
  </si>
  <si>
    <t>q. quTaisi nikeas q/ 2-შეს #10 sacxovrebeli saxlis ezos betonis safariT mopirkeTebა</t>
  </si>
  <si>
    <t>q. quTaisi nikeas q/ #19/62 sacxovrebeli saxlis ezos betonis safariT mopirkeTebა</t>
  </si>
  <si>
    <t>q. quTaisSi nikeas quCis me-2 Sesaxvevis NN#6-Tan mravalsarTuliani sacxovrebeli korpusis ezos betonis safariT mowyobა</t>
  </si>
  <si>
    <t>q.quTaisSi axalgazrdobis gamziri #66 sacxovrebeli saxlis ezos keTilmowyobა</t>
  </si>
  <si>
    <t>q. quTaisi TabukaSvilis q. #179 sacxovrebeli saxlis ezos betonis safariT mopirkeTebა</t>
  </si>
  <si>
    <t>ქ. ქუთაისი,irakli abaSiZis 12a-Si მდებარე ბინის ეზოს ბეტონის საფარით მოწყობა</t>
  </si>
  <si>
    <t>ს ა მ უ შ ა ო ე ბ ი</t>
  </si>
  <si>
    <t>ქ. ქუთაისი, ავტომშენeბლის N20-ში მდებარე ბინის ეზოს ბეტონის საფარით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</si>
</sst>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0.0000"/>
    <numFmt numFmtId="167" formatCode="0.0"/>
  </numFmts>
  <fonts count="81" x14ac:knownFonts="1"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b/>
      <sz val="9"/>
      <name val="AcadNusx"/>
    </font>
    <font>
      <sz val="10"/>
      <name val="Times New Roman"/>
      <family val="1"/>
    </font>
    <font>
      <sz val="10"/>
      <name val="AcadNusx"/>
    </font>
    <font>
      <sz val="9"/>
      <name val="AcadNusx"/>
    </font>
    <font>
      <b/>
      <sz val="10"/>
      <name val="AcadNusx"/>
    </font>
    <font>
      <b/>
      <vertAlign val="superscript"/>
      <sz val="10"/>
      <name val="AcadNusx"/>
    </font>
    <font>
      <sz val="11"/>
      <name val="Calibri"/>
      <family val="2"/>
      <scheme val="minor"/>
    </font>
    <font>
      <vertAlign val="superscript"/>
      <sz val="9"/>
      <name val="AcadNusx"/>
    </font>
    <font>
      <sz val="10"/>
      <name val="Calibri"/>
      <family val="2"/>
      <scheme val="minor"/>
    </font>
    <font>
      <vertAlign val="superscript"/>
      <sz val="10"/>
      <name val="AcadNusx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cadNusx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vertAlign val="superscript"/>
      <sz val="11"/>
      <name val="AcadNusx"/>
    </font>
    <font>
      <sz val="1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cadMtav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Sylfaen"/>
      <family val="1"/>
    </font>
    <font>
      <b/>
      <sz val="11"/>
      <name val="Sylfaen"/>
      <family val="1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Sylfaen"/>
      <family val="1"/>
    </font>
    <font>
      <b/>
      <sz val="11"/>
      <color indexed="8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1"/>
      <name val="AcadNusx"/>
    </font>
    <font>
      <b/>
      <sz val="11"/>
      <name val="Calibri"/>
      <family val="2"/>
    </font>
    <font>
      <b/>
      <sz val="16"/>
      <color theme="1"/>
      <name val="AcadNusx"/>
    </font>
    <font>
      <b/>
      <sz val="12"/>
      <name val="Sylfaen"/>
      <family val="1"/>
      <charset val="204"/>
    </font>
    <font>
      <b/>
      <sz val="10"/>
      <name val="Sylfaen"/>
      <family val="1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  <charset val="204"/>
    </font>
    <font>
      <b/>
      <sz val="10"/>
      <color indexed="8"/>
      <name val="Sylfaen"/>
      <family val="1"/>
    </font>
    <font>
      <b/>
      <sz val="10"/>
      <name val="LitNusx"/>
    </font>
    <font>
      <sz val="8"/>
      <name val="Sylfaen"/>
      <family val="1"/>
    </font>
    <font>
      <sz val="10"/>
      <name val="LitNusx"/>
    </font>
    <font>
      <vertAlign val="superscript"/>
      <sz val="10"/>
      <name val="Sylfaen"/>
      <family val="1"/>
    </font>
    <font>
      <b/>
      <vertAlign val="superscript"/>
      <sz val="11"/>
      <name val="AcadNusx"/>
    </font>
    <font>
      <i/>
      <sz val="11"/>
      <color theme="1"/>
      <name val="Sylfaen"/>
      <family val="1"/>
    </font>
    <font>
      <b/>
      <sz val="11"/>
      <name val="Sylfaen"/>
      <family val="1"/>
      <charset val="204"/>
    </font>
    <font>
      <b/>
      <sz val="10"/>
      <color indexed="8"/>
      <name val="Calibri"/>
      <family val="2"/>
    </font>
    <font>
      <sz val="10"/>
      <color theme="0"/>
      <name val="AcadNusx"/>
    </font>
    <font>
      <sz val="11"/>
      <color theme="1"/>
      <name val="AcadNusx"/>
    </font>
    <font>
      <sz val="8"/>
      <name val="AcadNusx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b/>
      <sz val="14"/>
      <name val="AcadMtavr"/>
    </font>
    <font>
      <sz val="12"/>
      <name val="AcadNusx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rgb="FFFF0000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27" fillId="0" borderId="0"/>
    <xf numFmtId="0" fontId="27" fillId="0" borderId="0"/>
    <xf numFmtId="164" fontId="26" fillId="0" borderId="0" applyFont="0" applyFill="0" applyBorder="0" applyAlignment="0" applyProtection="0"/>
    <xf numFmtId="0" fontId="26" fillId="0" borderId="0"/>
    <xf numFmtId="0" fontId="52" fillId="0" borderId="0"/>
    <xf numFmtId="9" fontId="26" fillId="0" borderId="0" applyFont="0" applyFill="0" applyBorder="0" applyAlignment="0" applyProtection="0"/>
  </cellStyleXfs>
  <cellXfs count="488">
    <xf numFmtId="0" fontId="0" fillId="0" borderId="0" xfId="0"/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top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165" fontId="33" fillId="2" borderId="2" xfId="0" applyNumberFormat="1" applyFont="1" applyFill="1" applyBorder="1" applyAlignment="1">
      <alignment horizontal="right" vertical="center" wrapText="1"/>
    </xf>
    <xf numFmtId="2" fontId="33" fillId="2" borderId="2" xfId="2" applyNumberFormat="1" applyFont="1" applyFill="1" applyBorder="1" applyAlignment="1">
      <alignment horizontal="right" vertical="center"/>
    </xf>
    <xf numFmtId="2" fontId="40" fillId="2" borderId="2" xfId="2" applyNumberFormat="1" applyFont="1" applyFill="1" applyBorder="1" applyAlignment="1">
      <alignment horizontal="right" vertical="center" wrapText="1"/>
    </xf>
    <xf numFmtId="0" fontId="35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right" vertical="center" wrapText="1"/>
    </xf>
    <xf numFmtId="2" fontId="9" fillId="2" borderId="2" xfId="2" applyNumberFormat="1" applyFont="1" applyFill="1" applyBorder="1" applyAlignment="1">
      <alignment horizontal="right" vertical="center"/>
    </xf>
    <xf numFmtId="2" fontId="26" fillId="2" borderId="2" xfId="2" applyNumberFormat="1" applyFont="1" applyFill="1" applyBorder="1" applyAlignment="1">
      <alignment horizontal="right" vertical="center"/>
    </xf>
    <xf numFmtId="2" fontId="26" fillId="2" borderId="2" xfId="2" applyNumberFormat="1" applyFont="1" applyFill="1" applyBorder="1" applyAlignment="1">
      <alignment horizontal="right" vertical="center" wrapText="1"/>
    </xf>
    <xf numFmtId="49" fontId="39" fillId="2" borderId="2" xfId="2" applyNumberFormat="1" applyFont="1" applyFill="1" applyBorder="1" applyAlignment="1">
      <alignment vertical="top" wrapText="1"/>
    </xf>
    <xf numFmtId="49" fontId="39" fillId="2" borderId="2" xfId="0" applyNumberFormat="1" applyFont="1" applyFill="1" applyBorder="1" applyAlignment="1">
      <alignment vertical="top" wrapText="1"/>
    </xf>
    <xf numFmtId="2" fontId="19" fillId="2" borderId="2" xfId="2" applyNumberFormat="1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2" fontId="38" fillId="2" borderId="2" xfId="2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justify"/>
    </xf>
    <xf numFmtId="0" fontId="4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16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17" fillId="2" borderId="2" xfId="0" applyNumberFormat="1" applyFont="1" applyFill="1" applyBorder="1" applyAlignment="1">
      <alignment horizontal="right" vertical="center" wrapText="1"/>
    </xf>
    <xf numFmtId="2" fontId="17" fillId="2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2" fontId="30" fillId="2" borderId="2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  <xf numFmtId="165" fontId="22" fillId="2" borderId="2" xfId="0" applyNumberFormat="1" applyFont="1" applyFill="1" applyBorder="1" applyAlignment="1">
      <alignment horizontal="right" vertical="center" wrapText="1"/>
    </xf>
    <xf numFmtId="2" fontId="29" fillId="2" borderId="2" xfId="0" applyNumberFormat="1" applyFont="1" applyFill="1" applyBorder="1" applyAlignment="1">
      <alignment horizontal="right" vertical="center" wrapText="1"/>
    </xf>
    <xf numFmtId="2" fontId="14" fillId="2" borderId="2" xfId="0" applyNumberFormat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right" vertical="center" wrapText="1"/>
    </xf>
    <xf numFmtId="2" fontId="18" fillId="2" borderId="2" xfId="1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32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166" fontId="41" fillId="2" borderId="2" xfId="0" applyNumberFormat="1" applyFont="1" applyFill="1" applyBorder="1" applyAlignment="1">
      <alignment horizontal="right" vertical="center"/>
    </xf>
    <xf numFmtId="2" fontId="41" fillId="2" borderId="2" xfId="0" applyNumberFormat="1" applyFont="1" applyFill="1" applyBorder="1" applyAlignment="1">
      <alignment horizontal="right" vertical="center"/>
    </xf>
    <xf numFmtId="2" fontId="33" fillId="2" borderId="2" xfId="0" applyNumberFormat="1" applyFont="1" applyFill="1" applyBorder="1" applyAlignment="1">
      <alignment horizontal="right" vertical="center" wrapText="1"/>
    </xf>
    <xf numFmtId="2" fontId="34" fillId="2" borderId="2" xfId="2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46" fillId="0" borderId="2" xfId="1" applyFont="1" applyFill="1" applyBorder="1" applyAlignment="1">
      <alignment horizontal="left" vertical="center" wrapText="1"/>
    </xf>
    <xf numFmtId="0" fontId="47" fillId="0" borderId="2" xfId="1" applyFont="1" applyFill="1" applyBorder="1" applyAlignment="1">
      <alignment horizontal="center" vertical="center" wrapText="1"/>
    </xf>
    <xf numFmtId="3" fontId="46" fillId="0" borderId="2" xfId="1" applyNumberFormat="1" applyFont="1" applyFill="1" applyBorder="1" applyAlignment="1">
      <alignment horizontal="center" vertical="center" wrapText="1"/>
    </xf>
    <xf numFmtId="2" fontId="36" fillId="0" borderId="2" xfId="1" applyNumberFormat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left" vertical="center" wrapText="1"/>
    </xf>
    <xf numFmtId="0" fontId="41" fillId="0" borderId="2" xfId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wrapText="1"/>
    </xf>
    <xf numFmtId="2" fontId="35" fillId="0" borderId="2" xfId="1" applyNumberFormat="1" applyFont="1" applyFill="1" applyBorder="1" applyAlignment="1">
      <alignment horizontal="center" vertical="center" wrapText="1"/>
    </xf>
    <xf numFmtId="0" fontId="51" fillId="0" borderId="2" xfId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wrapText="1"/>
    </xf>
    <xf numFmtId="2" fontId="39" fillId="0" borderId="2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Alignment="1">
      <alignment horizontal="center"/>
    </xf>
    <xf numFmtId="0" fontId="9" fillId="0" borderId="0" xfId="1" applyFont="1" applyFill="1"/>
    <xf numFmtId="0" fontId="41" fillId="0" borderId="0" xfId="1" applyFont="1" applyFill="1"/>
    <xf numFmtId="0" fontId="49" fillId="0" borderId="0" xfId="1" applyFont="1" applyFill="1"/>
    <xf numFmtId="2" fontId="35" fillId="0" borderId="0" xfId="1" applyNumberFormat="1" applyFont="1" applyFill="1"/>
    <xf numFmtId="0" fontId="5" fillId="0" borderId="0" xfId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wrapText="1"/>
    </xf>
    <xf numFmtId="0" fontId="47" fillId="0" borderId="2" xfId="1" applyFont="1" applyFill="1" applyBorder="1" applyAlignment="1">
      <alignment horizontal="center" vertical="center" wrapText="1"/>
    </xf>
    <xf numFmtId="2" fontId="3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6" fillId="0" borderId="2" xfId="1" applyFont="1" applyFill="1" applyBorder="1" applyAlignment="1">
      <alignment horizontal="center" vertical="center" wrapText="1"/>
    </xf>
    <xf numFmtId="0" fontId="36" fillId="0" borderId="2" xfId="1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 vertical="center" wrapText="1"/>
    </xf>
    <xf numFmtId="0" fontId="49" fillId="0" borderId="2" xfId="4" applyNumberFormat="1" applyFont="1" applyFill="1" applyBorder="1" applyAlignment="1">
      <alignment horizontal="center" vertical="center" wrapText="1"/>
    </xf>
    <xf numFmtId="0" fontId="36" fillId="0" borderId="2" xfId="5" applyFont="1" applyFill="1" applyBorder="1" applyAlignment="1">
      <alignment horizontal="center" vertical="center" wrapText="1"/>
    </xf>
    <xf numFmtId="0" fontId="47" fillId="0" borderId="2" xfId="4" applyNumberFormat="1" applyFont="1" applyFill="1" applyBorder="1" applyAlignment="1">
      <alignment horizontal="center" vertical="center" wrapText="1"/>
    </xf>
    <xf numFmtId="0" fontId="46" fillId="0" borderId="2" xfId="4" applyNumberFormat="1" applyFont="1" applyFill="1" applyBorder="1" applyAlignment="1">
      <alignment horizontal="center" vertical="center" wrapText="1"/>
    </xf>
    <xf numFmtId="2" fontId="36" fillId="0" borderId="2" xfId="4" applyNumberFormat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wrapText="1"/>
    </xf>
    <xf numFmtId="0" fontId="46" fillId="0" borderId="2" xfId="1" applyFont="1" applyFill="1" applyBorder="1" applyAlignment="1">
      <alignment horizontal="left" vertical="top" wrapText="1"/>
    </xf>
    <xf numFmtId="2" fontId="9" fillId="0" borderId="0" xfId="1" applyNumberFormat="1" applyFont="1" applyFill="1"/>
    <xf numFmtId="2" fontId="37" fillId="0" borderId="0" xfId="1" applyNumberFormat="1" applyFont="1" applyFill="1"/>
    <xf numFmtId="165" fontId="9" fillId="0" borderId="0" xfId="1" applyNumberFormat="1" applyFont="1" applyFill="1"/>
    <xf numFmtId="0" fontId="54" fillId="0" borderId="2" xfId="0" applyFont="1" applyBorder="1" applyAlignment="1">
      <alignment vertical="center" wrapText="1"/>
    </xf>
    <xf numFmtId="0" fontId="54" fillId="0" borderId="2" xfId="0" applyFont="1" applyBorder="1" applyAlignment="1">
      <alignment horizontal="center" vertical="center"/>
    </xf>
    <xf numFmtId="2" fontId="36" fillId="0" borderId="2" xfId="6" applyNumberFormat="1" applyFont="1" applyBorder="1" applyAlignment="1">
      <alignment horizontal="center" vertical="center" wrapText="1"/>
    </xf>
    <xf numFmtId="2" fontId="3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39" fillId="0" borderId="2" xfId="6" applyNumberFormat="1" applyFont="1" applyBorder="1" applyAlignment="1">
      <alignment horizontal="left" vertical="center" wrapText="1" readingOrder="2"/>
    </xf>
    <xf numFmtId="0" fontId="5" fillId="0" borderId="2" xfId="6" applyFont="1" applyBorder="1" applyAlignment="1">
      <alignment horizontal="center" vertical="center" wrapText="1"/>
    </xf>
    <xf numFmtId="166" fontId="49" fillId="0" borderId="2" xfId="6" applyNumberFormat="1" applyFont="1" applyBorder="1" applyAlignment="1">
      <alignment horizontal="center" vertical="center" wrapText="1"/>
    </xf>
    <xf numFmtId="2" fontId="35" fillId="0" borderId="2" xfId="6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2" fontId="35" fillId="0" borderId="2" xfId="0" applyNumberFormat="1" applyFont="1" applyBorder="1" applyAlignment="1">
      <alignment horizontal="center" vertical="center" wrapText="1"/>
    </xf>
    <xf numFmtId="0" fontId="31" fillId="0" borderId="0" xfId="1" applyFont="1" applyFill="1" applyAlignment="1">
      <alignment wrapText="1"/>
    </xf>
    <xf numFmtId="0" fontId="46" fillId="0" borderId="2" xfId="0" applyFont="1" applyFill="1" applyBorder="1" applyAlignment="1">
      <alignment horizontal="right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2" xfId="1" applyNumberFormat="1" applyFont="1" applyFill="1" applyBorder="1" applyAlignment="1">
      <alignment horizontal="center"/>
    </xf>
    <xf numFmtId="2" fontId="35" fillId="2" borderId="2" xfId="0" applyNumberFormat="1" applyFont="1" applyFill="1" applyBorder="1" applyAlignment="1">
      <alignment horizontal="center" vertical="center" wrapText="1"/>
    </xf>
    <xf numFmtId="4" fontId="46" fillId="0" borderId="2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/>
    <xf numFmtId="0" fontId="46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left" vertical="center" wrapText="1"/>
    </xf>
    <xf numFmtId="0" fontId="39" fillId="0" borderId="7" xfId="1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center"/>
    </xf>
    <xf numFmtId="0" fontId="46" fillId="0" borderId="2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 vertical="center"/>
    </xf>
    <xf numFmtId="2" fontId="36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2" fontId="35" fillId="2" borderId="2" xfId="0" applyNumberFormat="1" applyFont="1" applyFill="1" applyBorder="1" applyAlignment="1">
      <alignment horizontal="center" vertical="center"/>
    </xf>
    <xf numFmtId="2" fontId="49" fillId="0" borderId="2" xfId="0" applyNumberFormat="1" applyFont="1" applyFill="1" applyBorder="1" applyAlignment="1">
      <alignment horizontal="center" vertical="center"/>
    </xf>
    <xf numFmtId="2" fontId="49" fillId="0" borderId="2" xfId="0" applyNumberFormat="1" applyFont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/>
    </xf>
    <xf numFmtId="0" fontId="25" fillId="0" borderId="2" xfId="6" applyFont="1" applyBorder="1" applyAlignment="1">
      <alignment horizontal="center" vertical="center" wrapText="1"/>
    </xf>
    <xf numFmtId="0" fontId="46" fillId="0" borderId="2" xfId="6" applyNumberFormat="1" applyFont="1" applyBorder="1" applyAlignment="1">
      <alignment horizontal="left" vertical="center" wrapText="1"/>
    </xf>
    <xf numFmtId="165" fontId="49" fillId="0" borderId="2" xfId="6" applyNumberFormat="1" applyFont="1" applyBorder="1" applyAlignment="1">
      <alignment horizontal="center" vertical="center" wrapText="1"/>
    </xf>
    <xf numFmtId="0" fontId="39" fillId="0" borderId="2" xfId="6" applyNumberFormat="1" applyFont="1" applyBorder="1" applyAlignment="1">
      <alignment horizontal="left" vertical="center"/>
    </xf>
    <xf numFmtId="0" fontId="49" fillId="0" borderId="2" xfId="0" applyFont="1" applyBorder="1" applyAlignment="1">
      <alignment horizontal="center" vertical="center" wrapText="1"/>
    </xf>
    <xf numFmtId="0" fontId="39" fillId="0" borderId="2" xfId="6" applyNumberFormat="1" applyFont="1" applyBorder="1" applyAlignment="1">
      <alignment horizontal="left" vertical="center" wrapText="1"/>
    </xf>
    <xf numFmtId="0" fontId="42" fillId="0" borderId="2" xfId="6" applyFont="1" applyBorder="1" applyAlignment="1">
      <alignment horizontal="center" vertical="center" wrapText="1"/>
    </xf>
    <xf numFmtId="165" fontId="46" fillId="0" borderId="2" xfId="6" applyNumberFormat="1" applyFont="1" applyBorder="1" applyAlignment="1">
      <alignment horizontal="center" vertical="center" wrapText="1"/>
    </xf>
    <xf numFmtId="2" fontId="35" fillId="0" borderId="2" xfId="1" applyNumberFormat="1" applyFont="1" applyFill="1" applyBorder="1"/>
    <xf numFmtId="0" fontId="35" fillId="0" borderId="0" xfId="1" applyFont="1" applyFill="1"/>
    <xf numFmtId="0" fontId="55" fillId="0" borderId="2" xfId="0" applyFont="1" applyFill="1" applyBorder="1" applyAlignment="1">
      <alignment horizontal="center" vertical="center" wrapText="1"/>
    </xf>
    <xf numFmtId="1" fontId="55" fillId="0" borderId="3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vertical="center" wrapText="1"/>
    </xf>
    <xf numFmtId="2" fontId="60" fillId="0" borderId="0" xfId="1" applyNumberFormat="1" applyFont="1" applyFill="1"/>
    <xf numFmtId="2" fontId="9" fillId="2" borderId="0" xfId="1" applyNumberFormat="1" applyFont="1" applyFill="1" applyAlignment="1">
      <alignment horizontal="center"/>
    </xf>
    <xf numFmtId="0" fontId="9" fillId="2" borderId="0" xfId="1" applyFont="1" applyFill="1"/>
    <xf numFmtId="0" fontId="41" fillId="2" borderId="0" xfId="1" applyFont="1" applyFill="1"/>
    <xf numFmtId="0" fontId="49" fillId="2" borderId="0" xfId="1" applyFont="1" applyFill="1"/>
    <xf numFmtId="2" fontId="35" fillId="2" borderId="0" xfId="1" applyNumberFormat="1" applyFont="1" applyFill="1"/>
    <xf numFmtId="2" fontId="3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6" fillId="2" borderId="2" xfId="1" applyFont="1" applyFill="1" applyBorder="1" applyAlignment="1">
      <alignment horizontal="center" vertical="center" wrapText="1"/>
    </xf>
    <xf numFmtId="0" fontId="47" fillId="2" borderId="2" xfId="1" applyFont="1" applyFill="1" applyBorder="1" applyAlignment="1">
      <alignment horizontal="center" vertical="center" wrapText="1"/>
    </xf>
    <xf numFmtId="0" fontId="36" fillId="2" borderId="2" xfId="1" applyNumberFormat="1" applyFont="1" applyFill="1" applyBorder="1" applyAlignment="1">
      <alignment horizontal="center" vertical="center" wrapText="1"/>
    </xf>
    <xf numFmtId="0" fontId="49" fillId="2" borderId="2" xfId="1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0" fontId="49" fillId="2" borderId="2" xfId="4" applyNumberFormat="1" applyFont="1" applyFill="1" applyBorder="1" applyAlignment="1">
      <alignment horizontal="center" vertical="center" wrapText="1"/>
    </xf>
    <xf numFmtId="0" fontId="36" fillId="2" borderId="2" xfId="5" applyFont="1" applyFill="1" applyBorder="1" applyAlignment="1">
      <alignment horizontal="center" vertical="center" wrapText="1"/>
    </xf>
    <xf numFmtId="0" fontId="47" fillId="2" borderId="2" xfId="4" applyNumberFormat="1" applyFont="1" applyFill="1" applyBorder="1" applyAlignment="1">
      <alignment horizontal="center" vertical="center" wrapText="1"/>
    </xf>
    <xf numFmtId="0" fontId="46" fillId="2" borderId="2" xfId="4" applyNumberFormat="1" applyFont="1" applyFill="1" applyBorder="1" applyAlignment="1">
      <alignment horizontal="center" vertical="center" wrapText="1"/>
    </xf>
    <xf numFmtId="2" fontId="36" fillId="2" borderId="2" xfId="4" applyNumberFormat="1" applyFont="1" applyFill="1" applyBorder="1" applyAlignment="1">
      <alignment horizontal="center" vertical="center" wrapText="1"/>
    </xf>
    <xf numFmtId="0" fontId="46" fillId="2" borderId="2" xfId="1" applyFont="1" applyFill="1" applyBorder="1" applyAlignment="1">
      <alignment horizontal="left" vertical="top" wrapText="1"/>
    </xf>
    <xf numFmtId="3" fontId="46" fillId="2" borderId="2" xfId="1" applyNumberFormat="1" applyFont="1" applyFill="1" applyBorder="1" applyAlignment="1">
      <alignment horizontal="center" vertical="center" wrapText="1"/>
    </xf>
    <xf numFmtId="0" fontId="39" fillId="2" borderId="2" xfId="1" applyFont="1" applyFill="1" applyBorder="1" applyAlignment="1">
      <alignment horizontal="left" vertical="center" wrapText="1"/>
    </xf>
    <xf numFmtId="0" fontId="51" fillId="2" borderId="2" xfId="1" applyFont="1" applyFill="1" applyBorder="1" applyAlignment="1">
      <alignment horizontal="center" vertical="center" wrapText="1"/>
    </xf>
    <xf numFmtId="0" fontId="39" fillId="2" borderId="2" xfId="1" applyFont="1" applyFill="1" applyBorder="1" applyAlignment="1">
      <alignment horizontal="center" vertical="center" wrapText="1"/>
    </xf>
    <xf numFmtId="2" fontId="39" fillId="2" borderId="2" xfId="1" applyNumberFormat="1" applyFont="1" applyFill="1" applyBorder="1" applyAlignment="1">
      <alignment horizontal="center" vertical="center" wrapText="1"/>
    </xf>
    <xf numFmtId="0" fontId="46" fillId="2" borderId="2" xfId="1" applyFont="1" applyFill="1" applyBorder="1" applyAlignment="1">
      <alignment horizontal="left" vertical="center" wrapText="1"/>
    </xf>
    <xf numFmtId="0" fontId="41" fillId="2" borderId="2" xfId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4" fontId="46" fillId="2" borderId="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9" fillId="2" borderId="2" xfId="1" applyFont="1" applyFill="1" applyBorder="1"/>
    <xf numFmtId="0" fontId="46" fillId="2" borderId="7" xfId="1" applyFont="1" applyFill="1" applyBorder="1" applyAlignment="1">
      <alignment horizontal="center" vertical="center" wrapText="1"/>
    </xf>
    <xf numFmtId="0" fontId="46" fillId="2" borderId="7" xfId="1" applyFont="1" applyFill="1" applyBorder="1" applyAlignment="1">
      <alignment horizontal="left" vertical="center" wrapText="1"/>
    </xf>
    <xf numFmtId="0" fontId="39" fillId="2" borderId="7" xfId="1" applyFont="1" applyFill="1" applyBorder="1" applyAlignment="1">
      <alignment horizontal="left" vertical="center" wrapText="1"/>
    </xf>
    <xf numFmtId="165" fontId="9" fillId="2" borderId="0" xfId="1" applyNumberFormat="1" applyFont="1" applyFill="1"/>
    <xf numFmtId="0" fontId="46" fillId="2" borderId="2" xfId="0" applyFont="1" applyFill="1" applyBorder="1" applyAlignment="1">
      <alignment horizontal="center" vertical="center" wrapText="1"/>
    </xf>
    <xf numFmtId="0" fontId="35" fillId="2" borderId="0" xfId="1" applyFont="1" applyFill="1" applyAlignment="1">
      <alignment horizontal="center"/>
    </xf>
    <xf numFmtId="0" fontId="35" fillId="2" borderId="0" xfId="1" applyFont="1" applyFill="1"/>
    <xf numFmtId="2" fontId="36" fillId="2" borderId="0" xfId="1" applyNumberFormat="1" applyFont="1" applyFill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34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6" fillId="0" borderId="2" xfId="5" applyFont="1" applyFill="1" applyBorder="1" applyAlignment="1">
      <alignment horizontal="center" vertical="center" wrapText="1"/>
    </xf>
    <xf numFmtId="0" fontId="46" fillId="0" borderId="2" xfId="5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62" fillId="0" borderId="2" xfId="0" applyNumberFormat="1" applyFont="1" applyBorder="1" applyAlignment="1">
      <alignment horizontal="center" vertical="center" wrapText="1"/>
    </xf>
    <xf numFmtId="2" fontId="62" fillId="0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4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62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/>
    <xf numFmtId="0" fontId="7" fillId="0" borderId="0" xfId="0" applyFont="1" applyAlignment="1"/>
    <xf numFmtId="0" fontId="65" fillId="0" borderId="0" xfId="0" applyFont="1" applyAlignment="1"/>
    <xf numFmtId="0" fontId="5" fillId="0" borderId="0" xfId="0" applyFont="1" applyAlignment="1"/>
    <xf numFmtId="1" fontId="7" fillId="0" borderId="0" xfId="0" applyNumberFormat="1" applyFont="1" applyAlignment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15" fillId="0" borderId="2" xfId="0" applyFont="1" applyBorder="1"/>
    <xf numFmtId="0" fontId="65" fillId="0" borderId="2" xfId="0" applyFont="1" applyBorder="1"/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2" fontId="7" fillId="0" borderId="2" xfId="0" applyNumberFormat="1" applyFont="1" applyBorder="1"/>
    <xf numFmtId="0" fontId="20" fillId="0" borderId="0" xfId="0" applyFont="1"/>
    <xf numFmtId="167" fontId="5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/>
    <xf numFmtId="165" fontId="5" fillId="0" borderId="2" xfId="0" applyNumberFormat="1" applyFont="1" applyBorder="1"/>
    <xf numFmtId="0" fontId="67" fillId="0" borderId="0" xfId="0" applyFont="1"/>
    <xf numFmtId="2" fontId="46" fillId="0" borderId="2" xfId="1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6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right" vertical="center" wrapText="1"/>
    </xf>
    <xf numFmtId="165" fontId="31" fillId="2" borderId="2" xfId="0" applyNumberFormat="1" applyFont="1" applyFill="1" applyBorder="1" applyAlignment="1">
      <alignment horizontal="right" vertical="center" wrapText="1"/>
    </xf>
    <xf numFmtId="2" fontId="31" fillId="2" borderId="2" xfId="2" applyNumberFormat="1" applyFont="1" applyFill="1" applyBorder="1" applyAlignment="1">
      <alignment horizontal="right" vertical="center"/>
    </xf>
    <xf numFmtId="2" fontId="69" fillId="2" borderId="2" xfId="2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/>
    </xf>
    <xf numFmtId="2" fontId="29" fillId="2" borderId="2" xfId="2" applyNumberFormat="1" applyFont="1" applyFill="1" applyBorder="1" applyAlignment="1">
      <alignment horizontal="right" vertical="center"/>
    </xf>
    <xf numFmtId="2" fontId="29" fillId="2" borderId="2" xfId="2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 vertical="center" wrapText="1"/>
    </xf>
    <xf numFmtId="49" fontId="49" fillId="2" borderId="2" xfId="0" applyNumberFormat="1" applyFont="1" applyFill="1" applyBorder="1" applyAlignment="1">
      <alignment vertical="top" wrapText="1"/>
    </xf>
    <xf numFmtId="0" fontId="46" fillId="2" borderId="2" xfId="0" applyFont="1" applyFill="1" applyBorder="1" applyAlignment="1">
      <alignment vertical="center" wrapText="1"/>
    </xf>
    <xf numFmtId="0" fontId="49" fillId="2" borderId="2" xfId="0" applyFont="1" applyFill="1" applyBorder="1" applyAlignment="1">
      <alignment horizontal="center" vertical="center" wrapText="1"/>
    </xf>
    <xf numFmtId="2" fontId="70" fillId="2" borderId="2" xfId="0" applyNumberFormat="1" applyFont="1" applyFill="1" applyBorder="1" applyAlignment="1">
      <alignment horizontal="right" vertical="center" wrapText="1"/>
    </xf>
    <xf numFmtId="2" fontId="71" fillId="2" borderId="2" xfId="2" applyNumberFormat="1" applyFont="1" applyFill="1" applyBorder="1" applyAlignment="1">
      <alignment horizontal="right" vertical="center"/>
    </xf>
    <xf numFmtId="2" fontId="70" fillId="2" borderId="2" xfId="2" applyNumberFormat="1" applyFont="1" applyFill="1" applyBorder="1" applyAlignment="1">
      <alignment horizontal="right" vertical="center"/>
    </xf>
    <xf numFmtId="2" fontId="72" fillId="2" borderId="2" xfId="2" applyNumberFormat="1" applyFont="1" applyFill="1" applyBorder="1" applyAlignment="1">
      <alignment horizontal="right" vertical="center" wrapText="1"/>
    </xf>
    <xf numFmtId="0" fontId="49" fillId="2" borderId="2" xfId="0" applyFont="1" applyFill="1" applyBorder="1" applyAlignment="1">
      <alignment vertical="center" wrapText="1"/>
    </xf>
    <xf numFmtId="2" fontId="73" fillId="2" borderId="2" xfId="2" applyNumberFormat="1" applyFont="1" applyFill="1" applyBorder="1" applyAlignment="1">
      <alignment horizontal="right" vertical="center" wrapText="1"/>
    </xf>
    <xf numFmtId="49" fontId="49" fillId="2" borderId="2" xfId="2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justify"/>
    </xf>
    <xf numFmtId="0" fontId="75" fillId="0" borderId="0" xfId="2" applyFont="1" applyFill="1"/>
    <xf numFmtId="0" fontId="75" fillId="0" borderId="0" xfId="2" applyFont="1"/>
    <xf numFmtId="0" fontId="25" fillId="0" borderId="0" xfId="2" applyFont="1" applyFill="1" applyBorder="1"/>
    <xf numFmtId="0" fontId="25" fillId="0" borderId="0" xfId="2" applyFont="1" applyBorder="1"/>
    <xf numFmtId="0" fontId="42" fillId="0" borderId="2" xfId="2" applyFont="1" applyBorder="1" applyAlignment="1">
      <alignment horizontal="center" vertical="center"/>
    </xf>
    <xf numFmtId="0" fontId="42" fillId="0" borderId="2" xfId="2" applyFont="1" applyBorder="1" applyAlignment="1">
      <alignment horizontal="center" vertical="center" wrapText="1"/>
    </xf>
    <xf numFmtId="0" fontId="42" fillId="0" borderId="2" xfId="2" applyFont="1" applyFill="1" applyBorder="1" applyAlignment="1">
      <alignment horizontal="center" vertical="center"/>
    </xf>
    <xf numFmtId="0" fontId="42" fillId="0" borderId="2" xfId="2" applyFont="1" applyBorder="1" applyAlignment="1">
      <alignment horizontal="center" vertical="top"/>
    </xf>
    <xf numFmtId="0" fontId="75" fillId="0" borderId="0" xfId="2" applyFont="1" applyFill="1" applyBorder="1"/>
    <xf numFmtId="0" fontId="75" fillId="0" borderId="0" xfId="2" applyFont="1" applyBorder="1"/>
    <xf numFmtId="0" fontId="2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2" fontId="38" fillId="0" borderId="2" xfId="2" applyNumberFormat="1" applyFont="1" applyFill="1" applyBorder="1" applyAlignment="1">
      <alignment horizontal="right" vertical="center" wrapText="1"/>
    </xf>
    <xf numFmtId="0" fontId="77" fillId="0" borderId="2" xfId="2" applyFont="1" applyBorder="1" applyAlignment="1">
      <alignment horizontal="center" vertical="top"/>
    </xf>
    <xf numFmtId="49" fontId="77" fillId="0" borderId="2" xfId="0" applyNumberFormat="1" applyFont="1" applyFill="1" applyBorder="1" applyAlignment="1">
      <alignment horizontal="center" vertical="top" wrapText="1"/>
    </xf>
    <xf numFmtId="0" fontId="42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2" fontId="37" fillId="0" borderId="2" xfId="0" applyNumberFormat="1" applyFont="1" applyFill="1" applyBorder="1" applyAlignment="1">
      <alignment horizontal="right" vertical="center"/>
    </xf>
    <xf numFmtId="2" fontId="9" fillId="0" borderId="2" xfId="2" applyNumberFormat="1" applyFont="1" applyFill="1" applyBorder="1" applyAlignment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/>
    </xf>
    <xf numFmtId="0" fontId="42" fillId="0" borderId="2" xfId="0" applyNumberFormat="1" applyFont="1" applyBorder="1" applyAlignment="1">
      <alignment vertical="center" wrapText="1"/>
    </xf>
    <xf numFmtId="165" fontId="37" fillId="0" borderId="2" xfId="2" applyNumberFormat="1" applyFont="1" applyBorder="1" applyAlignment="1">
      <alignment horizontal="right" vertical="center"/>
    </xf>
    <xf numFmtId="2" fontId="9" fillId="0" borderId="2" xfId="2" applyNumberFormat="1" applyFont="1" applyBorder="1" applyAlignment="1">
      <alignment horizontal="right" vertical="center"/>
    </xf>
    <xf numFmtId="0" fontId="25" fillId="0" borderId="2" xfId="0" applyFont="1" applyBorder="1" applyAlignment="1">
      <alignment vertical="center" wrapText="1"/>
    </xf>
    <xf numFmtId="0" fontId="25" fillId="0" borderId="2" xfId="0" applyNumberFormat="1" applyFont="1" applyBorder="1" applyAlignment="1">
      <alignment vertical="center" wrapText="1"/>
    </xf>
    <xf numFmtId="2" fontId="73" fillId="0" borderId="2" xfId="2" applyNumberFormat="1" applyFont="1" applyFill="1" applyBorder="1" applyAlignment="1">
      <alignment horizontal="right" vertical="center" wrapText="1"/>
    </xf>
    <xf numFmtId="0" fontId="25" fillId="0" borderId="2" xfId="2" applyFont="1" applyBorder="1" applyAlignment="1">
      <alignment horizontal="left" vertical="center" wrapText="1"/>
    </xf>
    <xf numFmtId="0" fontId="42" fillId="0" borderId="2" xfId="2" applyFont="1" applyBorder="1" applyAlignment="1">
      <alignment horizontal="left" vertical="center" wrapText="1"/>
    </xf>
    <xf numFmtId="2" fontId="78" fillId="0" borderId="2" xfId="2" applyNumberFormat="1" applyFont="1" applyFill="1" applyBorder="1" applyAlignment="1">
      <alignment horizontal="right" vertical="center" wrapText="1"/>
    </xf>
    <xf numFmtId="2" fontId="37" fillId="0" borderId="2" xfId="2" applyNumberFormat="1" applyFont="1" applyBorder="1" applyAlignment="1">
      <alignment horizontal="right" vertical="center"/>
    </xf>
    <xf numFmtId="0" fontId="75" fillId="0" borderId="0" xfId="2" applyFont="1" applyFill="1" applyBorder="1" applyAlignment="1">
      <alignment horizontal="center" vertical="top"/>
    </xf>
    <xf numFmtId="0" fontId="75" fillId="0" borderId="0" xfId="2" applyFont="1" applyBorder="1" applyAlignment="1">
      <alignment horizontal="center" vertical="top" wrapText="1"/>
    </xf>
    <xf numFmtId="0" fontId="75" fillId="0" borderId="0" xfId="2" applyFont="1" applyAlignment="1">
      <alignment vertical="center"/>
    </xf>
    <xf numFmtId="0" fontId="75" fillId="0" borderId="0" xfId="2" applyFont="1" applyBorder="1" applyAlignment="1">
      <alignment horizontal="center" vertical="center"/>
    </xf>
    <xf numFmtId="0" fontId="75" fillId="0" borderId="0" xfId="2" applyFont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right" vertical="center" wrapText="1"/>
    </xf>
    <xf numFmtId="165" fontId="70" fillId="2" borderId="2" xfId="0" applyNumberFormat="1" applyFont="1" applyFill="1" applyBorder="1" applyAlignment="1">
      <alignment horizontal="right" vertical="center" wrapText="1"/>
    </xf>
    <xf numFmtId="0" fontId="31" fillId="2" borderId="2" xfId="0" applyFont="1" applyFill="1" applyBorder="1" applyAlignment="1">
      <alignment horizontal="right" vertical="center" wrapText="1"/>
    </xf>
    <xf numFmtId="49" fontId="46" fillId="2" borderId="2" xfId="0" applyNumberFormat="1" applyFont="1" applyFill="1" applyBorder="1" applyAlignment="1">
      <alignment vertical="top" wrapText="1"/>
    </xf>
    <xf numFmtId="49" fontId="3" fillId="0" borderId="2" xfId="0" applyNumberFormat="1" applyFont="1" applyBorder="1" applyAlignment="1">
      <alignment vertical="center" wrapText="1"/>
    </xf>
    <xf numFmtId="0" fontId="4" fillId="0" borderId="2" xfId="0" quotePrefix="1" applyFont="1" applyFill="1" applyBorder="1" applyAlignment="1">
      <alignment vertical="top" wrapText="1"/>
    </xf>
    <xf numFmtId="0" fontId="4" fillId="0" borderId="2" xfId="0" quotePrefix="1" applyFont="1" applyBorder="1" applyAlignment="1">
      <alignment vertical="top" wrapText="1"/>
    </xf>
    <xf numFmtId="2" fontId="46" fillId="0" borderId="2" xfId="1" applyNumberFormat="1" applyFont="1" applyFill="1" applyBorder="1" applyAlignment="1">
      <alignment vertical="center" wrapText="1"/>
    </xf>
    <xf numFmtId="2" fontId="39" fillId="0" borderId="2" xfId="1" applyNumberFormat="1" applyFont="1" applyFill="1" applyBorder="1" applyAlignment="1">
      <alignment vertical="center" wrapText="1"/>
    </xf>
    <xf numFmtId="2" fontId="17" fillId="2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70" fillId="2" borderId="2" xfId="2" applyNumberFormat="1" applyFont="1" applyFill="1" applyBorder="1" applyAlignment="1">
      <alignment vertical="center"/>
    </xf>
    <xf numFmtId="2" fontId="11" fillId="2" borderId="2" xfId="2" applyNumberFormat="1" applyFont="1" applyFill="1" applyBorder="1" applyAlignment="1">
      <alignment vertical="center"/>
    </xf>
    <xf numFmtId="2" fontId="29" fillId="2" borderId="2" xfId="2" applyNumberFormat="1" applyFont="1" applyFill="1" applyBorder="1" applyAlignment="1">
      <alignment vertical="center"/>
    </xf>
    <xf numFmtId="2" fontId="71" fillId="2" borderId="2" xfId="2" applyNumberFormat="1" applyFont="1" applyFill="1" applyBorder="1" applyAlignment="1">
      <alignment vertical="center"/>
    </xf>
    <xf numFmtId="2" fontId="41" fillId="2" borderId="2" xfId="0" applyNumberFormat="1" applyFont="1" applyFill="1" applyBorder="1" applyAlignment="1">
      <alignment vertical="center"/>
    </xf>
    <xf numFmtId="0" fontId="35" fillId="2" borderId="2" xfId="2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50" fillId="0" borderId="3" xfId="6" applyNumberFormat="1" applyFont="1" applyBorder="1" applyAlignment="1">
      <alignment horizontal="center" vertical="center" wrapText="1"/>
    </xf>
    <xf numFmtId="49" fontId="50" fillId="0" borderId="4" xfId="6" applyNumberFormat="1" applyFont="1" applyBorder="1" applyAlignment="1">
      <alignment horizontal="center" vertical="center" wrapText="1"/>
    </xf>
    <xf numFmtId="49" fontId="50" fillId="0" borderId="5" xfId="6" applyNumberFormat="1" applyFont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right" vertical="top"/>
    </xf>
    <xf numFmtId="0" fontId="35" fillId="2" borderId="4" xfId="2" applyFont="1" applyFill="1" applyBorder="1" applyAlignment="1">
      <alignment horizontal="right" vertical="top"/>
    </xf>
    <xf numFmtId="0" fontId="35" fillId="2" borderId="5" xfId="2" applyFont="1" applyFill="1" applyBorder="1" applyAlignment="1">
      <alignment horizontal="right" vertical="top"/>
    </xf>
    <xf numFmtId="1" fontId="55" fillId="0" borderId="3" xfId="0" applyNumberFormat="1" applyFont="1" applyFill="1" applyBorder="1" applyAlignment="1">
      <alignment horizontal="center" vertical="center" wrapText="1"/>
    </xf>
    <xf numFmtId="1" fontId="55" fillId="0" borderId="4" xfId="0" applyNumberFormat="1" applyFont="1" applyFill="1" applyBorder="1" applyAlignment="1">
      <alignment horizontal="center" vertical="center" wrapText="1"/>
    </xf>
    <xf numFmtId="1" fontId="55" fillId="0" borderId="5" xfId="0" applyNumberFormat="1" applyFont="1" applyFill="1" applyBorder="1" applyAlignment="1">
      <alignment horizontal="center" vertical="center" wrapText="1"/>
    </xf>
    <xf numFmtId="49" fontId="50" fillId="0" borderId="3" xfId="0" applyNumberFormat="1" applyFont="1" applyFill="1" applyBorder="1" applyAlignment="1">
      <alignment horizontal="center" wrapText="1"/>
    </xf>
    <xf numFmtId="49" fontId="50" fillId="0" borderId="4" xfId="0" applyNumberFormat="1" applyFont="1" applyFill="1" applyBorder="1" applyAlignment="1">
      <alignment horizontal="center" wrapText="1"/>
    </xf>
    <xf numFmtId="49" fontId="50" fillId="0" borderId="4" xfId="0" applyNumberFormat="1" applyFont="1" applyFill="1" applyBorder="1" applyAlignment="1">
      <alignment horizontal="center" vertical="top" wrapText="1"/>
    </xf>
    <xf numFmtId="49" fontId="50" fillId="0" borderId="5" xfId="0" applyNumberFormat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 wrapText="1"/>
    </xf>
    <xf numFmtId="49" fontId="39" fillId="0" borderId="3" xfId="1" applyNumberFormat="1" applyFont="1" applyFill="1" applyBorder="1" applyAlignment="1">
      <alignment horizontal="center" wrapText="1"/>
    </xf>
    <xf numFmtId="49" fontId="39" fillId="0" borderId="4" xfId="1" applyNumberFormat="1" applyFont="1" applyFill="1" applyBorder="1" applyAlignment="1">
      <alignment horizontal="center" wrapText="1"/>
    </xf>
    <xf numFmtId="49" fontId="39" fillId="0" borderId="4" xfId="1" applyNumberFormat="1" applyFont="1" applyFill="1" applyBorder="1" applyAlignment="1">
      <alignment horizontal="center" vertical="top" wrapText="1"/>
    </xf>
    <xf numFmtId="49" fontId="39" fillId="0" borderId="5" xfId="1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center" wrapText="1"/>
    </xf>
    <xf numFmtId="0" fontId="39" fillId="0" borderId="4" xfId="1" applyFont="1" applyFill="1" applyBorder="1" applyAlignment="1">
      <alignment horizontal="center" wrapText="1"/>
    </xf>
    <xf numFmtId="0" fontId="39" fillId="0" borderId="4" xfId="1" applyFont="1" applyFill="1" applyBorder="1" applyAlignment="1">
      <alignment horizontal="center" vertical="top" wrapText="1"/>
    </xf>
    <xf numFmtId="0" fontId="39" fillId="0" borderId="5" xfId="1" applyFont="1" applyFill="1" applyBorder="1" applyAlignment="1">
      <alignment horizontal="center" vertical="top" wrapText="1"/>
    </xf>
    <xf numFmtId="0" fontId="53" fillId="0" borderId="2" xfId="6" applyFont="1" applyBorder="1" applyAlignment="1">
      <alignment horizontal="center" vertical="center" wrapText="1"/>
    </xf>
    <xf numFmtId="0" fontId="49" fillId="0" borderId="3" xfId="6" applyFont="1" applyBorder="1" applyAlignment="1">
      <alignment horizontal="center" vertical="center" wrapText="1"/>
    </xf>
    <xf numFmtId="0" fontId="49" fillId="0" borderId="4" xfId="6" applyFont="1" applyBorder="1" applyAlignment="1">
      <alignment horizontal="center" vertical="center" wrapText="1"/>
    </xf>
    <xf numFmtId="0" fontId="49" fillId="0" borderId="5" xfId="6" applyFont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49" fontId="56" fillId="0" borderId="5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wrapText="1"/>
    </xf>
    <xf numFmtId="0" fontId="49" fillId="0" borderId="2" xfId="1" applyFont="1" applyFill="1" applyBorder="1" applyAlignment="1">
      <alignment horizontal="center" vertical="center" wrapText="1"/>
    </xf>
    <xf numFmtId="0" fontId="46" fillId="0" borderId="2" xfId="1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Alignment="1">
      <alignment horizontal="center"/>
    </xf>
    <xf numFmtId="2" fontId="36" fillId="0" borderId="2" xfId="1" applyNumberFormat="1" applyFont="1" applyFill="1" applyBorder="1" applyAlignment="1">
      <alignment horizontal="center" vertical="center" wrapText="1"/>
    </xf>
    <xf numFmtId="0" fontId="47" fillId="0" borderId="2" xfId="1" applyFont="1" applyFill="1" applyBorder="1" applyAlignment="1">
      <alignment horizontal="center" vertical="center" wrapText="1"/>
    </xf>
    <xf numFmtId="0" fontId="45" fillId="2" borderId="0" xfId="3" applyFont="1" applyFill="1" applyAlignment="1">
      <alignment horizontal="center" vertical="center" wrapText="1"/>
    </xf>
    <xf numFmtId="0" fontId="45" fillId="2" borderId="0" xfId="3" applyFont="1" applyFill="1" applyAlignment="1">
      <alignment horizontal="center"/>
    </xf>
    <xf numFmtId="2" fontId="3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9" fillId="2" borderId="2" xfId="1" applyFont="1" applyFill="1" applyBorder="1" applyAlignment="1">
      <alignment horizontal="center" vertical="center" wrapText="1"/>
    </xf>
    <xf numFmtId="0" fontId="46" fillId="2" borderId="2" xfId="1" applyFont="1" applyFill="1" applyBorder="1" applyAlignment="1">
      <alignment horizontal="center" vertical="center" wrapText="1"/>
    </xf>
    <xf numFmtId="0" fontId="47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49" fontId="39" fillId="2" borderId="3" xfId="1" applyNumberFormat="1" applyFont="1" applyFill="1" applyBorder="1" applyAlignment="1">
      <alignment horizontal="center" wrapText="1"/>
    </xf>
    <xf numFmtId="49" fontId="39" fillId="2" borderId="4" xfId="1" applyNumberFormat="1" applyFont="1" applyFill="1" applyBorder="1" applyAlignment="1">
      <alignment horizontal="center" wrapText="1"/>
    </xf>
    <xf numFmtId="49" fontId="39" fillId="2" borderId="4" xfId="1" applyNumberFormat="1" applyFont="1" applyFill="1" applyBorder="1" applyAlignment="1">
      <alignment horizontal="center" vertical="top" wrapText="1"/>
    </xf>
    <xf numFmtId="49" fontId="39" fillId="2" borderId="5" xfId="1" applyNumberFormat="1" applyFont="1" applyFill="1" applyBorder="1" applyAlignment="1">
      <alignment horizontal="center" vertical="top" wrapText="1"/>
    </xf>
    <xf numFmtId="0" fontId="39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9" fillId="2" borderId="3" xfId="1" applyFont="1" applyFill="1" applyBorder="1" applyAlignment="1">
      <alignment horizontal="center" wrapText="1"/>
    </xf>
    <xf numFmtId="0" fontId="39" fillId="2" borderId="4" xfId="1" applyFont="1" applyFill="1" applyBorder="1" applyAlignment="1">
      <alignment horizontal="center" wrapText="1"/>
    </xf>
    <xf numFmtId="0" fontId="39" fillId="2" borderId="4" xfId="1" applyFont="1" applyFill="1" applyBorder="1" applyAlignment="1">
      <alignment horizontal="center" vertical="top" wrapText="1"/>
    </xf>
    <xf numFmtId="0" fontId="39" fillId="2" borderId="5" xfId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1" fillId="0" borderId="0" xfId="3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66" fillId="0" borderId="2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49" fillId="2" borderId="2" xfId="2" applyFont="1" applyFill="1" applyBorder="1" applyAlignment="1">
      <alignment horizontal="right" vertical="top"/>
    </xf>
    <xf numFmtId="0" fontId="74" fillId="0" borderId="0" xfId="2" applyFont="1" applyBorder="1" applyAlignment="1">
      <alignment horizontal="center" vertical="center" wrapText="1"/>
    </xf>
    <xf numFmtId="0" fontId="42" fillId="0" borderId="2" xfId="2" applyFont="1" applyFill="1" applyBorder="1" applyAlignment="1">
      <alignment horizontal="center" vertical="center" wrapText="1"/>
    </xf>
    <xf numFmtId="0" fontId="76" fillId="0" borderId="2" xfId="2" applyFont="1" applyFill="1" applyBorder="1" applyAlignment="1">
      <alignment horizontal="center" vertical="center"/>
    </xf>
    <xf numFmtId="0" fontId="42" fillId="0" borderId="2" xfId="2" applyFont="1" applyBorder="1" applyAlignment="1">
      <alignment horizontal="center" vertical="center" wrapText="1"/>
    </xf>
    <xf numFmtId="0" fontId="76" fillId="0" borderId="2" xfId="2" applyFont="1" applyBorder="1" applyAlignment="1">
      <alignment horizontal="center"/>
    </xf>
    <xf numFmtId="0" fontId="42" fillId="0" borderId="2" xfId="2" applyFont="1" applyBorder="1" applyAlignment="1">
      <alignment horizontal="center" vertical="center"/>
    </xf>
    <xf numFmtId="0" fontId="77" fillId="0" borderId="3" xfId="2" applyFont="1" applyBorder="1" applyAlignment="1">
      <alignment horizontal="center" vertical="top"/>
    </xf>
    <xf numFmtId="0" fontId="77" fillId="0" borderId="4" xfId="2" applyFont="1" applyBorder="1" applyAlignment="1">
      <alignment horizontal="center" vertical="top"/>
    </xf>
    <xf numFmtId="0" fontId="77" fillId="0" borderId="5" xfId="2" applyFont="1" applyBorder="1" applyAlignment="1">
      <alignment horizontal="center" vertical="top"/>
    </xf>
    <xf numFmtId="49" fontId="77" fillId="0" borderId="3" xfId="0" applyNumberFormat="1" applyFont="1" applyBorder="1" applyAlignment="1">
      <alignment horizontal="center" vertical="top" wrapText="1"/>
    </xf>
    <xf numFmtId="49" fontId="77" fillId="0" borderId="4" xfId="0" applyNumberFormat="1" applyFont="1" applyBorder="1" applyAlignment="1">
      <alignment horizontal="center" vertical="top" wrapText="1"/>
    </xf>
    <xf numFmtId="49" fontId="77" fillId="0" borderId="5" xfId="0" applyNumberFormat="1" applyFont="1" applyBorder="1" applyAlignment="1">
      <alignment horizontal="center" vertical="top" wrapText="1"/>
    </xf>
    <xf numFmtId="0" fontId="77" fillId="0" borderId="3" xfId="0" applyFont="1" applyBorder="1" applyAlignment="1">
      <alignment horizontal="center" vertical="top"/>
    </xf>
    <xf numFmtId="0" fontId="77" fillId="0" borderId="4" xfId="0" applyFont="1" applyBorder="1" applyAlignment="1">
      <alignment horizontal="center" vertical="top"/>
    </xf>
    <xf numFmtId="0" fontId="77" fillId="0" borderId="5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8">
    <cellStyle name="Normal" xfId="0" builtinId="0"/>
    <cellStyle name="Normal 10" xfId="3"/>
    <cellStyle name="Normal 2" xfId="2"/>
    <cellStyle name="Обычный 2" xfId="1"/>
    <cellStyle name="Обычный 2 2" xfId="6"/>
    <cellStyle name="Обычный 4" xfId="5"/>
    <cellStyle name="Процентный 2" xfId="7"/>
    <cellStyle name="Финансовый 2" xfId="4"/>
  </cellStyles>
  <dxfs count="19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AKLI\TENDEREBI%202013%20WELI\&#4308;&#4310;&#4317;&#4308;&#4305;&#4312;&#4321;%20&#4313;&#4308;&#4311;&#4312;&#4314;&#4315;&#4317;&#4332;&#4327;&#4317;&#4305;&#4304;%20237040%20&#4314;&#4304;&#4320;&#4312;%202020%20&#4332;&#4308;&#4314;&#4312;\&#4318;&#4320;&#4317;&#4308;&#4325;%20&#4307;&#4304;%20&#4334;&#4304;&#4320;&#4335;&#4311;\1-6\02.%20&#4304;&#4309;&#4309;&#4322;&#4317;&#4315;&#4328;&#4308;&#4316;&#4308;&#4305;&#4314;&#4312;&#4321;%20N26\&#4304;&#4309;&#4322;&#4317;&#4315;&#4328;&#4308;&#4316;&#4308;&#4305;&#4314;&#4312;&#4321;%2026&#4318;&#4304;&#4320;&#4304;&#4324;&#4312;&#4316;&#4312;&#43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AKLI\TENDEREBI%202013%20WELI\&#4308;&#4310;&#4317;&#4308;&#4305;&#4312;&#4321;%20&#4313;&#4308;&#4311;&#4312;&#4314;&#4315;&#4317;&#4332;&#4327;&#4317;&#4305;&#4304;%20237040%20&#4314;&#4304;&#4320;&#4312;%202020%20&#4332;&#4308;&#4314;&#4312;\&#4318;&#4320;&#4317;&#4308;&#4325;%20&#4307;&#4304;%20&#4334;&#4304;&#4320;&#4335;&#4311;\1-6\03.%20&#4315;&#4328;&#4309;&#4312;&#4307;&#4317;&#4305;&#4312;&#4321;%20&#4325;.%20N1\&#4315;&#4328;&#4309;&#4312;&#4307;&#4317;&#4305;&#4312;&#4321;%20&#4325;%20N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RAKLI\TENDEREBI%202013%20WELI\&#4308;&#4310;&#4317;&#4308;&#4305;&#4312;&#4321;%20&#4313;&#4308;&#4311;&#4312;&#4314;&#4315;&#4317;&#4332;&#4327;&#4317;&#4305;&#4304;%20237040%20&#4314;&#4304;&#4320;&#4312;%202020%20&#4332;&#4308;&#4314;&#4312;\&#4318;&#4320;&#4317;&#4308;&#4325;%20&#4307;&#4304;%20&#4334;&#4304;&#4320;&#4335;&#4311;\1-6\05.%20&#4304;&#4320;&#4304;&#4327;&#4312;&#4328;&#4309;&#4312;&#4314;&#4312;&#4321;%20N1\&#4304;&#4320;&#4304;&#4327;&#4312;&#4328;&#4309;&#4312;&#4314;&#4312;&#4321;1%20&#4318;&#4304;&#4320;&#4304;&#4324;&#4312;&#4316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აბლონი სანიაღვრით"/>
      <sheetName val="ხარჯთაღრიცხვა"/>
      <sheetName val="მასალები"/>
      <sheetName val="მექანიზმები"/>
      <sheetName val="სამუშაოები"/>
      <sheetName val="გეგმა გრაფიკი "/>
      <sheetName val="მიწის სამუშაობის უწყისი"/>
      <sheetName val="სამოსი"/>
      <sheetName val="პიკეტური უწყისი   "/>
    </sheetNames>
    <sheetDataSet>
      <sheetData sheetId="0" refreshError="1">
        <row r="1">
          <cell r="A1" t="str">
            <v xml:space="preserve">ქ. ქუთაისში ავტომშენებლის ქუჩის N26 ბინის ეზოს ბეტონის საფარის მოწყობის </v>
          </cell>
          <cell r="B1">
            <v>0</v>
          </cell>
          <cell r="C1">
            <v>0</v>
          </cell>
          <cell r="D1">
            <v>0</v>
          </cell>
        </row>
        <row r="6">
          <cell r="D6">
            <v>370</v>
          </cell>
        </row>
        <row r="7">
          <cell r="D7">
            <v>98.15</v>
          </cell>
        </row>
        <row r="10">
          <cell r="D10">
            <v>36.999770000000005</v>
          </cell>
        </row>
        <row r="22">
          <cell r="D22">
            <v>1</v>
          </cell>
        </row>
        <row r="23">
          <cell r="D23">
            <v>12</v>
          </cell>
        </row>
        <row r="24">
          <cell r="D24">
            <v>7.1999999999999993</v>
          </cell>
        </row>
        <row r="25">
          <cell r="D25">
            <v>6.823199999999999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აბლონი სანიაღვრით"/>
      <sheetName val="ხარჯთაღრიცხვა"/>
      <sheetName val="მასალები"/>
      <sheetName val="მექანიზმები"/>
      <sheetName val="სამუშაოები"/>
      <sheetName val="გეგმა გრაფიკი "/>
      <sheetName val="მიწის სამუშაობის უწყისი"/>
      <sheetName val="სამოსი"/>
      <sheetName val="პიკეტური უწყისი   "/>
    </sheetNames>
    <sheetDataSet>
      <sheetData sheetId="0">
        <row r="1">
          <cell r="A1" t="str">
            <v xml:space="preserve">ქ. ქუთაისი, მშვიდობის ქ N1 ბინის ეზოს ბეტონის საფარის მოწყობის </v>
          </cell>
        </row>
        <row r="10">
          <cell r="D10">
            <v>45.211600000000004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შაბლონი მხოლოდ ეზო"/>
      <sheetName val="ხარჯთაღრიცხვა"/>
      <sheetName val="მასალები"/>
      <sheetName val="მექანიზმები"/>
      <sheetName val="სამუშაოები"/>
      <sheetName val="გეგმა გრაფიკი "/>
      <sheetName val="მიწის სამუშაობი"/>
      <sheetName val="პიკეტური"/>
      <sheetName val="საგზაო სამოსი"/>
    </sheetNames>
    <sheetDataSet>
      <sheetData sheetId="0" refreshError="1">
        <row r="1">
          <cell r="A1" t="str">
            <v>ქ. ქუთაისში არაყიშვილის ქუჩა N1 საცხოვრებელი სახლის ეზოს ბეტონის საფარის მოწყობის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2"/>
  <sheetViews>
    <sheetView tabSelected="1" topLeftCell="A35" zoomScaleNormal="100" zoomScaleSheetLayoutView="100" workbookViewId="0">
      <selection activeCell="E9" sqref="E9"/>
    </sheetView>
  </sheetViews>
  <sheetFormatPr defaultColWidth="9.109375" defaultRowHeight="14.4" x14ac:dyDescent="0.3"/>
  <cols>
    <col min="1" max="1" width="3.6640625" style="2" customWidth="1"/>
    <col min="2" max="2" width="13.109375" style="2" hidden="1" customWidth="1"/>
    <col min="3" max="3" width="50.6640625" style="2" customWidth="1"/>
    <col min="4" max="4" width="7.6640625" style="2" customWidth="1"/>
    <col min="5" max="6" width="11.6640625" style="2" bestFit="1" customWidth="1"/>
    <col min="7" max="7" width="10.88671875" style="2" hidden="1" customWidth="1"/>
    <col min="8" max="8" width="10.6640625" style="2" hidden="1" customWidth="1"/>
    <col min="9" max="9" width="8.6640625" style="2" hidden="1" customWidth="1"/>
    <col min="10" max="10" width="10.6640625" style="2" hidden="1" customWidth="1"/>
    <col min="11" max="11" width="8.6640625" style="2" hidden="1" customWidth="1"/>
    <col min="12" max="13" width="10.6640625" style="2" hidden="1" customWidth="1"/>
    <col min="14" max="16384" width="9.109375" style="2"/>
  </cols>
  <sheetData>
    <row r="2" spans="1:13" x14ac:dyDescent="0.3">
      <c r="A2" s="367" t="s">
        <v>189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31.5" customHeight="1" x14ac:dyDescent="0.3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customFormat="1" ht="16.5" customHeight="1" x14ac:dyDescent="0.3">
      <c r="A4" s="485" t="s">
        <v>180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ht="28.5" customHeight="1" x14ac:dyDescent="0.3">
      <c r="A5" s="366" t="s">
        <v>0</v>
      </c>
      <c r="B5" s="366" t="s">
        <v>1</v>
      </c>
      <c r="C5" s="366" t="s">
        <v>2</v>
      </c>
      <c r="D5" s="366" t="s">
        <v>3</v>
      </c>
      <c r="E5" s="374" t="s">
        <v>29</v>
      </c>
      <c r="F5" s="366" t="s">
        <v>4</v>
      </c>
      <c r="G5" s="368" t="s">
        <v>5</v>
      </c>
      <c r="H5" s="369"/>
      <c r="I5" s="370" t="s">
        <v>6</v>
      </c>
      <c r="J5" s="371"/>
      <c r="K5" s="370" t="s">
        <v>7</v>
      </c>
      <c r="L5" s="371"/>
      <c r="M5" s="372" t="s">
        <v>8</v>
      </c>
    </row>
    <row r="6" spans="1:13" ht="28.5" customHeight="1" x14ac:dyDescent="0.3">
      <c r="A6" s="366"/>
      <c r="B6" s="366"/>
      <c r="C6" s="366"/>
      <c r="D6" s="366"/>
      <c r="E6" s="374"/>
      <c r="F6" s="366"/>
      <c r="G6" s="64" t="s">
        <v>9</v>
      </c>
      <c r="H6" s="65" t="s">
        <v>8</v>
      </c>
      <c r="I6" s="66" t="s">
        <v>9</v>
      </c>
      <c r="J6" s="65" t="s">
        <v>8</v>
      </c>
      <c r="K6" s="66" t="s">
        <v>9</v>
      </c>
      <c r="L6" s="65" t="s">
        <v>8</v>
      </c>
      <c r="M6" s="373"/>
    </row>
    <row r="7" spans="1:13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x14ac:dyDescent="0.3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6.2" x14ac:dyDescent="0.3">
      <c r="A9" s="4"/>
      <c r="B9" s="4"/>
      <c r="C9" s="6" t="s">
        <v>32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7.799999999999997" x14ac:dyDescent="0.3">
      <c r="A10" s="349">
        <v>1</v>
      </c>
      <c r="B10" s="363"/>
      <c r="C10" s="7" t="s">
        <v>37</v>
      </c>
      <c r="D10" s="8" t="s">
        <v>10</v>
      </c>
      <c r="E10" s="41"/>
      <c r="F10" s="42">
        <v>86.91</v>
      </c>
      <c r="G10" s="42"/>
      <c r="H10" s="43"/>
      <c r="I10" s="42"/>
      <c r="J10" s="43"/>
      <c r="K10" s="42"/>
      <c r="L10" s="43"/>
      <c r="M10" s="43"/>
    </row>
    <row r="11" spans="1:13" ht="15" x14ac:dyDescent="0.3">
      <c r="A11" s="350"/>
      <c r="B11" s="364"/>
      <c r="C11" s="9" t="s">
        <v>11</v>
      </c>
      <c r="D11" s="10" t="s">
        <v>12</v>
      </c>
      <c r="E11" s="44">
        <f>0.677</f>
        <v>0.67700000000000005</v>
      </c>
      <c r="F11" s="45">
        <f>E11*F10</f>
        <v>58.838070000000002</v>
      </c>
      <c r="G11" s="46"/>
      <c r="H11" s="47"/>
      <c r="I11" s="47"/>
      <c r="J11" s="47"/>
      <c r="K11" s="47"/>
      <c r="L11" s="47"/>
      <c r="M11" s="47"/>
    </row>
    <row r="12" spans="1:13" ht="15" x14ac:dyDescent="0.3">
      <c r="A12" s="350"/>
      <c r="B12" s="364"/>
      <c r="C12" s="9" t="s">
        <v>13</v>
      </c>
      <c r="D12" s="10" t="s">
        <v>14</v>
      </c>
      <c r="E12" s="44">
        <f>0.0578</f>
        <v>5.7799999999999997E-2</v>
      </c>
      <c r="F12" s="45">
        <f>E12*F10</f>
        <v>5.0233979999999994</v>
      </c>
      <c r="G12" s="46"/>
      <c r="H12" s="47"/>
      <c r="I12" s="47"/>
      <c r="J12" s="47"/>
      <c r="K12" s="47"/>
      <c r="L12" s="47"/>
      <c r="M12" s="47"/>
    </row>
    <row r="13" spans="1:13" ht="15" x14ac:dyDescent="0.3">
      <c r="A13" s="350"/>
      <c r="B13" s="364"/>
      <c r="C13" s="9" t="s">
        <v>15</v>
      </c>
      <c r="D13" s="10" t="s">
        <v>14</v>
      </c>
      <c r="E13" s="44">
        <f>0.0125</f>
        <v>1.2500000000000001E-2</v>
      </c>
      <c r="F13" s="45">
        <f>F10*E13</f>
        <v>1.0863750000000001</v>
      </c>
      <c r="G13" s="46"/>
      <c r="H13" s="47"/>
      <c r="I13" s="47"/>
      <c r="J13" s="47"/>
      <c r="K13" s="47"/>
      <c r="L13" s="47"/>
      <c r="M13" s="47"/>
    </row>
    <row r="14" spans="1:13" ht="15" x14ac:dyDescent="0.3">
      <c r="A14" s="351"/>
      <c r="B14" s="365"/>
      <c r="C14" s="9" t="s">
        <v>16</v>
      </c>
      <c r="D14" s="10" t="s">
        <v>17</v>
      </c>
      <c r="E14" s="44">
        <v>2.82E-3</v>
      </c>
      <c r="F14" s="45">
        <f>E14*F10</f>
        <v>0.2450862</v>
      </c>
      <c r="G14" s="46"/>
      <c r="H14" s="47"/>
      <c r="I14" s="47"/>
      <c r="J14" s="47"/>
      <c r="K14" s="47"/>
      <c r="L14" s="47"/>
      <c r="M14" s="47"/>
    </row>
    <row r="15" spans="1:13" ht="25.2" x14ac:dyDescent="0.3">
      <c r="A15" s="355">
        <v>2</v>
      </c>
      <c r="B15" s="349"/>
      <c r="C15" s="14" t="s">
        <v>36</v>
      </c>
      <c r="D15" s="15" t="s">
        <v>10</v>
      </c>
      <c r="E15" s="48"/>
      <c r="F15" s="49">
        <f>F10*0.1</f>
        <v>8.6910000000000007</v>
      </c>
      <c r="G15" s="50"/>
      <c r="H15" s="50"/>
      <c r="I15" s="50"/>
      <c r="J15" s="50"/>
      <c r="K15" s="50"/>
      <c r="L15" s="50"/>
      <c r="M15" s="50"/>
    </row>
    <row r="16" spans="1:13" ht="15" x14ac:dyDescent="0.3">
      <c r="A16" s="356"/>
      <c r="B16" s="351"/>
      <c r="C16" s="16" t="s">
        <v>11</v>
      </c>
      <c r="D16" s="17" t="s">
        <v>12</v>
      </c>
      <c r="E16" s="51">
        <v>0.216</v>
      </c>
      <c r="F16" s="52">
        <f>E16*F15</f>
        <v>1.877256</v>
      </c>
      <c r="G16" s="53"/>
      <c r="H16" s="53"/>
      <c r="I16" s="53"/>
      <c r="J16" s="53"/>
      <c r="K16" s="53"/>
      <c r="L16" s="53"/>
      <c r="M16" s="53"/>
    </row>
    <row r="17" spans="1:13" ht="25.2" x14ac:dyDescent="0.3">
      <c r="A17" s="349">
        <v>3</v>
      </c>
      <c r="B17" s="357"/>
      <c r="C17" s="7" t="s">
        <v>30</v>
      </c>
      <c r="D17" s="8" t="s">
        <v>18</v>
      </c>
      <c r="E17" s="44">
        <v>1.65</v>
      </c>
      <c r="F17" s="42">
        <f>(F15+F10)*E17</f>
        <v>157.74164999999999</v>
      </c>
      <c r="G17" s="54"/>
      <c r="H17" s="54"/>
      <c r="I17" s="54"/>
      <c r="J17" s="54"/>
      <c r="K17" s="54"/>
      <c r="L17" s="54"/>
      <c r="M17" s="54"/>
    </row>
    <row r="18" spans="1:13" ht="15" x14ac:dyDescent="0.3">
      <c r="A18" s="350"/>
      <c r="B18" s="358"/>
      <c r="C18" s="18" t="s">
        <v>21</v>
      </c>
      <c r="D18" s="19" t="s">
        <v>12</v>
      </c>
      <c r="E18" s="55">
        <v>0.83</v>
      </c>
      <c r="F18" s="45">
        <f>E18*F17</f>
        <v>130.92556949999999</v>
      </c>
      <c r="G18" s="56"/>
      <c r="H18" s="56"/>
      <c r="I18" s="56"/>
      <c r="J18" s="56"/>
      <c r="K18" s="56"/>
      <c r="L18" s="56"/>
      <c r="M18" s="56"/>
    </row>
    <row r="19" spans="1:13" ht="15" x14ac:dyDescent="0.3">
      <c r="A19" s="351"/>
      <c r="B19" s="359"/>
      <c r="C19" s="18" t="s">
        <v>28</v>
      </c>
      <c r="D19" s="19" t="s">
        <v>17</v>
      </c>
      <c r="E19" s="55">
        <v>1</v>
      </c>
      <c r="F19" s="45">
        <f>E19*F17</f>
        <v>157.74164999999999</v>
      </c>
      <c r="G19" s="56"/>
      <c r="H19" s="56"/>
      <c r="I19" s="56"/>
      <c r="J19" s="56"/>
      <c r="K19" s="56"/>
      <c r="L19" s="56"/>
      <c r="M19" s="56"/>
    </row>
    <row r="20" spans="1:13" ht="25.2" x14ac:dyDescent="0.3">
      <c r="A20" s="360">
        <v>4</v>
      </c>
      <c r="B20" s="352"/>
      <c r="C20" s="7" t="s">
        <v>39</v>
      </c>
      <c r="D20" s="8" t="s">
        <v>20</v>
      </c>
      <c r="E20" s="41"/>
      <c r="F20" s="42">
        <v>434.57</v>
      </c>
      <c r="G20" s="42"/>
      <c r="H20" s="43"/>
      <c r="I20" s="42"/>
      <c r="J20" s="43"/>
      <c r="K20" s="42"/>
      <c r="L20" s="43"/>
      <c r="M20" s="43"/>
    </row>
    <row r="21" spans="1:13" ht="15" x14ac:dyDescent="0.3">
      <c r="A21" s="361"/>
      <c r="B21" s="353"/>
      <c r="C21" s="9" t="s">
        <v>21</v>
      </c>
      <c r="D21" s="10" t="s">
        <v>12</v>
      </c>
      <c r="E21" s="44">
        <v>3.73E-2</v>
      </c>
      <c r="F21" s="45">
        <f>E21*F20</f>
        <v>16.209461000000001</v>
      </c>
      <c r="G21" s="46"/>
      <c r="H21" s="47"/>
      <c r="I21" s="47"/>
      <c r="J21" s="47"/>
      <c r="K21" s="47"/>
      <c r="L21" s="47"/>
      <c r="M21" s="47"/>
    </row>
    <row r="22" spans="1:13" ht="15" x14ac:dyDescent="0.3">
      <c r="A22" s="361"/>
      <c r="B22" s="353"/>
      <c r="C22" s="9" t="s">
        <v>38</v>
      </c>
      <c r="D22" s="10" t="s">
        <v>14</v>
      </c>
      <c r="E22" s="44">
        <v>2.3700000000000001E-3</v>
      </c>
      <c r="F22" s="45">
        <f>E22*F20</f>
        <v>1.0299309000000001</v>
      </c>
      <c r="G22" s="46"/>
      <c r="H22" s="47"/>
      <c r="I22" s="47"/>
      <c r="J22" s="47"/>
      <c r="K22" s="46"/>
      <c r="L22" s="47"/>
      <c r="M22" s="47"/>
    </row>
    <row r="23" spans="1:13" ht="15" x14ac:dyDescent="0.3">
      <c r="A23" s="361"/>
      <c r="B23" s="353"/>
      <c r="C23" s="9" t="s">
        <v>22</v>
      </c>
      <c r="D23" s="10" t="s">
        <v>14</v>
      </c>
      <c r="E23" s="44">
        <v>4.0999999999999999E-4</v>
      </c>
      <c r="F23" s="45">
        <f>E23*F20</f>
        <v>0.17817369999999999</v>
      </c>
      <c r="G23" s="46"/>
      <c r="H23" s="47"/>
      <c r="I23" s="47"/>
      <c r="J23" s="47"/>
      <c r="K23" s="46"/>
      <c r="L23" s="47"/>
      <c r="M23" s="47"/>
    </row>
    <row r="24" spans="1:13" ht="15" x14ac:dyDescent="0.3">
      <c r="A24" s="361"/>
      <c r="B24" s="353"/>
      <c r="C24" s="9" t="s">
        <v>23</v>
      </c>
      <c r="D24" s="10" t="s">
        <v>14</v>
      </c>
      <c r="E24" s="44">
        <v>4.0899999999999999E-3</v>
      </c>
      <c r="F24" s="45">
        <f>E24*F20</f>
        <v>1.7773912999999999</v>
      </c>
      <c r="G24" s="46"/>
      <c r="H24" s="47"/>
      <c r="I24" s="47"/>
      <c r="J24" s="47"/>
      <c r="K24" s="46"/>
      <c r="L24" s="47"/>
      <c r="M24" s="47"/>
    </row>
    <row r="25" spans="1:13" ht="15" x14ac:dyDescent="0.3">
      <c r="A25" s="361"/>
      <c r="B25" s="353"/>
      <c r="C25" s="9" t="s">
        <v>24</v>
      </c>
      <c r="D25" s="10" t="s">
        <v>14</v>
      </c>
      <c r="E25" s="44">
        <v>4.3699999999999998E-3</v>
      </c>
      <c r="F25" s="45">
        <f>E25*F20</f>
        <v>1.8990708999999999</v>
      </c>
      <c r="G25" s="46"/>
      <c r="H25" s="47"/>
      <c r="I25" s="47"/>
      <c r="J25" s="47"/>
      <c r="K25" s="46"/>
      <c r="L25" s="47"/>
      <c r="M25" s="47"/>
    </row>
    <row r="26" spans="1:13" ht="15" x14ac:dyDescent="0.3">
      <c r="A26" s="361"/>
      <c r="B26" s="353"/>
      <c r="C26" s="9" t="s">
        <v>25</v>
      </c>
      <c r="D26" s="10" t="s">
        <v>14</v>
      </c>
      <c r="E26" s="44">
        <v>1.48E-3</v>
      </c>
      <c r="F26" s="45">
        <f>E26*F20</f>
        <v>0.64316359999999995</v>
      </c>
      <c r="G26" s="46"/>
      <c r="H26" s="47"/>
      <c r="I26" s="47"/>
      <c r="J26" s="47"/>
      <c r="K26" s="46"/>
      <c r="L26" s="47"/>
      <c r="M26" s="47"/>
    </row>
    <row r="27" spans="1:13" ht="17.399999999999999" x14ac:dyDescent="0.3">
      <c r="A27" s="361"/>
      <c r="B27" s="353"/>
      <c r="C27" s="9" t="s">
        <v>31</v>
      </c>
      <c r="D27" s="10" t="s">
        <v>26</v>
      </c>
      <c r="E27" s="44">
        <v>0.122</v>
      </c>
      <c r="F27" s="45">
        <f>E27*F20</f>
        <v>53.017539999999997</v>
      </c>
      <c r="G27" s="46"/>
      <c r="H27" s="47"/>
      <c r="I27" s="47"/>
      <c r="J27" s="47"/>
      <c r="K27" s="47"/>
      <c r="L27" s="47"/>
      <c r="M27" s="47"/>
    </row>
    <row r="28" spans="1:13" ht="17.399999999999999" x14ac:dyDescent="0.3">
      <c r="A28" s="362"/>
      <c r="B28" s="354"/>
      <c r="C28" s="9" t="s">
        <v>27</v>
      </c>
      <c r="D28" s="10" t="s">
        <v>26</v>
      </c>
      <c r="E28" s="44">
        <v>1.0999999999999999E-2</v>
      </c>
      <c r="F28" s="45">
        <f>E28*F20</f>
        <v>4.7802699999999998</v>
      </c>
      <c r="G28" s="46"/>
      <c r="H28" s="47"/>
      <c r="I28" s="47"/>
      <c r="J28" s="47"/>
      <c r="K28" s="47"/>
      <c r="L28" s="47"/>
      <c r="M28" s="47"/>
    </row>
    <row r="29" spans="1:13" ht="25.2" x14ac:dyDescent="0.3">
      <c r="A29" s="349">
        <v>5</v>
      </c>
      <c r="B29" s="352"/>
      <c r="C29" s="7" t="s">
        <v>33</v>
      </c>
      <c r="D29" s="8" t="s">
        <v>19</v>
      </c>
      <c r="E29" s="44"/>
      <c r="F29" s="57">
        <v>4</v>
      </c>
      <c r="G29" s="57"/>
      <c r="H29" s="58"/>
      <c r="I29" s="57"/>
      <c r="J29" s="58"/>
      <c r="K29" s="57"/>
      <c r="L29" s="58"/>
      <c r="M29" s="58"/>
    </row>
    <row r="30" spans="1:13" ht="15" x14ac:dyDescent="0.3">
      <c r="A30" s="350"/>
      <c r="B30" s="353"/>
      <c r="C30" s="9" t="s">
        <v>11</v>
      </c>
      <c r="D30" s="10" t="s">
        <v>12</v>
      </c>
      <c r="E30" s="59">
        <v>4.12</v>
      </c>
      <c r="F30" s="29">
        <f>E30*F29</f>
        <v>16.48</v>
      </c>
      <c r="G30" s="29"/>
      <c r="H30" s="29"/>
      <c r="I30" s="29"/>
      <c r="J30" s="29"/>
      <c r="K30" s="29"/>
      <c r="L30" s="29"/>
      <c r="M30" s="29"/>
    </row>
    <row r="31" spans="1:13" ht="15" x14ac:dyDescent="0.3">
      <c r="A31" s="350"/>
      <c r="B31" s="353"/>
      <c r="C31" s="9" t="s">
        <v>34</v>
      </c>
      <c r="D31" s="10" t="s">
        <v>19</v>
      </c>
      <c r="E31" s="59">
        <v>51</v>
      </c>
      <c r="F31" s="29">
        <f>E31*F29</f>
        <v>204</v>
      </c>
      <c r="G31" s="29"/>
      <c r="H31" s="29"/>
      <c r="I31" s="29"/>
      <c r="J31" s="29"/>
      <c r="K31" s="29"/>
      <c r="L31" s="29"/>
      <c r="M31" s="29"/>
    </row>
    <row r="32" spans="1:13" ht="17.399999999999999" x14ac:dyDescent="0.3">
      <c r="A32" s="351"/>
      <c r="B32" s="354"/>
      <c r="C32" s="9" t="s">
        <v>35</v>
      </c>
      <c r="D32" s="10" t="s">
        <v>26</v>
      </c>
      <c r="E32" s="59">
        <v>3.5000000000000003E-2</v>
      </c>
      <c r="F32" s="29">
        <f>E32*F29</f>
        <v>0.14000000000000001</v>
      </c>
      <c r="G32" s="29"/>
      <c r="H32" s="29"/>
      <c r="I32" s="29"/>
      <c r="J32" s="29"/>
      <c r="K32" s="29"/>
      <c r="L32" s="29"/>
      <c r="M32" s="29"/>
    </row>
    <row r="33" spans="1:13" ht="43.2" x14ac:dyDescent="0.3">
      <c r="A33" s="348">
        <v>6</v>
      </c>
      <c r="B33" s="21"/>
      <c r="C33" s="22" t="s">
        <v>40</v>
      </c>
      <c r="D33" s="23" t="s">
        <v>53</v>
      </c>
      <c r="E33" s="24"/>
      <c r="F33" s="25">
        <v>434.57</v>
      </c>
      <c r="G33" s="26"/>
      <c r="H33" s="26"/>
      <c r="I33" s="27"/>
      <c r="J33" s="26"/>
      <c r="K33" s="27"/>
      <c r="L33" s="26"/>
      <c r="M33" s="26"/>
    </row>
    <row r="34" spans="1:13" x14ac:dyDescent="0.3">
      <c r="A34" s="348"/>
      <c r="B34" s="21"/>
      <c r="C34" s="28" t="s">
        <v>41</v>
      </c>
      <c r="D34" s="23" t="s">
        <v>42</v>
      </c>
      <c r="E34" s="24">
        <v>0.377716</v>
      </c>
      <c r="F34" s="29">
        <f>E34*F33</f>
        <v>164.14404211999999</v>
      </c>
      <c r="G34" s="30"/>
      <c r="H34" s="31"/>
      <c r="I34" s="32"/>
      <c r="J34" s="31"/>
      <c r="K34" s="32"/>
      <c r="L34" s="31"/>
      <c r="M34" s="30"/>
    </row>
    <row r="35" spans="1:13" ht="28.8" x14ac:dyDescent="0.3">
      <c r="A35" s="348"/>
      <c r="B35" s="33"/>
      <c r="C35" s="28" t="s">
        <v>43</v>
      </c>
      <c r="D35" s="23" t="s">
        <v>44</v>
      </c>
      <c r="E35" s="24">
        <v>2.2599999999999999E-2</v>
      </c>
      <c r="F35" s="29">
        <f>E35*F33</f>
        <v>9.8212820000000001</v>
      </c>
      <c r="G35" s="30"/>
      <c r="H35" s="31"/>
      <c r="I35" s="32"/>
      <c r="J35" s="31"/>
      <c r="K35" s="32"/>
      <c r="L35" s="31"/>
      <c r="M35" s="30"/>
    </row>
    <row r="36" spans="1:13" x14ac:dyDescent="0.3">
      <c r="A36" s="348"/>
      <c r="B36" s="34"/>
      <c r="C36" s="28" t="s">
        <v>45</v>
      </c>
      <c r="D36" s="23" t="s">
        <v>46</v>
      </c>
      <c r="E36" s="24">
        <v>1.29E-2</v>
      </c>
      <c r="F36" s="29">
        <f>E36*F33</f>
        <v>5.6059529999999995</v>
      </c>
      <c r="G36" s="30"/>
      <c r="H36" s="31"/>
      <c r="I36" s="32"/>
      <c r="J36" s="31"/>
      <c r="K36" s="32"/>
      <c r="L36" s="31"/>
      <c r="M36" s="30"/>
    </row>
    <row r="37" spans="1:13" x14ac:dyDescent="0.3">
      <c r="A37" s="348"/>
      <c r="B37" s="34"/>
      <c r="C37" s="28" t="s">
        <v>47</v>
      </c>
      <c r="D37" s="23" t="s">
        <v>48</v>
      </c>
      <c r="E37" s="24">
        <v>0.14280000000000001</v>
      </c>
      <c r="F37" s="29">
        <f>E37*F33</f>
        <v>62.056596000000006</v>
      </c>
      <c r="G37" s="30"/>
      <c r="H37" s="35"/>
      <c r="I37" s="32"/>
      <c r="J37" s="31"/>
      <c r="K37" s="32"/>
      <c r="L37" s="31"/>
      <c r="M37" s="30"/>
    </row>
    <row r="38" spans="1:13" x14ac:dyDescent="0.3">
      <c r="A38" s="348"/>
      <c r="B38" s="34"/>
      <c r="C38" s="28" t="s">
        <v>49</v>
      </c>
      <c r="D38" s="23" t="s">
        <v>50</v>
      </c>
      <c r="E38" s="24" t="s">
        <v>51</v>
      </c>
      <c r="F38" s="36">
        <v>0.82199999999999995</v>
      </c>
      <c r="G38" s="30"/>
      <c r="H38" s="31"/>
      <c r="I38" s="32"/>
      <c r="J38" s="31"/>
      <c r="K38" s="32"/>
      <c r="L38" s="31"/>
      <c r="M38" s="30"/>
    </row>
    <row r="39" spans="1:13" x14ac:dyDescent="0.3">
      <c r="A39" s="348"/>
      <c r="B39" s="34"/>
      <c r="C39" s="28" t="s">
        <v>52</v>
      </c>
      <c r="D39" s="23" t="s">
        <v>53</v>
      </c>
      <c r="E39" s="24">
        <v>8.1600000000000006E-3</v>
      </c>
      <c r="F39" s="29">
        <f>E39*F33</f>
        <v>3.5460912000000002</v>
      </c>
      <c r="G39" s="31"/>
      <c r="H39" s="31"/>
      <c r="I39" s="32"/>
      <c r="J39" s="31"/>
      <c r="K39" s="32"/>
      <c r="L39" s="31"/>
      <c r="M39" s="30"/>
    </row>
    <row r="40" spans="1:13" x14ac:dyDescent="0.3">
      <c r="A40" s="348"/>
      <c r="B40" s="34"/>
      <c r="C40" s="28" t="s">
        <v>54</v>
      </c>
      <c r="D40" s="23" t="s">
        <v>46</v>
      </c>
      <c r="E40" s="24">
        <v>5.2599999999999999E-3</v>
      </c>
      <c r="F40" s="29">
        <f>E40*F33</f>
        <v>2.2858381999999997</v>
      </c>
      <c r="G40" s="30"/>
      <c r="H40" s="31"/>
      <c r="I40" s="32"/>
      <c r="J40" s="31"/>
      <c r="K40" s="32"/>
      <c r="L40" s="31"/>
      <c r="M40" s="30"/>
    </row>
    <row r="41" spans="1:13" x14ac:dyDescent="0.3">
      <c r="A41" s="348"/>
      <c r="B41" s="34"/>
      <c r="C41" s="28" t="s">
        <v>55</v>
      </c>
      <c r="D41" s="23" t="s">
        <v>48</v>
      </c>
      <c r="E41" s="24">
        <v>0.17799999999999999</v>
      </c>
      <c r="F41" s="29">
        <f>E41*F33</f>
        <v>77.353459999999998</v>
      </c>
      <c r="G41" s="30"/>
      <c r="H41" s="31"/>
      <c r="I41" s="32"/>
      <c r="J41" s="31"/>
      <c r="K41" s="32"/>
      <c r="L41" s="31"/>
      <c r="M41" s="30"/>
    </row>
    <row r="42" spans="1:13" x14ac:dyDescent="0.3">
      <c r="A42" s="348"/>
      <c r="B42" s="34"/>
      <c r="C42" s="28" t="s">
        <v>56</v>
      </c>
      <c r="D42" s="23" t="s">
        <v>50</v>
      </c>
      <c r="E42" s="24"/>
      <c r="F42" s="29">
        <f>F37*2.4</f>
        <v>148.93583040000001</v>
      </c>
      <c r="G42" s="30"/>
      <c r="H42" s="31"/>
      <c r="I42" s="32"/>
      <c r="J42" s="31"/>
      <c r="K42" s="32"/>
      <c r="L42" s="31"/>
      <c r="M42" s="30"/>
    </row>
    <row r="43" spans="1:13" ht="28.8" x14ac:dyDescent="0.3">
      <c r="A43" s="348">
        <v>7</v>
      </c>
      <c r="B43" s="21"/>
      <c r="C43" s="22" t="s">
        <v>64</v>
      </c>
      <c r="D43" s="23" t="s">
        <v>57</v>
      </c>
      <c r="E43" s="24"/>
      <c r="F43" s="62">
        <v>72</v>
      </c>
      <c r="G43" s="63"/>
      <c r="H43" s="26"/>
      <c r="I43" s="27"/>
      <c r="J43" s="26"/>
      <c r="K43" s="27"/>
      <c r="L43" s="26"/>
      <c r="M43" s="26"/>
    </row>
    <row r="44" spans="1:13" x14ac:dyDescent="0.3">
      <c r="A44" s="348"/>
      <c r="B44" s="21"/>
      <c r="C44" s="28" t="s">
        <v>41</v>
      </c>
      <c r="D44" s="23" t="s">
        <v>42</v>
      </c>
      <c r="E44" s="24">
        <v>7.6999999999999999E-2</v>
      </c>
      <c r="F44" s="29">
        <f>F43*E44</f>
        <v>5.5439999999999996</v>
      </c>
      <c r="G44" s="30"/>
      <c r="H44" s="30"/>
      <c r="I44" s="37"/>
      <c r="J44" s="30"/>
      <c r="K44" s="37"/>
      <c r="L44" s="30"/>
      <c r="M44" s="30"/>
    </row>
    <row r="45" spans="1:13" ht="28.8" x14ac:dyDescent="0.3">
      <c r="A45" s="348"/>
      <c r="B45" s="34"/>
      <c r="C45" s="28" t="s">
        <v>58</v>
      </c>
      <c r="D45" s="23" t="s">
        <v>44</v>
      </c>
      <c r="E45" s="24">
        <v>0.19400000000000001</v>
      </c>
      <c r="F45" s="29">
        <f>F43*E45</f>
        <v>13.968</v>
      </c>
      <c r="G45" s="30"/>
      <c r="H45" s="30"/>
      <c r="I45" s="37"/>
      <c r="J45" s="30"/>
      <c r="K45" s="37"/>
      <c r="L45" s="30"/>
      <c r="M45" s="30"/>
    </row>
    <row r="46" spans="1:13" ht="28.8" x14ac:dyDescent="0.3">
      <c r="A46" s="348"/>
      <c r="B46" s="34"/>
      <c r="C46" s="28" t="s">
        <v>59</v>
      </c>
      <c r="D46" s="23" t="s">
        <v>44</v>
      </c>
      <c r="E46" s="24">
        <v>1.67E-2</v>
      </c>
      <c r="F46" s="29">
        <f>F43*E46</f>
        <v>1.2023999999999999</v>
      </c>
      <c r="G46" s="30"/>
      <c r="H46" s="30"/>
      <c r="I46" s="37"/>
      <c r="J46" s="30"/>
      <c r="K46" s="37"/>
      <c r="L46" s="30"/>
      <c r="M46" s="30"/>
    </row>
    <row r="47" spans="1:13" ht="28.8" x14ac:dyDescent="0.3">
      <c r="A47" s="348"/>
      <c r="B47" s="34"/>
      <c r="C47" s="28" t="s">
        <v>60</v>
      </c>
      <c r="D47" s="23" t="s">
        <v>44</v>
      </c>
      <c r="E47" s="24">
        <v>2.4199999999999999E-2</v>
      </c>
      <c r="F47" s="29">
        <f>F43*E47</f>
        <v>1.7423999999999999</v>
      </c>
      <c r="G47" s="30"/>
      <c r="H47" s="30"/>
      <c r="I47" s="37"/>
      <c r="J47" s="30"/>
      <c r="K47" s="37"/>
      <c r="L47" s="30"/>
      <c r="M47" s="30"/>
    </row>
    <row r="48" spans="1:13" ht="15" hidden="1" customHeight="1" x14ac:dyDescent="0.3">
      <c r="A48" s="348"/>
      <c r="B48" s="33"/>
      <c r="C48" s="28" t="s">
        <v>61</v>
      </c>
      <c r="D48" s="23" t="s">
        <v>44</v>
      </c>
      <c r="E48" s="24">
        <v>8.8000000000000005E-3</v>
      </c>
      <c r="F48" s="29">
        <f>F43*E48</f>
        <v>0.63360000000000005</v>
      </c>
      <c r="G48" s="30"/>
      <c r="H48" s="30"/>
      <c r="I48" s="37"/>
      <c r="J48" s="30"/>
      <c r="K48" s="37"/>
      <c r="L48" s="30"/>
      <c r="M48" s="30"/>
    </row>
    <row r="49" spans="1:13" ht="15" hidden="1" customHeight="1" x14ac:dyDescent="0.3">
      <c r="A49" s="348"/>
      <c r="B49" s="34"/>
      <c r="C49" s="28" t="s">
        <v>45</v>
      </c>
      <c r="D49" s="23" t="s">
        <v>46</v>
      </c>
      <c r="E49" s="24">
        <v>6.3700000000000007E-2</v>
      </c>
      <c r="F49" s="29">
        <f>F43*E49</f>
        <v>4.5864000000000003</v>
      </c>
      <c r="G49" s="30"/>
      <c r="H49" s="30"/>
      <c r="I49" s="37"/>
      <c r="J49" s="30"/>
      <c r="K49" s="37"/>
      <c r="L49" s="30"/>
      <c r="M49" s="30"/>
    </row>
    <row r="50" spans="1:13" x14ac:dyDescent="0.3">
      <c r="A50" s="348"/>
      <c r="B50" s="34"/>
      <c r="C50" s="28" t="s">
        <v>55</v>
      </c>
      <c r="D50" s="23" t="s">
        <v>48</v>
      </c>
      <c r="E50" s="24">
        <v>6.2E-2</v>
      </c>
      <c r="F50" s="29">
        <f>F43*E50</f>
        <v>4.4640000000000004</v>
      </c>
      <c r="G50" s="30"/>
      <c r="H50" s="30"/>
      <c r="I50" s="37"/>
      <c r="J50" s="30"/>
      <c r="K50" s="37"/>
      <c r="L50" s="30"/>
      <c r="M50" s="30"/>
    </row>
    <row r="51" spans="1:13" ht="16.2" x14ac:dyDescent="0.3">
      <c r="A51" s="348"/>
      <c r="B51" s="34"/>
      <c r="C51" s="38" t="s">
        <v>62</v>
      </c>
      <c r="D51" s="39" t="s">
        <v>63</v>
      </c>
      <c r="E51" s="60">
        <v>1.2999999999999999E-3</v>
      </c>
      <c r="F51" s="61">
        <f>F43*E51</f>
        <v>9.3599999999999989E-2</v>
      </c>
      <c r="G51" s="61"/>
      <c r="H51" s="61"/>
      <c r="I51" s="61"/>
      <c r="J51" s="61"/>
      <c r="K51" s="61"/>
      <c r="L51" s="61"/>
      <c r="M51" s="61"/>
    </row>
    <row r="52" spans="1:13" x14ac:dyDescent="0.3">
      <c r="A52" s="348"/>
      <c r="B52" s="21"/>
      <c r="C52" s="28" t="s">
        <v>54</v>
      </c>
      <c r="D52" s="23" t="s">
        <v>46</v>
      </c>
      <c r="E52" s="24">
        <v>1.78E-2</v>
      </c>
      <c r="F52" s="29">
        <f>F43*E52</f>
        <v>1.2816000000000001</v>
      </c>
      <c r="G52" s="30"/>
      <c r="H52" s="30"/>
      <c r="I52" s="37"/>
      <c r="J52" s="30"/>
      <c r="K52" s="37"/>
      <c r="L52" s="30"/>
      <c r="M52" s="30"/>
    </row>
  </sheetData>
  <mergeCells count="24">
    <mergeCell ref="A2:M3"/>
    <mergeCell ref="G5:H5"/>
    <mergeCell ref="I5:J5"/>
    <mergeCell ref="K5:L5"/>
    <mergeCell ref="M5:M6"/>
    <mergeCell ref="D5:D6"/>
    <mergeCell ref="E5:E6"/>
    <mergeCell ref="F5:F6"/>
    <mergeCell ref="A4:M4"/>
    <mergeCell ref="A10:A14"/>
    <mergeCell ref="B10:B14"/>
    <mergeCell ref="A5:A6"/>
    <mergeCell ref="B5:B6"/>
    <mergeCell ref="C5:C6"/>
    <mergeCell ref="A43:A52"/>
    <mergeCell ref="A29:A32"/>
    <mergeCell ref="B29:B32"/>
    <mergeCell ref="A33:A42"/>
    <mergeCell ref="A15:A16"/>
    <mergeCell ref="B15:B16"/>
    <mergeCell ref="A17:A19"/>
    <mergeCell ref="B17:B19"/>
    <mergeCell ref="A20:A28"/>
    <mergeCell ref="B20:B28"/>
  </mergeCells>
  <conditionalFormatting sqref="J33 H33 L33:M33">
    <cfRule type="cellIs" dxfId="197" priority="18" operator="equal">
      <formula>0</formula>
    </cfRule>
  </conditionalFormatting>
  <conditionalFormatting sqref="A33:B33 I33 K33 E33:G33">
    <cfRule type="cellIs" dxfId="196" priority="17" operator="equal">
      <formula>0</formula>
    </cfRule>
  </conditionalFormatting>
  <conditionalFormatting sqref="C33">
    <cfRule type="cellIs" dxfId="195" priority="16" operator="equal">
      <formula>0</formula>
    </cfRule>
  </conditionalFormatting>
  <conditionalFormatting sqref="E39:G39 C39 I39:I42 K39:K42 L34:M42 H34:H42 J34:J42">
    <cfRule type="cellIs" dxfId="194" priority="15" operator="equal">
      <formula>0</formula>
    </cfRule>
  </conditionalFormatting>
  <conditionalFormatting sqref="E37:G37 C37 C38:G38 C35:G36 I34:I38 K34:K38 D34:G34">
    <cfRule type="cellIs" dxfId="193" priority="13" operator="equal">
      <formula>0</formula>
    </cfRule>
  </conditionalFormatting>
  <conditionalFormatting sqref="E41:G41 C41 C42:G42 C40:G40">
    <cfRule type="cellIs" dxfId="192" priority="14" operator="equal">
      <formula>0</formula>
    </cfRule>
  </conditionalFormatting>
  <conditionalFormatting sqref="D41">
    <cfRule type="cellIs" dxfId="191" priority="11" operator="equal">
      <formula>0</formula>
    </cfRule>
  </conditionalFormatting>
  <conditionalFormatting sqref="C34">
    <cfRule type="cellIs" dxfId="190" priority="9" operator="equal">
      <formula>0</formula>
    </cfRule>
  </conditionalFormatting>
  <conditionalFormatting sqref="D37">
    <cfRule type="cellIs" dxfId="189" priority="12" operator="equal">
      <formula>0</formula>
    </cfRule>
  </conditionalFormatting>
  <conditionalFormatting sqref="D39">
    <cfRule type="cellIs" dxfId="188" priority="10" operator="equal">
      <formula>0</formula>
    </cfRule>
  </conditionalFormatting>
  <conditionalFormatting sqref="B35">
    <cfRule type="cellIs" dxfId="187" priority="8" operator="equal">
      <formula>0</formula>
    </cfRule>
  </conditionalFormatting>
  <conditionalFormatting sqref="D33">
    <cfRule type="cellIs" dxfId="186" priority="7" operator="equal">
      <formula>0</formula>
    </cfRule>
  </conditionalFormatting>
  <conditionalFormatting sqref="L43:M43 J43 H43">
    <cfRule type="cellIs" dxfId="185" priority="6" operator="equal">
      <formula>0</formula>
    </cfRule>
  </conditionalFormatting>
  <conditionalFormatting sqref="A43:G43 I43 K43">
    <cfRule type="cellIs" dxfId="184" priority="5" operator="equal">
      <formula>0</formula>
    </cfRule>
  </conditionalFormatting>
  <conditionalFormatting sqref="L44:M52 C47:G52 I47:I52 K47 J44:J52 H44:H52 K49:K52">
    <cfRule type="cellIs" dxfId="183" priority="4" operator="equal">
      <formula>0</formula>
    </cfRule>
  </conditionalFormatting>
  <conditionalFormatting sqref="C44:G46 I44:I46 K44:K46">
    <cfRule type="cellIs" dxfId="182" priority="3" operator="equal">
      <formula>0</formula>
    </cfRule>
  </conditionalFormatting>
  <conditionalFormatting sqref="B48">
    <cfRule type="cellIs" dxfId="181" priority="2" operator="equal">
      <formula>0</formula>
    </cfRule>
  </conditionalFormatting>
  <conditionalFormatting sqref="K48">
    <cfRule type="cellIs" dxfId="180" priority="1" operator="equal">
      <formula>0</formula>
    </cfRule>
  </conditionalFormatting>
  <printOptions horizontalCentered="1"/>
  <pageMargins left="0" right="0" top="0" bottom="0" header="0" footer="0"/>
  <pageSetup paperSize="9" fitToHeight="2" orientation="landscape" verticalDpi="0" r:id="rId1"/>
  <rowBreaks count="1" manualBreakCount="1">
    <brk id="3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1"/>
  <sheetViews>
    <sheetView zoomScaleNormal="100" workbookViewId="0">
      <selection activeCell="A3" sqref="A3:XFD3"/>
    </sheetView>
  </sheetViews>
  <sheetFormatPr defaultRowHeight="14.4" x14ac:dyDescent="0.3"/>
  <cols>
    <col min="1" max="1" width="2.5546875" bestFit="1" customWidth="1"/>
    <col min="2" max="2" width="9.33203125" hidden="1" customWidth="1"/>
    <col min="3" max="3" width="44.109375" customWidth="1"/>
    <col min="4" max="4" width="6" bestFit="1" customWidth="1"/>
    <col min="5" max="5" width="8.44140625" bestFit="1" customWidth="1"/>
    <col min="6" max="6" width="7.88671875" customWidth="1"/>
    <col min="7" max="7" width="8.6640625" style="230" hidden="1" customWidth="1"/>
    <col min="8" max="12" width="8.6640625" hidden="1" customWidth="1"/>
    <col min="13" max="13" width="9.6640625" hidden="1" customWidth="1"/>
  </cols>
  <sheetData>
    <row r="2" spans="1:13" ht="36" customHeight="1" x14ac:dyDescent="0.3">
      <c r="A2" s="440" t="s">
        <v>182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6.5" customHeight="1" x14ac:dyDescent="0.3">
      <c r="A3" s="485" t="s">
        <v>180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3" ht="16.5" customHeight="1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27" customHeight="1" x14ac:dyDescent="0.3">
      <c r="A5" s="479" t="s">
        <v>0</v>
      </c>
      <c r="B5" s="480" t="s">
        <v>1</v>
      </c>
      <c r="C5" s="481" t="s">
        <v>2</v>
      </c>
      <c r="D5" s="481" t="s">
        <v>3</v>
      </c>
      <c r="E5" s="204"/>
      <c r="F5" s="480" t="s">
        <v>4</v>
      </c>
      <c r="G5" s="478" t="s">
        <v>5</v>
      </c>
      <c r="H5" s="478"/>
      <c r="I5" s="482" t="s">
        <v>6</v>
      </c>
      <c r="J5" s="482"/>
      <c r="K5" s="482" t="s">
        <v>7</v>
      </c>
      <c r="L5" s="482"/>
      <c r="M5" s="478" t="s">
        <v>8</v>
      </c>
    </row>
    <row r="6" spans="1:13" ht="27" customHeight="1" x14ac:dyDescent="0.3">
      <c r="A6" s="479"/>
      <c r="B6" s="480"/>
      <c r="C6" s="481"/>
      <c r="D6" s="481"/>
      <c r="E6" s="205" t="s">
        <v>118</v>
      </c>
      <c r="F6" s="480"/>
      <c r="G6" s="206" t="s">
        <v>9</v>
      </c>
      <c r="H6" s="207" t="s">
        <v>8</v>
      </c>
      <c r="I6" s="208" t="s">
        <v>9</v>
      </c>
      <c r="J6" s="207" t="s">
        <v>8</v>
      </c>
      <c r="K6" s="208" t="s">
        <v>9</v>
      </c>
      <c r="L6" s="207" t="s">
        <v>8</v>
      </c>
      <c r="M6" s="478"/>
    </row>
    <row r="7" spans="1:13" x14ac:dyDescent="0.3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/>
      <c r="H7" s="209"/>
      <c r="I7" s="209"/>
      <c r="J7" s="209"/>
      <c r="K7" s="209"/>
      <c r="L7" s="209"/>
      <c r="M7" s="209"/>
    </row>
    <row r="8" spans="1:13" ht="9" customHeight="1" x14ac:dyDescent="0.3">
      <c r="A8" s="210"/>
      <c r="B8" s="210"/>
      <c r="C8" s="211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2.75" customHeight="1" x14ac:dyDescent="0.3">
      <c r="A9" s="210"/>
      <c r="B9" s="210"/>
      <c r="C9" s="212" t="s">
        <v>119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41.4" x14ac:dyDescent="0.3">
      <c r="A10" s="407">
        <v>1</v>
      </c>
      <c r="B10" s="408"/>
      <c r="C10" s="100" t="s">
        <v>84</v>
      </c>
      <c r="D10" s="88" t="s">
        <v>73</v>
      </c>
      <c r="E10" s="69"/>
      <c r="F10" s="266">
        <v>150</v>
      </c>
      <c r="G10" s="266"/>
      <c r="H10" s="266"/>
      <c r="I10" s="266"/>
      <c r="J10" s="266"/>
      <c r="K10" s="266"/>
      <c r="L10" s="266"/>
      <c r="M10" s="266"/>
    </row>
    <row r="11" spans="1:13" ht="12.75" customHeight="1" x14ac:dyDescent="0.3">
      <c r="A11" s="407"/>
      <c r="B11" s="408"/>
      <c r="C11" s="71" t="s">
        <v>68</v>
      </c>
      <c r="D11" s="75" t="s">
        <v>69</v>
      </c>
      <c r="E11" s="99">
        <v>0.67700000000000005</v>
      </c>
      <c r="F11" s="77">
        <f>E11*F10</f>
        <v>101.55000000000001</v>
      </c>
      <c r="G11" s="77"/>
      <c r="H11" s="77"/>
      <c r="I11" s="77"/>
      <c r="J11" s="77"/>
      <c r="K11" s="77"/>
      <c r="L11" s="77"/>
      <c r="M11" s="77"/>
    </row>
    <row r="12" spans="1:13" ht="12.75" customHeight="1" x14ac:dyDescent="0.3">
      <c r="A12" s="407"/>
      <c r="B12" s="408"/>
      <c r="C12" s="71" t="s">
        <v>70</v>
      </c>
      <c r="D12" s="75" t="s">
        <v>71</v>
      </c>
      <c r="E12" s="99">
        <v>5.7799999999999997E-2</v>
      </c>
      <c r="F12" s="77">
        <f>E12*F10</f>
        <v>8.67</v>
      </c>
      <c r="G12" s="77"/>
      <c r="H12" s="77"/>
      <c r="I12" s="77"/>
      <c r="J12" s="77"/>
      <c r="K12" s="77"/>
      <c r="L12" s="77"/>
      <c r="M12" s="77"/>
    </row>
    <row r="13" spans="1:13" ht="12.75" customHeight="1" x14ac:dyDescent="0.3">
      <c r="A13" s="407"/>
      <c r="B13" s="408"/>
      <c r="C13" s="9" t="s">
        <v>15</v>
      </c>
      <c r="D13" s="40" t="s">
        <v>14</v>
      </c>
      <c r="E13" s="40">
        <f>0.0125</f>
        <v>1.2500000000000001E-2</v>
      </c>
      <c r="F13" s="11">
        <f>F10*E13</f>
        <v>1.875</v>
      </c>
      <c r="G13" s="12"/>
      <c r="H13" s="13"/>
      <c r="I13" s="13"/>
      <c r="J13" s="13"/>
      <c r="K13" s="13"/>
      <c r="L13" s="13"/>
      <c r="M13" s="13"/>
    </row>
    <row r="14" spans="1:13" ht="12.75" customHeight="1" x14ac:dyDescent="0.3">
      <c r="A14" s="407"/>
      <c r="B14" s="408"/>
      <c r="C14" s="9" t="s">
        <v>16</v>
      </c>
      <c r="D14" s="40" t="s">
        <v>17</v>
      </c>
      <c r="E14" s="40">
        <v>2.82E-3</v>
      </c>
      <c r="F14" s="11">
        <f>F10*E14</f>
        <v>0.42299999999999999</v>
      </c>
      <c r="G14" s="12"/>
      <c r="H14" s="13"/>
      <c r="I14" s="13"/>
      <c r="J14" s="13"/>
      <c r="K14" s="13"/>
      <c r="L14" s="13"/>
      <c r="M14" s="13"/>
    </row>
    <row r="15" spans="1:13" ht="42.75" customHeight="1" x14ac:dyDescent="0.3">
      <c r="A15" s="219">
        <v>2</v>
      </c>
      <c r="B15" s="220"/>
      <c r="C15" s="221" t="s">
        <v>173</v>
      </c>
      <c r="D15" s="214" t="s">
        <v>18</v>
      </c>
      <c r="E15" s="214">
        <v>1.85</v>
      </c>
      <c r="F15" s="215">
        <f>E15*F10</f>
        <v>277.5</v>
      </c>
      <c r="G15" s="222"/>
      <c r="H15" s="198"/>
      <c r="I15" s="198"/>
      <c r="J15" s="198"/>
      <c r="K15" s="198"/>
      <c r="L15" s="198"/>
      <c r="M15" s="198"/>
    </row>
    <row r="16" spans="1:13" ht="11.25" customHeight="1" x14ac:dyDescent="0.3">
      <c r="A16" s="196"/>
      <c r="B16" s="196"/>
      <c r="C16" s="212" t="s">
        <v>120</v>
      </c>
      <c r="D16" s="225"/>
      <c r="E16" s="225"/>
      <c r="F16" s="226"/>
      <c r="G16" s="222"/>
      <c r="H16" s="197"/>
      <c r="I16" s="197"/>
      <c r="J16" s="197"/>
      <c r="K16" s="197"/>
      <c r="L16" s="197"/>
      <c r="M16" s="197"/>
    </row>
    <row r="17" spans="1:13" ht="37.799999999999997" x14ac:dyDescent="0.3">
      <c r="A17" s="349">
        <v>6</v>
      </c>
      <c r="B17" s="352"/>
      <c r="C17" s="7" t="s">
        <v>33</v>
      </c>
      <c r="D17" s="8" t="s">
        <v>19</v>
      </c>
      <c r="E17" s="44"/>
      <c r="F17" s="57">
        <v>4</v>
      </c>
      <c r="G17" s="57"/>
      <c r="H17" s="58"/>
      <c r="I17" s="57"/>
      <c r="J17" s="58"/>
      <c r="K17" s="57"/>
      <c r="L17" s="58"/>
      <c r="M17" s="58"/>
    </row>
    <row r="18" spans="1:13" ht="11.25" customHeight="1" x14ac:dyDescent="0.3">
      <c r="A18" s="350"/>
      <c r="B18" s="353"/>
      <c r="C18" s="9" t="s">
        <v>11</v>
      </c>
      <c r="D18" s="10" t="s">
        <v>12</v>
      </c>
      <c r="E18" s="59">
        <v>4.12</v>
      </c>
      <c r="F18" s="29">
        <f>E18*F17</f>
        <v>16.48</v>
      </c>
      <c r="G18" s="29"/>
      <c r="H18" s="29"/>
      <c r="I18" s="29"/>
      <c r="J18" s="29"/>
      <c r="K18" s="29"/>
      <c r="L18" s="29"/>
      <c r="M18" s="29"/>
    </row>
    <row r="19" spans="1:13" ht="11.25" customHeight="1" x14ac:dyDescent="0.3">
      <c r="A19" s="350"/>
      <c r="B19" s="353"/>
      <c r="C19" s="9" t="s">
        <v>34</v>
      </c>
      <c r="D19" s="10" t="s">
        <v>19</v>
      </c>
      <c r="E19" s="59">
        <v>51</v>
      </c>
      <c r="F19" s="29">
        <f>E19*F17</f>
        <v>204</v>
      </c>
      <c r="G19" s="29"/>
      <c r="H19" s="29"/>
      <c r="I19" s="29"/>
      <c r="J19" s="29"/>
      <c r="K19" s="29"/>
      <c r="L19" s="29"/>
      <c r="M19" s="29"/>
    </row>
    <row r="20" spans="1:13" ht="11.25" customHeight="1" x14ac:dyDescent="0.3">
      <c r="A20" s="351"/>
      <c r="B20" s="354"/>
      <c r="C20" s="9" t="s">
        <v>35</v>
      </c>
      <c r="D20" s="10" t="s">
        <v>26</v>
      </c>
      <c r="E20" s="59">
        <v>3.5000000000000003E-2</v>
      </c>
      <c r="F20" s="29">
        <f>E20*F17</f>
        <v>0.14000000000000001</v>
      </c>
      <c r="G20" s="29"/>
      <c r="H20" s="29"/>
      <c r="I20" s="29"/>
      <c r="J20" s="29"/>
      <c r="K20" s="29"/>
      <c r="L20" s="29"/>
      <c r="M20" s="29"/>
    </row>
    <row r="21" spans="1:13" ht="25.2" x14ac:dyDescent="0.3">
      <c r="A21" s="360">
        <v>4</v>
      </c>
      <c r="B21" s="352"/>
      <c r="C21" s="7" t="s">
        <v>39</v>
      </c>
      <c r="D21" s="8" t="s">
        <v>20</v>
      </c>
      <c r="E21" s="41"/>
      <c r="F21" s="42">
        <v>750</v>
      </c>
      <c r="G21" s="42"/>
      <c r="H21" s="43"/>
      <c r="I21" s="42"/>
      <c r="J21" s="43"/>
      <c r="K21" s="42"/>
      <c r="L21" s="43"/>
      <c r="M21" s="43"/>
    </row>
    <row r="22" spans="1:13" ht="11.25" customHeight="1" x14ac:dyDescent="0.3">
      <c r="A22" s="361"/>
      <c r="B22" s="353"/>
      <c r="C22" s="9" t="s">
        <v>21</v>
      </c>
      <c r="D22" s="10" t="s">
        <v>12</v>
      </c>
      <c r="E22" s="44">
        <v>3.73E-2</v>
      </c>
      <c r="F22" s="45">
        <f>E22*F21</f>
        <v>27.975000000000001</v>
      </c>
      <c r="G22" s="46"/>
      <c r="H22" s="47"/>
      <c r="I22" s="47"/>
      <c r="J22" s="47"/>
      <c r="K22" s="47"/>
      <c r="L22" s="47"/>
      <c r="M22" s="47"/>
    </row>
    <row r="23" spans="1:13" ht="11.25" customHeight="1" x14ac:dyDescent="0.3">
      <c r="A23" s="361"/>
      <c r="B23" s="353"/>
      <c r="C23" s="9" t="s">
        <v>38</v>
      </c>
      <c r="D23" s="10" t="s">
        <v>14</v>
      </c>
      <c r="E23" s="44">
        <v>2.3700000000000001E-3</v>
      </c>
      <c r="F23" s="45">
        <f>E23*F21</f>
        <v>1.7775000000000001</v>
      </c>
      <c r="G23" s="46"/>
      <c r="H23" s="47"/>
      <c r="I23" s="47"/>
      <c r="J23" s="47"/>
      <c r="K23" s="46"/>
      <c r="L23" s="47"/>
      <c r="M23" s="47"/>
    </row>
    <row r="24" spans="1:13" ht="11.25" customHeight="1" x14ac:dyDescent="0.3">
      <c r="A24" s="361"/>
      <c r="B24" s="353"/>
      <c r="C24" s="9" t="s">
        <v>22</v>
      </c>
      <c r="D24" s="10" t="s">
        <v>14</v>
      </c>
      <c r="E24" s="44">
        <v>4.0999999999999999E-4</v>
      </c>
      <c r="F24" s="45">
        <f>E24*F21</f>
        <v>0.3075</v>
      </c>
      <c r="G24" s="46"/>
      <c r="H24" s="47"/>
      <c r="I24" s="47"/>
      <c r="J24" s="47"/>
      <c r="K24" s="46"/>
      <c r="L24" s="47"/>
      <c r="M24" s="47"/>
    </row>
    <row r="25" spans="1:13" ht="11.25" customHeight="1" x14ac:dyDescent="0.3">
      <c r="A25" s="361"/>
      <c r="B25" s="353"/>
      <c r="C25" s="9" t="s">
        <v>23</v>
      </c>
      <c r="D25" s="10" t="s">
        <v>14</v>
      </c>
      <c r="E25" s="44">
        <v>4.0899999999999999E-3</v>
      </c>
      <c r="F25" s="45">
        <f>E25*F21</f>
        <v>3.0674999999999999</v>
      </c>
      <c r="G25" s="46"/>
      <c r="H25" s="47"/>
      <c r="I25" s="47"/>
      <c r="J25" s="47"/>
      <c r="K25" s="46"/>
      <c r="L25" s="47"/>
      <c r="M25" s="47"/>
    </row>
    <row r="26" spans="1:13" ht="11.25" customHeight="1" x14ac:dyDescent="0.3">
      <c r="A26" s="361"/>
      <c r="B26" s="353"/>
      <c r="C26" s="9" t="s">
        <v>24</v>
      </c>
      <c r="D26" s="10" t="s">
        <v>14</v>
      </c>
      <c r="E26" s="44">
        <v>4.3699999999999998E-3</v>
      </c>
      <c r="F26" s="45">
        <f>E26*F21</f>
        <v>3.2774999999999999</v>
      </c>
      <c r="G26" s="46"/>
      <c r="H26" s="47"/>
      <c r="I26" s="47"/>
      <c r="J26" s="47"/>
      <c r="K26" s="46"/>
      <c r="L26" s="47"/>
      <c r="M26" s="47"/>
    </row>
    <row r="27" spans="1:13" ht="11.25" customHeight="1" x14ac:dyDescent="0.3">
      <c r="A27" s="361"/>
      <c r="B27" s="353"/>
      <c r="C27" s="9" t="s">
        <v>25</v>
      </c>
      <c r="D27" s="10" t="s">
        <v>14</v>
      </c>
      <c r="E27" s="44">
        <v>1.48E-3</v>
      </c>
      <c r="F27" s="45">
        <f>E27*F21</f>
        <v>1.1099999999999999</v>
      </c>
      <c r="G27" s="46"/>
      <c r="H27" s="47"/>
      <c r="I27" s="47"/>
      <c r="J27" s="47"/>
      <c r="K27" s="46"/>
      <c r="L27" s="47"/>
      <c r="M27" s="47"/>
    </row>
    <row r="28" spans="1:13" ht="11.25" customHeight="1" x14ac:dyDescent="0.3">
      <c r="A28" s="361"/>
      <c r="B28" s="353"/>
      <c r="C28" s="9" t="s">
        <v>31</v>
      </c>
      <c r="D28" s="10" t="s">
        <v>26</v>
      </c>
      <c r="E28" s="44">
        <v>0.122</v>
      </c>
      <c r="F28" s="45">
        <f>E28*F21</f>
        <v>91.5</v>
      </c>
      <c r="G28" s="46"/>
      <c r="H28" s="47"/>
      <c r="I28" s="47"/>
      <c r="J28" s="47"/>
      <c r="K28" s="47"/>
      <c r="L28" s="47"/>
      <c r="M28" s="47"/>
    </row>
    <row r="29" spans="1:13" ht="11.25" customHeight="1" x14ac:dyDescent="0.3">
      <c r="A29" s="362"/>
      <c r="B29" s="354"/>
      <c r="C29" s="9" t="s">
        <v>27</v>
      </c>
      <c r="D29" s="10" t="s">
        <v>26</v>
      </c>
      <c r="E29" s="44">
        <v>1.0999999999999999E-2</v>
      </c>
      <c r="F29" s="45">
        <f>E29*F21</f>
        <v>8.25</v>
      </c>
      <c r="G29" s="46"/>
      <c r="H29" s="47"/>
      <c r="I29" s="47"/>
      <c r="J29" s="47"/>
      <c r="K29" s="47"/>
      <c r="L29" s="47"/>
      <c r="M29" s="47"/>
    </row>
    <row r="30" spans="1:13" ht="41.4" x14ac:dyDescent="0.3">
      <c r="A30" s="462">
        <v>3</v>
      </c>
      <c r="B30" s="330"/>
      <c r="C30" s="280" t="s">
        <v>176</v>
      </c>
      <c r="D30" s="192" t="s">
        <v>53</v>
      </c>
      <c r="E30" s="329"/>
      <c r="F30" s="328">
        <v>750</v>
      </c>
      <c r="G30" s="284"/>
      <c r="H30" s="284"/>
      <c r="I30" s="285"/>
      <c r="J30" s="284"/>
      <c r="K30" s="285"/>
      <c r="L30" s="284"/>
      <c r="M30" s="284"/>
    </row>
    <row r="31" spans="1:13" ht="11.25" customHeight="1" x14ac:dyDescent="0.3">
      <c r="A31" s="462"/>
      <c r="B31" s="279"/>
      <c r="C31" s="286" t="s">
        <v>41</v>
      </c>
      <c r="D31" s="281" t="s">
        <v>42</v>
      </c>
      <c r="E31" s="270">
        <v>0.377716</v>
      </c>
      <c r="F31" s="274">
        <f>E31*F30</f>
        <v>283.28699999999998</v>
      </c>
      <c r="G31" s="275"/>
      <c r="H31" s="276"/>
      <c r="I31" s="277"/>
      <c r="J31" s="276"/>
      <c r="K31" s="277"/>
      <c r="L31" s="276"/>
      <c r="M31" s="275"/>
    </row>
    <row r="32" spans="1:13" ht="11.25" customHeight="1" x14ac:dyDescent="0.3">
      <c r="A32" s="462"/>
      <c r="B32" s="288"/>
      <c r="C32" s="286" t="s">
        <v>43</v>
      </c>
      <c r="D32" s="281" t="s">
        <v>44</v>
      </c>
      <c r="E32" s="270">
        <v>2.2599999999999999E-2</v>
      </c>
      <c r="F32" s="274">
        <f>E32*F30</f>
        <v>16.95</v>
      </c>
      <c r="G32" s="275"/>
      <c r="H32" s="276"/>
      <c r="I32" s="277"/>
      <c r="J32" s="276"/>
      <c r="K32" s="277"/>
      <c r="L32" s="276"/>
      <c r="M32" s="275"/>
    </row>
    <row r="33" spans="1:13" ht="11.25" customHeight="1" x14ac:dyDescent="0.3">
      <c r="A33" s="462"/>
      <c r="B33" s="279"/>
      <c r="C33" s="286" t="s">
        <v>45</v>
      </c>
      <c r="D33" s="281" t="s">
        <v>46</v>
      </c>
      <c r="E33" s="270">
        <v>1.29E-2</v>
      </c>
      <c r="F33" s="274">
        <f>E33*F30</f>
        <v>9.6750000000000007</v>
      </c>
      <c r="G33" s="275"/>
      <c r="H33" s="276"/>
      <c r="I33" s="277"/>
      <c r="J33" s="276"/>
      <c r="K33" s="277"/>
      <c r="L33" s="276"/>
      <c r="M33" s="275"/>
    </row>
    <row r="34" spans="1:13" ht="11.25" customHeight="1" x14ac:dyDescent="0.3">
      <c r="A34" s="462"/>
      <c r="B34" s="279"/>
      <c r="C34" s="286" t="s">
        <v>47</v>
      </c>
      <c r="D34" s="281" t="s">
        <v>48</v>
      </c>
      <c r="E34" s="270">
        <v>0.14280000000000001</v>
      </c>
      <c r="F34" s="274">
        <f>E34*F30</f>
        <v>107.10000000000001</v>
      </c>
      <c r="G34" s="275"/>
      <c r="H34" s="276"/>
      <c r="I34" s="277"/>
      <c r="J34" s="276"/>
      <c r="K34" s="277"/>
      <c r="L34" s="276"/>
      <c r="M34" s="275"/>
    </row>
    <row r="35" spans="1:13" ht="11.25" customHeight="1" x14ac:dyDescent="0.3">
      <c r="A35" s="462"/>
      <c r="B35" s="279"/>
      <c r="C35" s="286" t="s">
        <v>49</v>
      </c>
      <c r="D35" s="281" t="s">
        <v>50</v>
      </c>
      <c r="E35" s="270" t="s">
        <v>51</v>
      </c>
      <c r="F35" s="278">
        <v>0.79900000000000004</v>
      </c>
      <c r="G35" s="275"/>
      <c r="H35" s="276"/>
      <c r="I35" s="277"/>
      <c r="J35" s="276"/>
      <c r="K35" s="277"/>
      <c r="L35" s="276"/>
      <c r="M35" s="275"/>
    </row>
    <row r="36" spans="1:13" ht="11.25" customHeight="1" x14ac:dyDescent="0.3">
      <c r="A36" s="462"/>
      <c r="B36" s="279"/>
      <c r="C36" s="286" t="s">
        <v>52</v>
      </c>
      <c r="D36" s="281" t="s">
        <v>53</v>
      </c>
      <c r="E36" s="270">
        <v>8.1600000000000006E-3</v>
      </c>
      <c r="F36" s="274">
        <f>E36*F30</f>
        <v>6.12</v>
      </c>
      <c r="G36" s="276"/>
      <c r="H36" s="276"/>
      <c r="I36" s="277"/>
      <c r="J36" s="276"/>
      <c r="K36" s="277"/>
      <c r="L36" s="276"/>
      <c r="M36" s="275"/>
    </row>
    <row r="37" spans="1:13" ht="11.25" customHeight="1" x14ac:dyDescent="0.3">
      <c r="A37" s="462"/>
      <c r="B37" s="279"/>
      <c r="C37" s="286" t="s">
        <v>54</v>
      </c>
      <c r="D37" s="281" t="s">
        <v>46</v>
      </c>
      <c r="E37" s="270">
        <v>5.2599999999999999E-3</v>
      </c>
      <c r="F37" s="274">
        <f>E37*F30</f>
        <v>3.9449999999999998</v>
      </c>
      <c r="G37" s="275"/>
      <c r="H37" s="276"/>
      <c r="I37" s="277"/>
      <c r="J37" s="276"/>
      <c r="K37" s="277"/>
      <c r="L37" s="276"/>
      <c r="M37" s="275"/>
    </row>
    <row r="38" spans="1:13" ht="11.25" customHeight="1" x14ac:dyDescent="0.3">
      <c r="A38" s="462"/>
      <c r="B38" s="279"/>
      <c r="C38" s="286" t="s">
        <v>55</v>
      </c>
      <c r="D38" s="281" t="s">
        <v>48</v>
      </c>
      <c r="E38" s="270">
        <v>0.17799999999999999</v>
      </c>
      <c r="F38" s="274">
        <f>E38*F30</f>
        <v>133.5</v>
      </c>
      <c r="G38" s="275"/>
      <c r="H38" s="276"/>
      <c r="I38" s="277"/>
      <c r="J38" s="276"/>
      <c r="K38" s="277"/>
      <c r="L38" s="276"/>
      <c r="M38" s="275"/>
    </row>
    <row r="39" spans="1:13" ht="11.25" customHeight="1" x14ac:dyDescent="0.3">
      <c r="A39" s="462"/>
      <c r="B39" s="279"/>
      <c r="C39" s="286" t="s">
        <v>56</v>
      </c>
      <c r="D39" s="281" t="s">
        <v>50</v>
      </c>
      <c r="E39" s="270"/>
      <c r="F39" s="274">
        <f>F34*2.4</f>
        <v>257.04000000000002</v>
      </c>
      <c r="G39" s="275"/>
      <c r="H39" s="276"/>
      <c r="I39" s="277"/>
      <c r="J39" s="276"/>
      <c r="K39" s="277"/>
      <c r="L39" s="276"/>
      <c r="M39" s="275"/>
    </row>
    <row r="40" spans="1:13" ht="41.4" x14ac:dyDescent="0.3">
      <c r="A40" s="462">
        <v>4</v>
      </c>
      <c r="B40" s="279"/>
      <c r="C40" s="280" t="s">
        <v>64</v>
      </c>
      <c r="D40" s="281" t="s">
        <v>57</v>
      </c>
      <c r="E40" s="270"/>
      <c r="F40" s="282">
        <v>90</v>
      </c>
      <c r="G40" s="283"/>
      <c r="H40" s="284"/>
      <c r="I40" s="285"/>
      <c r="J40" s="284"/>
      <c r="K40" s="285"/>
      <c r="L40" s="284"/>
      <c r="M40" s="284"/>
    </row>
    <row r="41" spans="1:13" ht="11.25" customHeight="1" x14ac:dyDescent="0.3">
      <c r="A41" s="462"/>
      <c r="B41" s="279"/>
      <c r="C41" s="286" t="s">
        <v>41</v>
      </c>
      <c r="D41" s="281" t="s">
        <v>42</v>
      </c>
      <c r="E41" s="270">
        <v>7.6999999999999999E-2</v>
      </c>
      <c r="F41" s="274">
        <f>F40*E41</f>
        <v>6.93</v>
      </c>
      <c r="G41" s="275"/>
      <c r="H41" s="275"/>
      <c r="I41" s="287"/>
      <c r="J41" s="275"/>
      <c r="K41" s="287"/>
      <c r="L41" s="275"/>
      <c r="M41" s="275"/>
    </row>
    <row r="42" spans="1:13" ht="11.25" customHeight="1" x14ac:dyDescent="0.3">
      <c r="A42" s="462"/>
      <c r="B42" s="279"/>
      <c r="C42" s="286" t="s">
        <v>58</v>
      </c>
      <c r="D42" s="281" t="s">
        <v>44</v>
      </c>
      <c r="E42" s="270">
        <v>0.19400000000000001</v>
      </c>
      <c r="F42" s="274">
        <f>F40*E42</f>
        <v>17.46</v>
      </c>
      <c r="G42" s="275"/>
      <c r="H42" s="275"/>
      <c r="I42" s="287"/>
      <c r="J42" s="275"/>
      <c r="K42" s="287"/>
      <c r="L42" s="275"/>
      <c r="M42" s="275"/>
    </row>
    <row r="43" spans="1:13" ht="11.25" customHeight="1" x14ac:dyDescent="0.3">
      <c r="A43" s="462"/>
      <c r="B43" s="279"/>
      <c r="C43" s="286" t="s">
        <v>59</v>
      </c>
      <c r="D43" s="281" t="s">
        <v>44</v>
      </c>
      <c r="E43" s="270">
        <v>1.67E-2</v>
      </c>
      <c r="F43" s="274">
        <f>F40*E43</f>
        <v>1.5029999999999999</v>
      </c>
      <c r="G43" s="275"/>
      <c r="H43" s="275"/>
      <c r="I43" s="287"/>
      <c r="J43" s="275"/>
      <c r="K43" s="287"/>
      <c r="L43" s="275"/>
      <c r="M43" s="275"/>
    </row>
    <row r="44" spans="1:13" ht="11.25" customHeight="1" x14ac:dyDescent="0.3">
      <c r="A44" s="462"/>
      <c r="B44" s="279"/>
      <c r="C44" s="286" t="s">
        <v>60</v>
      </c>
      <c r="D44" s="281" t="s">
        <v>44</v>
      </c>
      <c r="E44" s="270">
        <v>2.4199999999999999E-2</v>
      </c>
      <c r="F44" s="274">
        <f>F40*E44</f>
        <v>2.1779999999999999</v>
      </c>
      <c r="G44" s="275"/>
      <c r="H44" s="275"/>
      <c r="I44" s="287"/>
      <c r="J44" s="275"/>
      <c r="K44" s="287"/>
      <c r="L44" s="275"/>
      <c r="M44" s="275"/>
    </row>
    <row r="45" spans="1:13" ht="11.25" customHeight="1" x14ac:dyDescent="0.3">
      <c r="A45" s="462"/>
      <c r="B45" s="288"/>
      <c r="C45" s="286" t="s">
        <v>61</v>
      </c>
      <c r="D45" s="281" t="s">
        <v>44</v>
      </c>
      <c r="E45" s="270">
        <v>8.8000000000000005E-3</v>
      </c>
      <c r="F45" s="274">
        <f>F40*E45</f>
        <v>0.79200000000000004</v>
      </c>
      <c r="G45" s="275"/>
      <c r="H45" s="275"/>
      <c r="I45" s="287"/>
      <c r="J45" s="275"/>
      <c r="K45" s="287"/>
      <c r="L45" s="275"/>
      <c r="M45" s="275"/>
    </row>
    <row r="46" spans="1:13" ht="11.25" customHeight="1" x14ac:dyDescent="0.3">
      <c r="A46" s="462"/>
      <c r="B46" s="279"/>
      <c r="C46" s="286" t="s">
        <v>45</v>
      </c>
      <c r="D46" s="281" t="s">
        <v>46</v>
      </c>
      <c r="E46" s="270">
        <v>6.3700000000000007E-2</v>
      </c>
      <c r="F46" s="274">
        <f>F40*E46</f>
        <v>5.7330000000000005</v>
      </c>
      <c r="G46" s="275"/>
      <c r="H46" s="275"/>
      <c r="I46" s="287"/>
      <c r="J46" s="275"/>
      <c r="K46" s="287"/>
      <c r="L46" s="275"/>
      <c r="M46" s="275"/>
    </row>
    <row r="47" spans="1:13" ht="11.25" customHeight="1" x14ac:dyDescent="0.3">
      <c r="A47" s="462"/>
      <c r="B47" s="279"/>
      <c r="C47" s="286" t="s">
        <v>55</v>
      </c>
      <c r="D47" s="281" t="s">
        <v>48</v>
      </c>
      <c r="E47" s="270">
        <v>6.2E-2</v>
      </c>
      <c r="F47" s="274">
        <f>F40*E47</f>
        <v>5.58</v>
      </c>
      <c r="G47" s="275"/>
      <c r="H47" s="275"/>
      <c r="I47" s="287"/>
      <c r="J47" s="275"/>
      <c r="K47" s="287"/>
      <c r="L47" s="275"/>
      <c r="M47" s="275"/>
    </row>
    <row r="48" spans="1:13" ht="11.25" customHeight="1" x14ac:dyDescent="0.3">
      <c r="A48" s="462"/>
      <c r="B48" s="279"/>
      <c r="C48" s="289" t="s">
        <v>62</v>
      </c>
      <c r="D48" s="39" t="s">
        <v>63</v>
      </c>
      <c r="E48" s="60">
        <v>1.2999999999999999E-3</v>
      </c>
      <c r="F48" s="61">
        <f>F40*E48</f>
        <v>0.11699999999999999</v>
      </c>
      <c r="G48" s="61"/>
      <c r="H48" s="61"/>
      <c r="I48" s="61"/>
      <c r="J48" s="61"/>
      <c r="K48" s="61"/>
      <c r="L48" s="61"/>
      <c r="M48" s="61"/>
    </row>
    <row r="49" spans="1:13" x14ac:dyDescent="0.3">
      <c r="A49" s="462"/>
      <c r="B49" s="279"/>
      <c r="C49" s="286" t="s">
        <v>54</v>
      </c>
      <c r="D49" s="281" t="s">
        <v>46</v>
      </c>
      <c r="E49" s="270">
        <v>1.78E-2</v>
      </c>
      <c r="F49" s="274">
        <f>F40*E49</f>
        <v>1.6020000000000001</v>
      </c>
      <c r="G49" s="275"/>
      <c r="H49" s="275"/>
      <c r="I49" s="287"/>
      <c r="J49" s="275"/>
      <c r="K49" s="287"/>
      <c r="L49" s="275"/>
      <c r="M49" s="275"/>
    </row>
    <row r="51" spans="1:13" ht="16.2" x14ac:dyDescent="0.4">
      <c r="A51" s="451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</row>
  </sheetData>
  <mergeCells count="20">
    <mergeCell ref="A30:A39"/>
    <mergeCell ref="A40:A49"/>
    <mergeCell ref="A51:M51"/>
    <mergeCell ref="M5:M6"/>
    <mergeCell ref="A10:A14"/>
    <mergeCell ref="B10:B14"/>
    <mergeCell ref="A17:A20"/>
    <mergeCell ref="B17:B20"/>
    <mergeCell ref="A21:A29"/>
    <mergeCell ref="B21:B29"/>
    <mergeCell ref="A2:M2"/>
    <mergeCell ref="A3:M3"/>
    <mergeCell ref="A5:A6"/>
    <mergeCell ref="B5:B6"/>
    <mergeCell ref="C5:C6"/>
    <mergeCell ref="D5:D6"/>
    <mergeCell ref="F5:F6"/>
    <mergeCell ref="G5:H5"/>
    <mergeCell ref="I5:J5"/>
    <mergeCell ref="K5:L5"/>
  </mergeCells>
  <conditionalFormatting sqref="J30 H30 L30:M30">
    <cfRule type="cellIs" dxfId="53" priority="18" operator="equal">
      <formula>0</formula>
    </cfRule>
  </conditionalFormatting>
  <conditionalFormatting sqref="A30:B30 I30 K30 E30:G30">
    <cfRule type="cellIs" dxfId="52" priority="17" operator="equal">
      <formula>0</formula>
    </cfRule>
  </conditionalFormatting>
  <conditionalFormatting sqref="C30">
    <cfRule type="cellIs" dxfId="51" priority="16" operator="equal">
      <formula>0</formula>
    </cfRule>
  </conditionalFormatting>
  <conditionalFormatting sqref="E36:G36 C36 I36:I39 K36:K39 L31:M39 H31:H39 J31:J39">
    <cfRule type="cellIs" dxfId="50" priority="15" operator="equal">
      <formula>0</formula>
    </cfRule>
  </conditionalFormatting>
  <conditionalFormatting sqref="E34:G34 C34 C35:G35 C32:G33 I31:I35 K31:K35 D31:G31">
    <cfRule type="cellIs" dxfId="49" priority="13" operator="equal">
      <formula>0</formula>
    </cfRule>
  </conditionalFormatting>
  <conditionalFormatting sqref="E38:G38 C38 C39:G39 C37:G37">
    <cfRule type="cellIs" dxfId="48" priority="14" operator="equal">
      <formula>0</formula>
    </cfRule>
  </conditionalFormatting>
  <conditionalFormatting sqref="D38">
    <cfRule type="cellIs" dxfId="47" priority="11" operator="equal">
      <formula>0</formula>
    </cfRule>
  </conditionalFormatting>
  <conditionalFormatting sqref="C31">
    <cfRule type="cellIs" dxfId="46" priority="9" operator="equal">
      <formula>0</formula>
    </cfRule>
  </conditionalFormatting>
  <conditionalFormatting sqref="D34">
    <cfRule type="cellIs" dxfId="45" priority="12" operator="equal">
      <formula>0</formula>
    </cfRule>
  </conditionalFormatting>
  <conditionalFormatting sqref="D36">
    <cfRule type="cellIs" dxfId="44" priority="10" operator="equal">
      <formula>0</formula>
    </cfRule>
  </conditionalFormatting>
  <conditionalFormatting sqref="B32">
    <cfRule type="cellIs" dxfId="43" priority="8" operator="equal">
      <formula>0</formula>
    </cfRule>
  </conditionalFormatting>
  <conditionalFormatting sqref="D30">
    <cfRule type="cellIs" dxfId="42" priority="7" operator="equal">
      <formula>0</formula>
    </cfRule>
  </conditionalFormatting>
  <conditionalFormatting sqref="L40:M40 J40 H40">
    <cfRule type="cellIs" dxfId="41" priority="6" operator="equal">
      <formula>0</formula>
    </cfRule>
  </conditionalFormatting>
  <conditionalFormatting sqref="A40:G40 I40 K40">
    <cfRule type="cellIs" dxfId="40" priority="5" operator="equal">
      <formula>0</formula>
    </cfRule>
  </conditionalFormatting>
  <conditionalFormatting sqref="L41:M49 C44:G49 I44:I49 K44 J41:J49 H41:H49 K46:K49">
    <cfRule type="cellIs" dxfId="39" priority="4" operator="equal">
      <formula>0</formula>
    </cfRule>
  </conditionalFormatting>
  <conditionalFormatting sqref="C41:G43 I41:I43 K41:K43">
    <cfRule type="cellIs" dxfId="38" priority="3" operator="equal">
      <formula>0</formula>
    </cfRule>
  </conditionalFormatting>
  <conditionalFormatting sqref="B45">
    <cfRule type="cellIs" dxfId="37" priority="2" operator="equal">
      <formula>0</formula>
    </cfRule>
  </conditionalFormatting>
  <conditionalFormatting sqref="K45">
    <cfRule type="cellIs" dxfId="36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2"/>
  <sheetViews>
    <sheetView zoomScaleNormal="100" workbookViewId="0">
      <selection activeCell="A3" sqref="A3:M3"/>
    </sheetView>
  </sheetViews>
  <sheetFormatPr defaultRowHeight="14.4" x14ac:dyDescent="0.3"/>
  <cols>
    <col min="1" max="1" width="2.5546875" bestFit="1" customWidth="1"/>
    <col min="2" max="2" width="9.33203125" hidden="1" customWidth="1"/>
    <col min="3" max="3" width="44.109375" customWidth="1"/>
    <col min="4" max="4" width="6" bestFit="1" customWidth="1"/>
    <col min="5" max="5" width="8.44140625" bestFit="1" customWidth="1"/>
    <col min="6" max="6" width="7.88671875" customWidth="1"/>
    <col min="7" max="7" width="9" style="230" hidden="1" customWidth="1"/>
    <col min="8" max="12" width="8.6640625" hidden="1" customWidth="1"/>
    <col min="13" max="13" width="9.6640625" hidden="1" customWidth="1"/>
  </cols>
  <sheetData>
    <row r="2" spans="1:13" ht="40.200000000000003" customHeight="1" x14ac:dyDescent="0.3">
      <c r="A2" s="440" t="s">
        <v>181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6.5" customHeight="1" x14ac:dyDescent="0.3">
      <c r="A3" s="485" t="s">
        <v>180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3" ht="16.5" customHeight="1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27" customHeight="1" x14ac:dyDescent="0.3">
      <c r="A5" s="479" t="s">
        <v>0</v>
      </c>
      <c r="B5" s="480" t="s">
        <v>1</v>
      </c>
      <c r="C5" s="481" t="s">
        <v>2</v>
      </c>
      <c r="D5" s="481" t="s">
        <v>3</v>
      </c>
      <c r="E5" s="204"/>
      <c r="F5" s="480" t="s">
        <v>4</v>
      </c>
      <c r="G5" s="478" t="s">
        <v>5</v>
      </c>
      <c r="H5" s="478"/>
      <c r="I5" s="482" t="s">
        <v>6</v>
      </c>
      <c r="J5" s="482"/>
      <c r="K5" s="482" t="s">
        <v>7</v>
      </c>
      <c r="L5" s="482"/>
      <c r="M5" s="478" t="s">
        <v>8</v>
      </c>
    </row>
    <row r="6" spans="1:13" ht="27" customHeight="1" x14ac:dyDescent="0.3">
      <c r="A6" s="479"/>
      <c r="B6" s="480"/>
      <c r="C6" s="481"/>
      <c r="D6" s="481"/>
      <c r="E6" s="205" t="s">
        <v>118</v>
      </c>
      <c r="F6" s="480"/>
      <c r="G6" s="331" t="s">
        <v>9</v>
      </c>
      <c r="H6" s="207" t="s">
        <v>8</v>
      </c>
      <c r="I6" s="208" t="s">
        <v>9</v>
      </c>
      <c r="J6" s="207" t="s">
        <v>8</v>
      </c>
      <c r="K6" s="208" t="s">
        <v>9</v>
      </c>
      <c r="L6" s="207" t="s">
        <v>8</v>
      </c>
      <c r="M6" s="478"/>
    </row>
    <row r="7" spans="1:13" x14ac:dyDescent="0.3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332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</row>
    <row r="8" spans="1:13" ht="9" customHeight="1" x14ac:dyDescent="0.3">
      <c r="A8" s="210"/>
      <c r="B8" s="210"/>
      <c r="C8" s="211"/>
      <c r="D8" s="210"/>
      <c r="E8" s="210"/>
      <c r="F8" s="210"/>
      <c r="G8" s="333"/>
      <c r="H8" s="210"/>
      <c r="I8" s="210"/>
      <c r="J8" s="210"/>
      <c r="K8" s="210"/>
      <c r="L8" s="210"/>
      <c r="M8" s="210"/>
    </row>
    <row r="9" spans="1:13" ht="12.75" customHeight="1" x14ac:dyDescent="0.3">
      <c r="A9" s="210"/>
      <c r="B9" s="210"/>
      <c r="C9" s="212" t="s">
        <v>119</v>
      </c>
      <c r="D9" s="210"/>
      <c r="E9" s="210"/>
      <c r="F9" s="210"/>
      <c r="G9" s="333"/>
      <c r="H9" s="210"/>
      <c r="I9" s="210"/>
      <c r="J9" s="210"/>
      <c r="K9" s="210"/>
      <c r="L9" s="210"/>
      <c r="M9" s="210"/>
    </row>
    <row r="10" spans="1:13" ht="41.4" x14ac:dyDescent="0.3">
      <c r="A10" s="407">
        <v>1</v>
      </c>
      <c r="B10" s="408"/>
      <c r="C10" s="100" t="s">
        <v>84</v>
      </c>
      <c r="D10" s="88" t="s">
        <v>73</v>
      </c>
      <c r="E10" s="69"/>
      <c r="F10" s="266">
        <v>20</v>
      </c>
      <c r="G10" s="334"/>
      <c r="H10" s="266"/>
      <c r="I10" s="266"/>
      <c r="J10" s="266"/>
      <c r="K10" s="266"/>
      <c r="L10" s="266"/>
      <c r="M10" s="266"/>
    </row>
    <row r="11" spans="1:13" ht="12.75" customHeight="1" x14ac:dyDescent="0.3">
      <c r="A11" s="407"/>
      <c r="B11" s="408"/>
      <c r="C11" s="71" t="s">
        <v>68</v>
      </c>
      <c r="D11" s="75" t="s">
        <v>69</v>
      </c>
      <c r="E11" s="99">
        <v>0.67700000000000005</v>
      </c>
      <c r="F11" s="77">
        <f>E11*F10</f>
        <v>13.540000000000001</v>
      </c>
      <c r="G11" s="335"/>
      <c r="H11" s="77"/>
      <c r="I11" s="77"/>
      <c r="J11" s="77"/>
      <c r="K11" s="77"/>
      <c r="L11" s="77"/>
      <c r="M11" s="77"/>
    </row>
    <row r="12" spans="1:13" ht="12.75" customHeight="1" x14ac:dyDescent="0.3">
      <c r="A12" s="407"/>
      <c r="B12" s="408"/>
      <c r="C12" s="71" t="s">
        <v>70</v>
      </c>
      <c r="D12" s="75" t="s">
        <v>71</v>
      </c>
      <c r="E12" s="99">
        <v>5.7799999999999997E-2</v>
      </c>
      <c r="F12" s="77">
        <f>E12*F10</f>
        <v>1.1559999999999999</v>
      </c>
      <c r="G12" s="335"/>
      <c r="H12" s="77"/>
      <c r="I12" s="77"/>
      <c r="J12" s="77"/>
      <c r="K12" s="77"/>
      <c r="L12" s="77"/>
      <c r="M12" s="77"/>
    </row>
    <row r="13" spans="1:13" ht="12.75" customHeight="1" x14ac:dyDescent="0.3">
      <c r="A13" s="407"/>
      <c r="B13" s="408"/>
      <c r="C13" s="9" t="s">
        <v>15</v>
      </c>
      <c r="D13" s="40" t="s">
        <v>14</v>
      </c>
      <c r="E13" s="40">
        <f>0.0125</f>
        <v>1.2500000000000001E-2</v>
      </c>
      <c r="F13" s="11">
        <f>F10*E13</f>
        <v>0.25</v>
      </c>
      <c r="G13" s="336"/>
      <c r="H13" s="13"/>
      <c r="I13" s="13"/>
      <c r="J13" s="13"/>
      <c r="K13" s="13"/>
      <c r="L13" s="13"/>
      <c r="M13" s="13"/>
    </row>
    <row r="14" spans="1:13" ht="12.75" customHeight="1" x14ac:dyDescent="0.3">
      <c r="A14" s="407"/>
      <c r="B14" s="408"/>
      <c r="C14" s="9" t="s">
        <v>16</v>
      </c>
      <c r="D14" s="40" t="s">
        <v>17</v>
      </c>
      <c r="E14" s="40">
        <v>2.82E-3</v>
      </c>
      <c r="F14" s="11">
        <f>F10*E14</f>
        <v>5.6399999999999999E-2</v>
      </c>
      <c r="G14" s="336"/>
      <c r="H14" s="13"/>
      <c r="I14" s="13"/>
      <c r="J14" s="13"/>
      <c r="K14" s="13"/>
      <c r="L14" s="13"/>
      <c r="M14" s="13"/>
    </row>
    <row r="15" spans="1:13" ht="42.75" customHeight="1" x14ac:dyDescent="0.3">
      <c r="A15" s="219">
        <v>2</v>
      </c>
      <c r="B15" s="220"/>
      <c r="C15" s="221" t="s">
        <v>173</v>
      </c>
      <c r="D15" s="214" t="s">
        <v>18</v>
      </c>
      <c r="E15" s="214">
        <v>1.85</v>
      </c>
      <c r="F15" s="215">
        <f>E15*F10</f>
        <v>37</v>
      </c>
      <c r="G15" s="337"/>
      <c r="H15" s="198"/>
      <c r="I15" s="198"/>
      <c r="J15" s="198"/>
      <c r="K15" s="198"/>
      <c r="L15" s="198"/>
      <c r="M15" s="198"/>
    </row>
    <row r="16" spans="1:13" ht="37.799999999999997" x14ac:dyDescent="0.3">
      <c r="A16" s="349">
        <v>1</v>
      </c>
      <c r="B16" s="352"/>
      <c r="C16" s="7" t="s">
        <v>33</v>
      </c>
      <c r="D16" s="8" t="s">
        <v>19</v>
      </c>
      <c r="E16" s="44"/>
      <c r="F16" s="57">
        <v>7</v>
      </c>
      <c r="G16" s="338"/>
      <c r="H16" s="58"/>
      <c r="I16" s="57"/>
      <c r="J16" s="58"/>
      <c r="K16" s="57"/>
      <c r="L16" s="58"/>
      <c r="M16" s="58"/>
    </row>
    <row r="17" spans="1:13" ht="11.25" customHeight="1" x14ac:dyDescent="0.3">
      <c r="A17" s="350"/>
      <c r="B17" s="353"/>
      <c r="C17" s="9" t="s">
        <v>11</v>
      </c>
      <c r="D17" s="10" t="s">
        <v>12</v>
      </c>
      <c r="E17" s="59">
        <v>4.12</v>
      </c>
      <c r="F17" s="29">
        <f>E17*F16</f>
        <v>28.84</v>
      </c>
      <c r="G17" s="339"/>
      <c r="H17" s="29"/>
      <c r="I17" s="29"/>
      <c r="J17" s="29"/>
      <c r="K17" s="29"/>
      <c r="L17" s="29"/>
      <c r="M17" s="29"/>
    </row>
    <row r="18" spans="1:13" ht="11.25" customHeight="1" x14ac:dyDescent="0.3">
      <c r="A18" s="350"/>
      <c r="B18" s="353"/>
      <c r="C18" s="9" t="s">
        <v>34</v>
      </c>
      <c r="D18" s="10" t="s">
        <v>19</v>
      </c>
      <c r="E18" s="59">
        <v>51</v>
      </c>
      <c r="F18" s="29">
        <f>E18*F16</f>
        <v>357</v>
      </c>
      <c r="G18" s="339"/>
      <c r="H18" s="29"/>
      <c r="I18" s="29"/>
      <c r="J18" s="29"/>
      <c r="K18" s="29"/>
      <c r="L18" s="29"/>
      <c r="M18" s="29"/>
    </row>
    <row r="19" spans="1:13" ht="11.25" customHeight="1" x14ac:dyDescent="0.3">
      <c r="A19" s="351"/>
      <c r="B19" s="354"/>
      <c r="C19" s="9" t="s">
        <v>35</v>
      </c>
      <c r="D19" s="10" t="s">
        <v>26</v>
      </c>
      <c r="E19" s="59">
        <v>3.5000000000000003E-2</v>
      </c>
      <c r="F19" s="29">
        <f>E19*F16</f>
        <v>0.24500000000000002</v>
      </c>
      <c r="G19" s="339"/>
      <c r="H19" s="29"/>
      <c r="I19" s="29"/>
      <c r="J19" s="29"/>
      <c r="K19" s="29"/>
      <c r="L19" s="29"/>
      <c r="M19" s="29"/>
    </row>
    <row r="20" spans="1:13" ht="15" x14ac:dyDescent="0.3">
      <c r="A20" s="483">
        <v>2</v>
      </c>
      <c r="B20" s="484"/>
      <c r="C20" s="213" t="s">
        <v>178</v>
      </c>
      <c r="D20" s="214" t="s">
        <v>142</v>
      </c>
      <c r="E20" s="223"/>
      <c r="F20" s="227">
        <v>55</v>
      </c>
      <c r="G20" s="340"/>
      <c r="H20" s="217"/>
      <c r="I20" s="216"/>
      <c r="J20" s="218"/>
      <c r="K20" s="216"/>
      <c r="L20" s="218"/>
      <c r="M20" s="218"/>
    </row>
    <row r="21" spans="1:13" ht="11.25" customHeight="1" x14ac:dyDescent="0.3">
      <c r="A21" s="483"/>
      <c r="B21" s="484"/>
      <c r="C21" s="231" t="s">
        <v>11</v>
      </c>
      <c r="D21" s="228" t="s">
        <v>12</v>
      </c>
      <c r="E21" s="228">
        <v>1.54</v>
      </c>
      <c r="F21" s="232">
        <f>E21*F20</f>
        <v>84.7</v>
      </c>
      <c r="G21" s="341"/>
      <c r="H21" s="229"/>
      <c r="I21" s="229"/>
      <c r="J21" s="229"/>
      <c r="K21" s="229"/>
      <c r="L21" s="229"/>
      <c r="M21" s="229"/>
    </row>
    <row r="22" spans="1:13" ht="11.25" customHeight="1" x14ac:dyDescent="0.3">
      <c r="A22" s="483"/>
      <c r="B22" s="484"/>
      <c r="C22" s="231" t="s">
        <v>177</v>
      </c>
      <c r="D22" s="228" t="s">
        <v>57</v>
      </c>
      <c r="E22" s="228">
        <v>1</v>
      </c>
      <c r="F22" s="232">
        <f>E22*F20</f>
        <v>55</v>
      </c>
      <c r="G22" s="341"/>
      <c r="H22" s="229"/>
      <c r="I22" s="229"/>
      <c r="J22" s="229"/>
      <c r="K22" s="229"/>
      <c r="L22" s="229"/>
      <c r="M22" s="229"/>
    </row>
    <row r="23" spans="1:13" ht="11.25" customHeight="1" x14ac:dyDescent="0.3">
      <c r="A23" s="483"/>
      <c r="B23" s="484"/>
      <c r="C23" s="231" t="s">
        <v>125</v>
      </c>
      <c r="D23" s="228" t="s">
        <v>17</v>
      </c>
      <c r="E23" s="228">
        <v>0.09</v>
      </c>
      <c r="F23" s="232">
        <f>E23*F20</f>
        <v>4.95</v>
      </c>
      <c r="G23" s="341"/>
      <c r="H23" s="229"/>
      <c r="I23" s="229"/>
      <c r="J23" s="229"/>
      <c r="K23" s="229"/>
      <c r="L23" s="229"/>
      <c r="M23" s="229"/>
    </row>
    <row r="24" spans="1:13" ht="25.2" x14ac:dyDescent="0.3">
      <c r="A24" s="360">
        <v>3</v>
      </c>
      <c r="B24" s="352"/>
      <c r="C24" s="7" t="s">
        <v>39</v>
      </c>
      <c r="D24" s="8" t="s">
        <v>20</v>
      </c>
      <c r="E24" s="41"/>
      <c r="F24" s="42">
        <v>312</v>
      </c>
      <c r="G24" s="342"/>
      <c r="H24" s="43"/>
      <c r="I24" s="42"/>
      <c r="J24" s="43"/>
      <c r="K24" s="42"/>
      <c r="L24" s="43"/>
      <c r="M24" s="43"/>
    </row>
    <row r="25" spans="1:13" ht="11.25" customHeight="1" x14ac:dyDescent="0.3">
      <c r="A25" s="361"/>
      <c r="B25" s="353"/>
      <c r="C25" s="9" t="s">
        <v>21</v>
      </c>
      <c r="D25" s="10" t="s">
        <v>12</v>
      </c>
      <c r="E25" s="44">
        <v>3.73E-2</v>
      </c>
      <c r="F25" s="45">
        <f>E25*F24</f>
        <v>11.637599999999999</v>
      </c>
      <c r="G25" s="336"/>
      <c r="H25" s="47"/>
      <c r="I25" s="47"/>
      <c r="J25" s="47"/>
      <c r="K25" s="47"/>
      <c r="L25" s="47"/>
      <c r="M25" s="47"/>
    </row>
    <row r="26" spans="1:13" ht="11.25" customHeight="1" x14ac:dyDescent="0.3">
      <c r="A26" s="361"/>
      <c r="B26" s="353"/>
      <c r="C26" s="9" t="s">
        <v>38</v>
      </c>
      <c r="D26" s="10" t="s">
        <v>14</v>
      </c>
      <c r="E26" s="44">
        <v>2.3700000000000001E-3</v>
      </c>
      <c r="F26" s="45">
        <f>E26*F24</f>
        <v>0.7394400000000001</v>
      </c>
      <c r="G26" s="336"/>
      <c r="H26" s="47"/>
      <c r="I26" s="47"/>
      <c r="J26" s="47"/>
      <c r="K26" s="46"/>
      <c r="L26" s="47"/>
      <c r="M26" s="47"/>
    </row>
    <row r="27" spans="1:13" ht="11.25" customHeight="1" x14ac:dyDescent="0.3">
      <c r="A27" s="361"/>
      <c r="B27" s="353"/>
      <c r="C27" s="9" t="s">
        <v>22</v>
      </c>
      <c r="D27" s="10" t="s">
        <v>14</v>
      </c>
      <c r="E27" s="44">
        <v>4.0999999999999999E-4</v>
      </c>
      <c r="F27" s="45">
        <f>E27*F24</f>
        <v>0.12792000000000001</v>
      </c>
      <c r="G27" s="336"/>
      <c r="H27" s="47"/>
      <c r="I27" s="47"/>
      <c r="J27" s="47"/>
      <c r="K27" s="46"/>
      <c r="L27" s="47"/>
      <c r="M27" s="47"/>
    </row>
    <row r="28" spans="1:13" ht="11.25" customHeight="1" x14ac:dyDescent="0.3">
      <c r="A28" s="361"/>
      <c r="B28" s="353"/>
      <c r="C28" s="9" t="s">
        <v>23</v>
      </c>
      <c r="D28" s="10" t="s">
        <v>14</v>
      </c>
      <c r="E28" s="44">
        <v>4.0899999999999999E-3</v>
      </c>
      <c r="F28" s="45">
        <f>E28*F24</f>
        <v>1.2760799999999999</v>
      </c>
      <c r="G28" s="336"/>
      <c r="H28" s="47"/>
      <c r="I28" s="47"/>
      <c r="J28" s="47"/>
      <c r="K28" s="46"/>
      <c r="L28" s="47"/>
      <c r="M28" s="47"/>
    </row>
    <row r="29" spans="1:13" ht="11.25" customHeight="1" x14ac:dyDescent="0.3">
      <c r="A29" s="361"/>
      <c r="B29" s="353"/>
      <c r="C29" s="9" t="s">
        <v>24</v>
      </c>
      <c r="D29" s="10" t="s">
        <v>14</v>
      </c>
      <c r="E29" s="44">
        <v>4.3699999999999998E-3</v>
      </c>
      <c r="F29" s="45">
        <f>E29*F24</f>
        <v>1.36344</v>
      </c>
      <c r="G29" s="336"/>
      <c r="H29" s="47"/>
      <c r="I29" s="47"/>
      <c r="J29" s="47"/>
      <c r="K29" s="46"/>
      <c r="L29" s="47"/>
      <c r="M29" s="47"/>
    </row>
    <row r="30" spans="1:13" ht="15" x14ac:dyDescent="0.3">
      <c r="A30" s="361"/>
      <c r="B30" s="353"/>
      <c r="C30" s="9" t="s">
        <v>25</v>
      </c>
      <c r="D30" s="10" t="s">
        <v>14</v>
      </c>
      <c r="E30" s="44">
        <v>1.48E-3</v>
      </c>
      <c r="F30" s="45">
        <f>E30*F24</f>
        <v>0.46176</v>
      </c>
      <c r="G30" s="336"/>
      <c r="H30" s="47"/>
      <c r="I30" s="47"/>
      <c r="J30" s="47"/>
      <c r="K30" s="46"/>
      <c r="L30" s="47"/>
      <c r="M30" s="47"/>
    </row>
    <row r="31" spans="1:13" ht="11.25" customHeight="1" x14ac:dyDescent="0.3">
      <c r="A31" s="361"/>
      <c r="B31" s="353"/>
      <c r="C31" s="9" t="s">
        <v>31</v>
      </c>
      <c r="D31" s="10" t="s">
        <v>26</v>
      </c>
      <c r="E31" s="44">
        <v>0.122</v>
      </c>
      <c r="F31" s="45">
        <f>E31*F24</f>
        <v>38.064</v>
      </c>
      <c r="G31" s="336"/>
      <c r="H31" s="47"/>
      <c r="I31" s="47"/>
      <c r="J31" s="47"/>
      <c r="K31" s="47"/>
      <c r="L31" s="47"/>
      <c r="M31" s="47"/>
    </row>
    <row r="32" spans="1:13" ht="11.25" customHeight="1" x14ac:dyDescent="0.3">
      <c r="A32" s="362"/>
      <c r="B32" s="354"/>
      <c r="C32" s="9" t="s">
        <v>27</v>
      </c>
      <c r="D32" s="10" t="s">
        <v>26</v>
      </c>
      <c r="E32" s="44">
        <v>1.0999999999999999E-2</v>
      </c>
      <c r="F32" s="45">
        <f>E32*F24</f>
        <v>3.4319999999999999</v>
      </c>
      <c r="G32" s="336"/>
      <c r="H32" s="47"/>
      <c r="I32" s="47"/>
      <c r="J32" s="47"/>
      <c r="K32" s="47"/>
      <c r="L32" s="47"/>
      <c r="M32" s="47"/>
    </row>
    <row r="33" spans="1:13" ht="41.4" x14ac:dyDescent="0.3">
      <c r="A33" s="462">
        <v>4</v>
      </c>
      <c r="B33" s="330"/>
      <c r="C33" s="280" t="s">
        <v>176</v>
      </c>
      <c r="D33" s="192" t="s">
        <v>53</v>
      </c>
      <c r="E33" s="329"/>
      <c r="F33" s="328">
        <v>312</v>
      </c>
      <c r="G33" s="343"/>
      <c r="H33" s="284"/>
      <c r="I33" s="285"/>
      <c r="J33" s="284"/>
      <c r="K33" s="285"/>
      <c r="L33" s="284"/>
      <c r="M33" s="284"/>
    </row>
    <row r="34" spans="1:13" ht="11.25" customHeight="1" x14ac:dyDescent="0.3">
      <c r="A34" s="462"/>
      <c r="B34" s="279"/>
      <c r="C34" s="286" t="s">
        <v>41</v>
      </c>
      <c r="D34" s="281" t="s">
        <v>42</v>
      </c>
      <c r="E34" s="270">
        <v>0.377716</v>
      </c>
      <c r="F34" s="274">
        <f>E34*F33</f>
        <v>117.847392</v>
      </c>
      <c r="G34" s="344"/>
      <c r="H34" s="276"/>
      <c r="I34" s="277"/>
      <c r="J34" s="276"/>
      <c r="K34" s="277"/>
      <c r="L34" s="276"/>
      <c r="M34" s="275"/>
    </row>
    <row r="35" spans="1:13" ht="11.25" customHeight="1" x14ac:dyDescent="0.3">
      <c r="A35" s="462"/>
      <c r="B35" s="288"/>
      <c r="C35" s="286" t="s">
        <v>43</v>
      </c>
      <c r="D35" s="281" t="s">
        <v>44</v>
      </c>
      <c r="E35" s="270">
        <v>2.2599999999999999E-2</v>
      </c>
      <c r="F35" s="274">
        <f>E35*F33</f>
        <v>7.0511999999999997</v>
      </c>
      <c r="G35" s="344"/>
      <c r="H35" s="276"/>
      <c r="I35" s="277"/>
      <c r="J35" s="276"/>
      <c r="K35" s="277"/>
      <c r="L35" s="276"/>
      <c r="M35" s="275"/>
    </row>
    <row r="36" spans="1:13" ht="11.25" customHeight="1" x14ac:dyDescent="0.3">
      <c r="A36" s="462"/>
      <c r="B36" s="279"/>
      <c r="C36" s="286" t="s">
        <v>45</v>
      </c>
      <c r="D36" s="281" t="s">
        <v>46</v>
      </c>
      <c r="E36" s="270">
        <v>1.29E-2</v>
      </c>
      <c r="F36" s="274">
        <f>E36*F33</f>
        <v>4.0247999999999999</v>
      </c>
      <c r="G36" s="344"/>
      <c r="H36" s="276"/>
      <c r="I36" s="277"/>
      <c r="J36" s="276"/>
      <c r="K36" s="277"/>
      <c r="L36" s="276"/>
      <c r="M36" s="275"/>
    </row>
    <row r="37" spans="1:13" ht="11.25" customHeight="1" x14ac:dyDescent="0.3">
      <c r="A37" s="462"/>
      <c r="B37" s="279"/>
      <c r="C37" s="286" t="s">
        <v>47</v>
      </c>
      <c r="D37" s="281" t="s">
        <v>48</v>
      </c>
      <c r="E37" s="270">
        <v>0.14280000000000001</v>
      </c>
      <c r="F37" s="274">
        <f>E37*F33</f>
        <v>44.553600000000003</v>
      </c>
      <c r="G37" s="344"/>
      <c r="H37" s="276"/>
      <c r="I37" s="277"/>
      <c r="J37" s="276"/>
      <c r="K37" s="277"/>
      <c r="L37" s="276"/>
      <c r="M37" s="275"/>
    </row>
    <row r="38" spans="1:13" ht="11.25" customHeight="1" x14ac:dyDescent="0.3">
      <c r="A38" s="462"/>
      <c r="B38" s="279"/>
      <c r="C38" s="286" t="s">
        <v>49</v>
      </c>
      <c r="D38" s="281" t="s">
        <v>50</v>
      </c>
      <c r="E38" s="270" t="s">
        <v>51</v>
      </c>
      <c r="F38" s="278">
        <v>0.79900000000000004</v>
      </c>
      <c r="G38" s="344"/>
      <c r="H38" s="276"/>
      <c r="I38" s="277"/>
      <c r="J38" s="276"/>
      <c r="K38" s="277"/>
      <c r="L38" s="276"/>
      <c r="M38" s="275"/>
    </row>
    <row r="39" spans="1:13" ht="11.25" customHeight="1" x14ac:dyDescent="0.3">
      <c r="A39" s="462"/>
      <c r="B39" s="279"/>
      <c r="C39" s="286" t="s">
        <v>52</v>
      </c>
      <c r="D39" s="281" t="s">
        <v>53</v>
      </c>
      <c r="E39" s="270">
        <v>8.1600000000000006E-3</v>
      </c>
      <c r="F39" s="274">
        <f>E39*F33</f>
        <v>2.5459200000000002</v>
      </c>
      <c r="G39" s="345"/>
      <c r="H39" s="276"/>
      <c r="I39" s="277"/>
      <c r="J39" s="276"/>
      <c r="K39" s="277"/>
      <c r="L39" s="276"/>
      <c r="M39" s="275"/>
    </row>
    <row r="40" spans="1:13" x14ac:dyDescent="0.3">
      <c r="A40" s="462"/>
      <c r="B40" s="279"/>
      <c r="C40" s="286" t="s">
        <v>54</v>
      </c>
      <c r="D40" s="281" t="s">
        <v>46</v>
      </c>
      <c r="E40" s="270">
        <v>5.2599999999999999E-3</v>
      </c>
      <c r="F40" s="274">
        <f>E40*F33</f>
        <v>1.6411199999999999</v>
      </c>
      <c r="G40" s="344"/>
      <c r="H40" s="276"/>
      <c r="I40" s="277"/>
      <c r="J40" s="276"/>
      <c r="K40" s="277"/>
      <c r="L40" s="276"/>
      <c r="M40" s="275"/>
    </row>
    <row r="41" spans="1:13" ht="11.25" customHeight="1" x14ac:dyDescent="0.3">
      <c r="A41" s="462"/>
      <c r="B41" s="279"/>
      <c r="C41" s="286" t="s">
        <v>55</v>
      </c>
      <c r="D41" s="281" t="s">
        <v>48</v>
      </c>
      <c r="E41" s="270">
        <v>0.17799999999999999</v>
      </c>
      <c r="F41" s="274">
        <f>E41*F33</f>
        <v>55.535999999999994</v>
      </c>
      <c r="G41" s="344"/>
      <c r="H41" s="276"/>
      <c r="I41" s="277"/>
      <c r="J41" s="276"/>
      <c r="K41" s="277"/>
      <c r="L41" s="276"/>
      <c r="M41" s="275"/>
    </row>
    <row r="42" spans="1:13" ht="11.25" customHeight="1" x14ac:dyDescent="0.3">
      <c r="A42" s="462"/>
      <c r="B42" s="279"/>
      <c r="C42" s="286" t="s">
        <v>56</v>
      </c>
      <c r="D42" s="281" t="s">
        <v>50</v>
      </c>
      <c r="E42" s="270"/>
      <c r="F42" s="274">
        <f>F37*2.4</f>
        <v>106.92864</v>
      </c>
      <c r="G42" s="344"/>
      <c r="H42" s="276"/>
      <c r="I42" s="277"/>
      <c r="J42" s="276"/>
      <c r="K42" s="277"/>
      <c r="L42" s="276"/>
      <c r="M42" s="275"/>
    </row>
    <row r="43" spans="1:13" ht="41.4" x14ac:dyDescent="0.3">
      <c r="A43" s="462">
        <v>5</v>
      </c>
      <c r="B43" s="279"/>
      <c r="C43" s="280" t="s">
        <v>64</v>
      </c>
      <c r="D43" s="281" t="s">
        <v>57</v>
      </c>
      <c r="E43" s="270"/>
      <c r="F43" s="282">
        <v>48</v>
      </c>
      <c r="G43" s="346"/>
      <c r="H43" s="284"/>
      <c r="I43" s="285"/>
      <c r="J43" s="284"/>
      <c r="K43" s="285"/>
      <c r="L43" s="284"/>
      <c r="M43" s="284"/>
    </row>
    <row r="44" spans="1:13" ht="11.25" customHeight="1" x14ac:dyDescent="0.3">
      <c r="A44" s="462"/>
      <c r="B44" s="279"/>
      <c r="C44" s="286" t="s">
        <v>41</v>
      </c>
      <c r="D44" s="281" t="s">
        <v>42</v>
      </c>
      <c r="E44" s="270">
        <v>7.6999999999999999E-2</v>
      </c>
      <c r="F44" s="274">
        <f>F43*E44</f>
        <v>3.6959999999999997</v>
      </c>
      <c r="G44" s="344"/>
      <c r="H44" s="275"/>
      <c r="I44" s="287"/>
      <c r="J44" s="275"/>
      <c r="K44" s="287"/>
      <c r="L44" s="275"/>
      <c r="M44" s="275"/>
    </row>
    <row r="45" spans="1:13" ht="11.25" customHeight="1" x14ac:dyDescent="0.3">
      <c r="A45" s="462"/>
      <c r="B45" s="279"/>
      <c r="C45" s="286" t="s">
        <v>58</v>
      </c>
      <c r="D45" s="281" t="s">
        <v>44</v>
      </c>
      <c r="E45" s="270">
        <v>0.19400000000000001</v>
      </c>
      <c r="F45" s="274">
        <f>F43*E45</f>
        <v>9.3120000000000012</v>
      </c>
      <c r="G45" s="344"/>
      <c r="H45" s="275"/>
      <c r="I45" s="287"/>
      <c r="J45" s="275"/>
      <c r="K45" s="287"/>
      <c r="L45" s="275"/>
      <c r="M45" s="275"/>
    </row>
    <row r="46" spans="1:13" ht="11.25" customHeight="1" x14ac:dyDescent="0.3">
      <c r="A46" s="462"/>
      <c r="B46" s="279"/>
      <c r="C46" s="286" t="s">
        <v>59</v>
      </c>
      <c r="D46" s="281" t="s">
        <v>44</v>
      </c>
      <c r="E46" s="270">
        <v>1.67E-2</v>
      </c>
      <c r="F46" s="274">
        <f>F43*E46</f>
        <v>0.80159999999999998</v>
      </c>
      <c r="G46" s="344"/>
      <c r="H46" s="275"/>
      <c r="I46" s="287"/>
      <c r="J46" s="275"/>
      <c r="K46" s="287"/>
      <c r="L46" s="275"/>
      <c r="M46" s="275"/>
    </row>
    <row r="47" spans="1:13" ht="11.25" customHeight="1" x14ac:dyDescent="0.3">
      <c r="A47" s="462"/>
      <c r="B47" s="279"/>
      <c r="C47" s="286" t="s">
        <v>60</v>
      </c>
      <c r="D47" s="281" t="s">
        <v>44</v>
      </c>
      <c r="E47" s="270">
        <v>2.4199999999999999E-2</v>
      </c>
      <c r="F47" s="274">
        <f>F43*E47</f>
        <v>1.1616</v>
      </c>
      <c r="G47" s="344"/>
      <c r="H47" s="275"/>
      <c r="I47" s="287"/>
      <c r="J47" s="275"/>
      <c r="K47" s="287"/>
      <c r="L47" s="275"/>
      <c r="M47" s="275"/>
    </row>
    <row r="48" spans="1:13" ht="11.25" customHeight="1" x14ac:dyDescent="0.3">
      <c r="A48" s="462"/>
      <c r="B48" s="288"/>
      <c r="C48" s="286" t="s">
        <v>61</v>
      </c>
      <c r="D48" s="281" t="s">
        <v>44</v>
      </c>
      <c r="E48" s="270">
        <v>8.8000000000000005E-3</v>
      </c>
      <c r="F48" s="274">
        <f>F43*E48</f>
        <v>0.4224</v>
      </c>
      <c r="G48" s="344"/>
      <c r="H48" s="275"/>
      <c r="I48" s="287"/>
      <c r="J48" s="275"/>
      <c r="K48" s="287"/>
      <c r="L48" s="275"/>
      <c r="M48" s="275"/>
    </row>
    <row r="49" spans="1:13" x14ac:dyDescent="0.3">
      <c r="A49" s="462"/>
      <c r="B49" s="279"/>
      <c r="C49" s="286" t="s">
        <v>45</v>
      </c>
      <c r="D49" s="281" t="s">
        <v>46</v>
      </c>
      <c r="E49" s="270">
        <v>6.3700000000000007E-2</v>
      </c>
      <c r="F49" s="274">
        <f>F43*E49</f>
        <v>3.0576000000000003</v>
      </c>
      <c r="G49" s="344"/>
      <c r="H49" s="275"/>
      <c r="I49" s="287"/>
      <c r="J49" s="275"/>
      <c r="K49" s="287"/>
      <c r="L49" s="275"/>
      <c r="M49" s="275"/>
    </row>
    <row r="50" spans="1:13" x14ac:dyDescent="0.3">
      <c r="A50" s="462"/>
      <c r="B50" s="279"/>
      <c r="C50" s="286" t="s">
        <v>55</v>
      </c>
      <c r="D50" s="281" t="s">
        <v>48</v>
      </c>
      <c r="E50" s="270">
        <v>6.2E-2</v>
      </c>
      <c r="F50" s="274">
        <f>F43*E50</f>
        <v>2.976</v>
      </c>
      <c r="G50" s="344"/>
      <c r="H50" s="275"/>
      <c r="I50" s="287"/>
      <c r="J50" s="275"/>
      <c r="K50" s="287"/>
      <c r="L50" s="275"/>
      <c r="M50" s="275"/>
    </row>
    <row r="51" spans="1:13" ht="22.8" customHeight="1" x14ac:dyDescent="0.3">
      <c r="A51" s="462"/>
      <c r="B51" s="279"/>
      <c r="C51" s="289" t="s">
        <v>62</v>
      </c>
      <c r="D51" s="39" t="s">
        <v>63</v>
      </c>
      <c r="E51" s="60">
        <v>1.2999999999999999E-3</v>
      </c>
      <c r="F51" s="61">
        <f>F43*E51</f>
        <v>6.2399999999999997E-2</v>
      </c>
      <c r="G51" s="347"/>
      <c r="H51" s="61"/>
      <c r="I51" s="61"/>
      <c r="J51" s="61"/>
      <c r="K51" s="61"/>
      <c r="L51" s="61"/>
      <c r="M51" s="61"/>
    </row>
    <row r="52" spans="1:13" x14ac:dyDescent="0.3">
      <c r="A52" s="462"/>
      <c r="B52" s="279"/>
      <c r="C52" s="286" t="s">
        <v>54</v>
      </c>
      <c r="D52" s="281" t="s">
        <v>46</v>
      </c>
      <c r="E52" s="270">
        <v>1.78E-2</v>
      </c>
      <c r="F52" s="274">
        <f>F43*E52</f>
        <v>0.85440000000000005</v>
      </c>
      <c r="G52" s="344"/>
      <c r="H52" s="275"/>
      <c r="I52" s="287"/>
      <c r="J52" s="275"/>
      <c r="K52" s="287"/>
      <c r="L52" s="275"/>
      <c r="M52" s="275"/>
    </row>
  </sheetData>
  <mergeCells count="21">
    <mergeCell ref="A43:A52"/>
    <mergeCell ref="A20:A23"/>
    <mergeCell ref="B20:B23"/>
    <mergeCell ref="A24:A32"/>
    <mergeCell ref="B24:B32"/>
    <mergeCell ref="A10:A14"/>
    <mergeCell ref="B10:B14"/>
    <mergeCell ref="A16:A19"/>
    <mergeCell ref="B16:B19"/>
    <mergeCell ref="A33:A42"/>
    <mergeCell ref="A2:M2"/>
    <mergeCell ref="A3:M3"/>
    <mergeCell ref="A5:A6"/>
    <mergeCell ref="B5:B6"/>
    <mergeCell ref="C5:C6"/>
    <mergeCell ref="D5:D6"/>
    <mergeCell ref="F5:F6"/>
    <mergeCell ref="G5:H5"/>
    <mergeCell ref="I5:J5"/>
    <mergeCell ref="K5:L5"/>
    <mergeCell ref="M5:M6"/>
  </mergeCells>
  <conditionalFormatting sqref="J33 H33 L33:M33">
    <cfRule type="cellIs" dxfId="35" priority="18" operator="equal">
      <formula>0</formula>
    </cfRule>
  </conditionalFormatting>
  <conditionalFormatting sqref="A33:B33 I33 K33 E33:G33">
    <cfRule type="cellIs" dxfId="34" priority="17" operator="equal">
      <formula>0</formula>
    </cfRule>
  </conditionalFormatting>
  <conditionalFormatting sqref="C33">
    <cfRule type="cellIs" dxfId="33" priority="16" operator="equal">
      <formula>0</formula>
    </cfRule>
  </conditionalFormatting>
  <conditionalFormatting sqref="E39:G39 C39 I39:I42 K39:K42 L34:M42 H34:H42 J34:J42">
    <cfRule type="cellIs" dxfId="32" priority="15" operator="equal">
      <formula>0</formula>
    </cfRule>
  </conditionalFormatting>
  <conditionalFormatting sqref="E37:G37 C37 C38:G38 C35:G36 I34:I38 K34:K38 D34:G34">
    <cfRule type="cellIs" dxfId="31" priority="13" operator="equal">
      <formula>0</formula>
    </cfRule>
  </conditionalFormatting>
  <conditionalFormatting sqref="E41:G41 C41 C42:G42 C40:G40">
    <cfRule type="cellIs" dxfId="30" priority="14" operator="equal">
      <formula>0</formula>
    </cfRule>
  </conditionalFormatting>
  <conditionalFormatting sqref="D41">
    <cfRule type="cellIs" dxfId="29" priority="11" operator="equal">
      <formula>0</formula>
    </cfRule>
  </conditionalFormatting>
  <conditionalFormatting sqref="C34">
    <cfRule type="cellIs" dxfId="28" priority="9" operator="equal">
      <formula>0</formula>
    </cfRule>
  </conditionalFormatting>
  <conditionalFormatting sqref="D37">
    <cfRule type="cellIs" dxfId="27" priority="12" operator="equal">
      <formula>0</formula>
    </cfRule>
  </conditionalFormatting>
  <conditionalFormatting sqref="D39">
    <cfRule type="cellIs" dxfId="26" priority="10" operator="equal">
      <formula>0</formula>
    </cfRule>
  </conditionalFormatting>
  <conditionalFormatting sqref="B35">
    <cfRule type="cellIs" dxfId="25" priority="8" operator="equal">
      <formula>0</formula>
    </cfRule>
  </conditionalFormatting>
  <conditionalFormatting sqref="D33">
    <cfRule type="cellIs" dxfId="24" priority="7" operator="equal">
      <formula>0</formula>
    </cfRule>
  </conditionalFormatting>
  <conditionalFormatting sqref="L43:M43 J43 H43">
    <cfRule type="cellIs" dxfId="23" priority="6" operator="equal">
      <formula>0</formula>
    </cfRule>
  </conditionalFormatting>
  <conditionalFormatting sqref="A43:G43 I43 K43">
    <cfRule type="cellIs" dxfId="22" priority="5" operator="equal">
      <formula>0</formula>
    </cfRule>
  </conditionalFormatting>
  <conditionalFormatting sqref="L44:M52 C47:G52 I47:I52 K47 J44:J52 H44:H52 K49:K52">
    <cfRule type="cellIs" dxfId="21" priority="4" operator="equal">
      <formula>0</formula>
    </cfRule>
  </conditionalFormatting>
  <conditionalFormatting sqref="C44:G46 I44:I46 K44:K46">
    <cfRule type="cellIs" dxfId="20" priority="3" operator="equal">
      <formula>0</formula>
    </cfRule>
  </conditionalFormatting>
  <conditionalFormatting sqref="B48">
    <cfRule type="cellIs" dxfId="19" priority="2" operator="equal">
      <formula>0</formula>
    </cfRule>
  </conditionalFormatting>
  <conditionalFormatting sqref="K48">
    <cfRule type="cellIs" dxfId="18" priority="1" operator="equal">
      <formula>0</formula>
    </cfRule>
  </conditionalFormatting>
  <pageMargins left="0.7" right="0.7" top="0.75" bottom="0.75" header="0.3" footer="0.3"/>
  <pageSetup scale="93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0"/>
  <sheetViews>
    <sheetView zoomScaleNormal="100" workbookViewId="0">
      <selection activeCell="A3" sqref="A3:XFD3"/>
    </sheetView>
  </sheetViews>
  <sheetFormatPr defaultRowHeight="14.4" x14ac:dyDescent="0.3"/>
  <cols>
    <col min="1" max="1" width="2.5546875" bestFit="1" customWidth="1"/>
    <col min="2" max="2" width="9.33203125" hidden="1" customWidth="1"/>
    <col min="3" max="3" width="44.109375" customWidth="1"/>
    <col min="4" max="4" width="6" bestFit="1" customWidth="1"/>
    <col min="5" max="5" width="8.44140625" bestFit="1" customWidth="1"/>
    <col min="6" max="6" width="7.88671875" customWidth="1"/>
    <col min="7" max="7" width="8.6640625" style="230" hidden="1" customWidth="1"/>
    <col min="8" max="12" width="8.6640625" hidden="1" customWidth="1"/>
    <col min="13" max="13" width="9.6640625" hidden="1" customWidth="1"/>
  </cols>
  <sheetData>
    <row r="2" spans="1:13" ht="34.799999999999997" customHeight="1" x14ac:dyDescent="0.3">
      <c r="A2" s="440" t="s">
        <v>179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6.5" customHeight="1" x14ac:dyDescent="0.3">
      <c r="A3" s="485" t="s">
        <v>180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3" ht="16.5" customHeight="1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27" customHeight="1" x14ac:dyDescent="0.3">
      <c r="A5" s="479" t="s">
        <v>0</v>
      </c>
      <c r="B5" s="480" t="s">
        <v>1</v>
      </c>
      <c r="C5" s="481" t="s">
        <v>2</v>
      </c>
      <c r="D5" s="481" t="s">
        <v>3</v>
      </c>
      <c r="E5" s="204"/>
      <c r="F5" s="480" t="s">
        <v>4</v>
      </c>
      <c r="G5" s="478" t="s">
        <v>5</v>
      </c>
      <c r="H5" s="478"/>
      <c r="I5" s="482" t="s">
        <v>6</v>
      </c>
      <c r="J5" s="482"/>
      <c r="K5" s="482" t="s">
        <v>7</v>
      </c>
      <c r="L5" s="482"/>
      <c r="M5" s="478" t="s">
        <v>8</v>
      </c>
    </row>
    <row r="6" spans="1:13" ht="27" customHeight="1" x14ac:dyDescent="0.3">
      <c r="A6" s="479"/>
      <c r="B6" s="480"/>
      <c r="C6" s="481"/>
      <c r="D6" s="481"/>
      <c r="E6" s="205" t="s">
        <v>118</v>
      </c>
      <c r="F6" s="480"/>
      <c r="G6" s="206" t="s">
        <v>9</v>
      </c>
      <c r="H6" s="207" t="s">
        <v>8</v>
      </c>
      <c r="I6" s="208" t="s">
        <v>9</v>
      </c>
      <c r="J6" s="207" t="s">
        <v>8</v>
      </c>
      <c r="K6" s="208" t="s">
        <v>9</v>
      </c>
      <c r="L6" s="207" t="s">
        <v>8</v>
      </c>
      <c r="M6" s="478"/>
    </row>
    <row r="7" spans="1:13" x14ac:dyDescent="0.3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</row>
    <row r="8" spans="1:13" ht="9" customHeight="1" x14ac:dyDescent="0.3">
      <c r="A8" s="210"/>
      <c r="B8" s="210"/>
      <c r="C8" s="211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2.75" customHeight="1" x14ac:dyDescent="0.3">
      <c r="A9" s="210"/>
      <c r="B9" s="210"/>
      <c r="C9" s="212" t="s">
        <v>119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41.4" x14ac:dyDescent="0.3">
      <c r="A10" s="407">
        <v>1</v>
      </c>
      <c r="B10" s="408"/>
      <c r="C10" s="100" t="s">
        <v>84</v>
      </c>
      <c r="D10" s="88" t="s">
        <v>73</v>
      </c>
      <c r="E10" s="69"/>
      <c r="F10" s="266">
        <v>100</v>
      </c>
      <c r="G10" s="266"/>
      <c r="H10" s="266"/>
      <c r="I10" s="266"/>
      <c r="J10" s="266"/>
      <c r="K10" s="266"/>
      <c r="L10" s="266"/>
      <c r="M10" s="266"/>
    </row>
    <row r="11" spans="1:13" ht="12.75" customHeight="1" x14ac:dyDescent="0.3">
      <c r="A11" s="407"/>
      <c r="B11" s="408"/>
      <c r="C11" s="71" t="s">
        <v>68</v>
      </c>
      <c r="D11" s="75" t="s">
        <v>69</v>
      </c>
      <c r="E11" s="99">
        <v>0.67700000000000005</v>
      </c>
      <c r="F11" s="77">
        <f>E11*F10</f>
        <v>67.7</v>
      </c>
      <c r="G11" s="77"/>
      <c r="H11" s="77"/>
      <c r="I11" s="77"/>
      <c r="J11" s="77"/>
      <c r="K11" s="77"/>
      <c r="L11" s="77"/>
      <c r="M11" s="77"/>
    </row>
    <row r="12" spans="1:13" ht="12.75" customHeight="1" x14ac:dyDescent="0.3">
      <c r="A12" s="407"/>
      <c r="B12" s="408"/>
      <c r="C12" s="71" t="s">
        <v>70</v>
      </c>
      <c r="D12" s="75" t="s">
        <v>71</v>
      </c>
      <c r="E12" s="99">
        <v>5.7799999999999997E-2</v>
      </c>
      <c r="F12" s="77">
        <f>E12*F10</f>
        <v>5.7799999999999994</v>
      </c>
      <c r="G12" s="77"/>
      <c r="H12" s="77"/>
      <c r="I12" s="77"/>
      <c r="J12" s="77"/>
      <c r="K12" s="77"/>
      <c r="L12" s="77"/>
      <c r="M12" s="77"/>
    </row>
    <row r="13" spans="1:13" ht="12.75" customHeight="1" x14ac:dyDescent="0.3">
      <c r="A13" s="407"/>
      <c r="B13" s="408"/>
      <c r="C13" s="9" t="s">
        <v>15</v>
      </c>
      <c r="D13" s="40" t="s">
        <v>14</v>
      </c>
      <c r="E13" s="40">
        <f>0.0125</f>
        <v>1.2500000000000001E-2</v>
      </c>
      <c r="F13" s="11">
        <f>F10*E13</f>
        <v>1.25</v>
      </c>
      <c r="G13" s="12"/>
      <c r="H13" s="13"/>
      <c r="I13" s="13"/>
      <c r="J13" s="13"/>
      <c r="K13" s="13"/>
      <c r="L13" s="13"/>
      <c r="M13" s="13"/>
    </row>
    <row r="14" spans="1:13" ht="12.75" customHeight="1" x14ac:dyDescent="0.3">
      <c r="A14" s="407"/>
      <c r="B14" s="408"/>
      <c r="C14" s="9" t="s">
        <v>16</v>
      </c>
      <c r="D14" s="40" t="s">
        <v>17</v>
      </c>
      <c r="E14" s="40">
        <v>2.82E-3</v>
      </c>
      <c r="F14" s="11">
        <f>F10*E14</f>
        <v>0.28200000000000003</v>
      </c>
      <c r="G14" s="12"/>
      <c r="H14" s="13"/>
      <c r="I14" s="13"/>
      <c r="J14" s="13"/>
      <c r="K14" s="13"/>
      <c r="L14" s="13"/>
      <c r="M14" s="13"/>
    </row>
    <row r="15" spans="1:13" ht="42.75" customHeight="1" x14ac:dyDescent="0.3">
      <c r="A15" s="219">
        <v>2</v>
      </c>
      <c r="B15" s="220"/>
      <c r="C15" s="221" t="s">
        <v>173</v>
      </c>
      <c r="D15" s="214" t="s">
        <v>18</v>
      </c>
      <c r="E15" s="214">
        <v>1.85</v>
      </c>
      <c r="F15" s="215">
        <f>E15*F10</f>
        <v>185</v>
      </c>
      <c r="G15" s="222"/>
      <c r="H15" s="198"/>
      <c r="I15" s="198"/>
      <c r="J15" s="198"/>
      <c r="K15" s="198"/>
      <c r="L15" s="198"/>
      <c r="M15" s="198"/>
    </row>
    <row r="16" spans="1:13" ht="11.25" customHeight="1" x14ac:dyDescent="0.3">
      <c r="A16" s="196"/>
      <c r="B16" s="196"/>
      <c r="C16" s="212" t="s">
        <v>120</v>
      </c>
      <c r="D16" s="225"/>
      <c r="E16" s="225"/>
      <c r="F16" s="226"/>
      <c r="G16" s="222"/>
      <c r="H16" s="197"/>
      <c r="I16" s="197"/>
      <c r="J16" s="197"/>
      <c r="K16" s="197"/>
      <c r="L16" s="197"/>
      <c r="M16" s="197"/>
    </row>
    <row r="17" spans="1:13" ht="37.799999999999997" x14ac:dyDescent="0.3">
      <c r="A17" s="349">
        <v>1</v>
      </c>
      <c r="B17" s="352"/>
      <c r="C17" s="7" t="s">
        <v>33</v>
      </c>
      <c r="D17" s="8" t="s">
        <v>19</v>
      </c>
      <c r="E17" s="44"/>
      <c r="F17" s="57">
        <v>8</v>
      </c>
      <c r="G17" s="57"/>
      <c r="H17" s="58"/>
      <c r="I17" s="57"/>
      <c r="J17" s="58"/>
      <c r="K17" s="57"/>
      <c r="L17" s="58"/>
      <c r="M17" s="58"/>
    </row>
    <row r="18" spans="1:13" ht="11.25" customHeight="1" x14ac:dyDescent="0.3">
      <c r="A18" s="350"/>
      <c r="B18" s="353"/>
      <c r="C18" s="9" t="s">
        <v>11</v>
      </c>
      <c r="D18" s="10" t="s">
        <v>12</v>
      </c>
      <c r="E18" s="59">
        <v>4.12</v>
      </c>
      <c r="F18" s="29">
        <f>E18*F17</f>
        <v>32.96</v>
      </c>
      <c r="G18" s="29"/>
      <c r="H18" s="29"/>
      <c r="I18" s="29"/>
      <c r="J18" s="29"/>
      <c r="K18" s="29"/>
      <c r="L18" s="29"/>
      <c r="M18" s="29"/>
    </row>
    <row r="19" spans="1:13" ht="11.25" customHeight="1" x14ac:dyDescent="0.3">
      <c r="A19" s="350"/>
      <c r="B19" s="353"/>
      <c r="C19" s="9" t="s">
        <v>34</v>
      </c>
      <c r="D19" s="10" t="s">
        <v>19</v>
      </c>
      <c r="E19" s="59">
        <v>51</v>
      </c>
      <c r="F19" s="29">
        <f>E19*F17</f>
        <v>408</v>
      </c>
      <c r="G19" s="29"/>
      <c r="H19" s="29"/>
      <c r="I19" s="29"/>
      <c r="J19" s="29"/>
      <c r="K19" s="29"/>
      <c r="L19" s="29"/>
      <c r="M19" s="29"/>
    </row>
    <row r="20" spans="1:13" ht="11.25" customHeight="1" x14ac:dyDescent="0.3">
      <c r="A20" s="351"/>
      <c r="B20" s="354"/>
      <c r="C20" s="9" t="s">
        <v>35</v>
      </c>
      <c r="D20" s="10" t="s">
        <v>26</v>
      </c>
      <c r="E20" s="59">
        <v>3.5000000000000003E-2</v>
      </c>
      <c r="F20" s="29">
        <f>E20*F17</f>
        <v>0.28000000000000003</v>
      </c>
      <c r="G20" s="29"/>
      <c r="H20" s="29"/>
      <c r="I20" s="29"/>
      <c r="J20" s="29"/>
      <c r="K20" s="29"/>
      <c r="L20" s="29"/>
      <c r="M20" s="29"/>
    </row>
    <row r="21" spans="1:13" ht="25.2" x14ac:dyDescent="0.3">
      <c r="A21" s="360">
        <v>2</v>
      </c>
      <c r="B21" s="352"/>
      <c r="C21" s="7" t="s">
        <v>39</v>
      </c>
      <c r="D21" s="8" t="s">
        <v>20</v>
      </c>
      <c r="E21" s="41"/>
      <c r="F21" s="42">
        <v>453</v>
      </c>
      <c r="G21" s="42"/>
      <c r="H21" s="43"/>
      <c r="I21" s="42"/>
      <c r="J21" s="43"/>
      <c r="K21" s="42"/>
      <c r="L21" s="43"/>
      <c r="M21" s="43"/>
    </row>
    <row r="22" spans="1:13" ht="11.25" customHeight="1" x14ac:dyDescent="0.3">
      <c r="A22" s="361"/>
      <c r="B22" s="353"/>
      <c r="C22" s="9" t="s">
        <v>21</v>
      </c>
      <c r="D22" s="10" t="s">
        <v>12</v>
      </c>
      <c r="E22" s="44">
        <v>3.73E-2</v>
      </c>
      <c r="F22" s="45">
        <f>E22*F21</f>
        <v>16.896899999999999</v>
      </c>
      <c r="G22" s="46"/>
      <c r="H22" s="47"/>
      <c r="I22" s="47"/>
      <c r="J22" s="47"/>
      <c r="K22" s="47"/>
      <c r="L22" s="47"/>
      <c r="M22" s="47"/>
    </row>
    <row r="23" spans="1:13" ht="11.25" customHeight="1" x14ac:dyDescent="0.3">
      <c r="A23" s="361"/>
      <c r="B23" s="353"/>
      <c r="C23" s="9" t="s">
        <v>38</v>
      </c>
      <c r="D23" s="10" t="s">
        <v>14</v>
      </c>
      <c r="E23" s="44">
        <v>2.3700000000000001E-3</v>
      </c>
      <c r="F23" s="45">
        <f>E23*F21</f>
        <v>1.0736100000000002</v>
      </c>
      <c r="G23" s="46"/>
      <c r="H23" s="47"/>
      <c r="I23" s="47"/>
      <c r="J23" s="47"/>
      <c r="K23" s="46"/>
      <c r="L23" s="47"/>
      <c r="M23" s="47"/>
    </row>
    <row r="24" spans="1:13" ht="11.25" customHeight="1" x14ac:dyDescent="0.3">
      <c r="A24" s="361"/>
      <c r="B24" s="353"/>
      <c r="C24" s="9" t="s">
        <v>22</v>
      </c>
      <c r="D24" s="10" t="s">
        <v>14</v>
      </c>
      <c r="E24" s="44">
        <v>4.0999999999999999E-4</v>
      </c>
      <c r="F24" s="45">
        <f>E24*F21</f>
        <v>0.18573000000000001</v>
      </c>
      <c r="G24" s="46"/>
      <c r="H24" s="47"/>
      <c r="I24" s="47"/>
      <c r="J24" s="47"/>
      <c r="K24" s="46"/>
      <c r="L24" s="47"/>
      <c r="M24" s="47"/>
    </row>
    <row r="25" spans="1:13" ht="11.25" customHeight="1" x14ac:dyDescent="0.3">
      <c r="A25" s="361"/>
      <c r="B25" s="353"/>
      <c r="C25" s="9" t="s">
        <v>23</v>
      </c>
      <c r="D25" s="10" t="s">
        <v>14</v>
      </c>
      <c r="E25" s="44">
        <v>4.0899999999999999E-3</v>
      </c>
      <c r="F25" s="45">
        <f>E25*F21</f>
        <v>1.85277</v>
      </c>
      <c r="G25" s="46"/>
      <c r="H25" s="47"/>
      <c r="I25" s="47"/>
      <c r="J25" s="47"/>
      <c r="K25" s="46"/>
      <c r="L25" s="47"/>
      <c r="M25" s="47"/>
    </row>
    <row r="26" spans="1:13" ht="11.25" customHeight="1" x14ac:dyDescent="0.3">
      <c r="A26" s="361"/>
      <c r="B26" s="353"/>
      <c r="C26" s="9" t="s">
        <v>24</v>
      </c>
      <c r="D26" s="10" t="s">
        <v>14</v>
      </c>
      <c r="E26" s="44">
        <v>4.3699999999999998E-3</v>
      </c>
      <c r="F26" s="45">
        <f>E26*F21</f>
        <v>1.9796099999999999</v>
      </c>
      <c r="G26" s="46"/>
      <c r="H26" s="47"/>
      <c r="I26" s="47"/>
      <c r="J26" s="47"/>
      <c r="K26" s="46"/>
      <c r="L26" s="47"/>
      <c r="M26" s="47"/>
    </row>
    <row r="27" spans="1:13" ht="15" x14ac:dyDescent="0.3">
      <c r="A27" s="361"/>
      <c r="B27" s="353"/>
      <c r="C27" s="9" t="s">
        <v>25</v>
      </c>
      <c r="D27" s="10" t="s">
        <v>14</v>
      </c>
      <c r="E27" s="44">
        <v>1.48E-3</v>
      </c>
      <c r="F27" s="45">
        <f>E27*F21</f>
        <v>0.67044000000000004</v>
      </c>
      <c r="G27" s="46"/>
      <c r="H27" s="47"/>
      <c r="I27" s="47"/>
      <c r="J27" s="47"/>
      <c r="K27" s="46"/>
      <c r="L27" s="47"/>
      <c r="M27" s="47"/>
    </row>
    <row r="28" spans="1:13" ht="11.25" customHeight="1" x14ac:dyDescent="0.3">
      <c r="A28" s="361"/>
      <c r="B28" s="353"/>
      <c r="C28" s="9" t="s">
        <v>31</v>
      </c>
      <c r="D28" s="10" t="s">
        <v>26</v>
      </c>
      <c r="E28" s="44">
        <v>0.122</v>
      </c>
      <c r="F28" s="45">
        <f>E28*F21</f>
        <v>55.265999999999998</v>
      </c>
      <c r="G28" s="46"/>
      <c r="H28" s="47"/>
      <c r="I28" s="47"/>
      <c r="J28" s="47"/>
      <c r="K28" s="47"/>
      <c r="L28" s="47"/>
      <c r="M28" s="47"/>
    </row>
    <row r="29" spans="1:13" ht="11.25" customHeight="1" x14ac:dyDescent="0.3">
      <c r="A29" s="362"/>
      <c r="B29" s="354"/>
      <c r="C29" s="9" t="s">
        <v>27</v>
      </c>
      <c r="D29" s="10" t="s">
        <v>26</v>
      </c>
      <c r="E29" s="44">
        <v>1.0999999999999999E-2</v>
      </c>
      <c r="F29" s="45">
        <f>E29*F21</f>
        <v>4.9829999999999997</v>
      </c>
      <c r="G29" s="46"/>
      <c r="H29" s="47"/>
      <c r="I29" s="47"/>
      <c r="J29" s="47"/>
      <c r="K29" s="47"/>
      <c r="L29" s="47"/>
      <c r="M29" s="47"/>
    </row>
    <row r="30" spans="1:13" ht="41.4" x14ac:dyDescent="0.3">
      <c r="A30" s="462">
        <v>3</v>
      </c>
      <c r="B30" s="330"/>
      <c r="C30" s="280" t="s">
        <v>176</v>
      </c>
      <c r="D30" s="192" t="s">
        <v>53</v>
      </c>
      <c r="E30" s="329"/>
      <c r="F30" s="328">
        <v>453</v>
      </c>
      <c r="G30" s="284"/>
      <c r="H30" s="284"/>
      <c r="I30" s="285"/>
      <c r="J30" s="284"/>
      <c r="K30" s="285"/>
      <c r="L30" s="284"/>
      <c r="M30" s="284"/>
    </row>
    <row r="31" spans="1:13" ht="11.25" customHeight="1" x14ac:dyDescent="0.3">
      <c r="A31" s="462"/>
      <c r="B31" s="279"/>
      <c r="C31" s="286" t="s">
        <v>41</v>
      </c>
      <c r="D31" s="281" t="s">
        <v>42</v>
      </c>
      <c r="E31" s="270">
        <v>0.377716</v>
      </c>
      <c r="F31" s="274">
        <f>E31*F30</f>
        <v>171.10534799999999</v>
      </c>
      <c r="G31" s="275"/>
      <c r="H31" s="276"/>
      <c r="I31" s="277"/>
      <c r="J31" s="276"/>
      <c r="K31" s="277"/>
      <c r="L31" s="276"/>
      <c r="M31" s="275"/>
    </row>
    <row r="32" spans="1:13" ht="11.25" customHeight="1" x14ac:dyDescent="0.3">
      <c r="A32" s="462"/>
      <c r="B32" s="288"/>
      <c r="C32" s="286" t="s">
        <v>43</v>
      </c>
      <c r="D32" s="281" t="s">
        <v>44</v>
      </c>
      <c r="E32" s="270">
        <v>2.2599999999999999E-2</v>
      </c>
      <c r="F32" s="274">
        <f>E32*F30</f>
        <v>10.2378</v>
      </c>
      <c r="G32" s="275"/>
      <c r="H32" s="276"/>
      <c r="I32" s="277"/>
      <c r="J32" s="276"/>
      <c r="K32" s="277"/>
      <c r="L32" s="276"/>
      <c r="M32" s="275"/>
    </row>
    <row r="33" spans="1:13" ht="11.25" customHeight="1" x14ac:dyDescent="0.3">
      <c r="A33" s="462"/>
      <c r="B33" s="279"/>
      <c r="C33" s="286" t="s">
        <v>45</v>
      </c>
      <c r="D33" s="281" t="s">
        <v>46</v>
      </c>
      <c r="E33" s="270">
        <v>1.29E-2</v>
      </c>
      <c r="F33" s="274">
        <f>E33*F30</f>
        <v>5.8437000000000001</v>
      </c>
      <c r="G33" s="275"/>
      <c r="H33" s="276"/>
      <c r="I33" s="277"/>
      <c r="J33" s="276"/>
      <c r="K33" s="277"/>
      <c r="L33" s="276"/>
      <c r="M33" s="275"/>
    </row>
    <row r="34" spans="1:13" ht="11.25" customHeight="1" x14ac:dyDescent="0.3">
      <c r="A34" s="462"/>
      <c r="B34" s="279"/>
      <c r="C34" s="286" t="s">
        <v>47</v>
      </c>
      <c r="D34" s="281" t="s">
        <v>48</v>
      </c>
      <c r="E34" s="270">
        <v>0.14280000000000001</v>
      </c>
      <c r="F34" s="274">
        <f>E34*F30</f>
        <v>64.688400000000001</v>
      </c>
      <c r="G34" s="275"/>
      <c r="H34" s="276"/>
      <c r="I34" s="277"/>
      <c r="J34" s="276"/>
      <c r="K34" s="277"/>
      <c r="L34" s="276"/>
      <c r="M34" s="275"/>
    </row>
    <row r="35" spans="1:13" ht="11.25" customHeight="1" x14ac:dyDescent="0.3">
      <c r="A35" s="462"/>
      <c r="B35" s="279"/>
      <c r="C35" s="286" t="s">
        <v>49</v>
      </c>
      <c r="D35" s="281" t="s">
        <v>50</v>
      </c>
      <c r="E35" s="270" t="s">
        <v>51</v>
      </c>
      <c r="F35" s="278">
        <v>0.79900000000000004</v>
      </c>
      <c r="G35" s="275"/>
      <c r="H35" s="276"/>
      <c r="I35" s="277"/>
      <c r="J35" s="276"/>
      <c r="K35" s="277"/>
      <c r="L35" s="276"/>
      <c r="M35" s="275"/>
    </row>
    <row r="36" spans="1:13" ht="11.25" customHeight="1" x14ac:dyDescent="0.3">
      <c r="A36" s="462"/>
      <c r="B36" s="279"/>
      <c r="C36" s="286" t="s">
        <v>52</v>
      </c>
      <c r="D36" s="281" t="s">
        <v>53</v>
      </c>
      <c r="E36" s="270">
        <v>8.1600000000000006E-3</v>
      </c>
      <c r="F36" s="274">
        <f>E36*F30</f>
        <v>3.6964800000000002</v>
      </c>
      <c r="G36" s="276"/>
      <c r="H36" s="276"/>
      <c r="I36" s="277"/>
      <c r="J36" s="276"/>
      <c r="K36" s="277"/>
      <c r="L36" s="276"/>
      <c r="M36" s="275"/>
    </row>
    <row r="37" spans="1:13" x14ac:dyDescent="0.3">
      <c r="A37" s="462"/>
      <c r="B37" s="279"/>
      <c r="C37" s="286" t="s">
        <v>54</v>
      </c>
      <c r="D37" s="281" t="s">
        <v>46</v>
      </c>
      <c r="E37" s="270">
        <v>5.2599999999999999E-3</v>
      </c>
      <c r="F37" s="274">
        <f>E37*F30</f>
        <v>2.3827799999999999</v>
      </c>
      <c r="G37" s="275"/>
      <c r="H37" s="276"/>
      <c r="I37" s="277"/>
      <c r="J37" s="276"/>
      <c r="K37" s="277"/>
      <c r="L37" s="276"/>
      <c r="M37" s="275"/>
    </row>
    <row r="38" spans="1:13" ht="11.25" customHeight="1" x14ac:dyDescent="0.3">
      <c r="A38" s="462"/>
      <c r="B38" s="279"/>
      <c r="C38" s="286" t="s">
        <v>55</v>
      </c>
      <c r="D38" s="281" t="s">
        <v>48</v>
      </c>
      <c r="E38" s="270">
        <v>0.17799999999999999</v>
      </c>
      <c r="F38" s="274">
        <f>E38*F30</f>
        <v>80.634</v>
      </c>
      <c r="G38" s="275"/>
      <c r="H38" s="276"/>
      <c r="I38" s="277"/>
      <c r="J38" s="276"/>
      <c r="K38" s="277"/>
      <c r="L38" s="276"/>
      <c r="M38" s="275"/>
    </row>
    <row r="39" spans="1:13" ht="11.25" customHeight="1" x14ac:dyDescent="0.3">
      <c r="A39" s="462"/>
      <c r="B39" s="279"/>
      <c r="C39" s="286" t="s">
        <v>56</v>
      </c>
      <c r="D39" s="281" t="s">
        <v>50</v>
      </c>
      <c r="E39" s="270"/>
      <c r="F39" s="274">
        <f>F34*2.4</f>
        <v>155.25216</v>
      </c>
      <c r="G39" s="275"/>
      <c r="H39" s="276"/>
      <c r="I39" s="277"/>
      <c r="J39" s="276"/>
      <c r="K39" s="277"/>
      <c r="L39" s="276"/>
      <c r="M39" s="275"/>
    </row>
    <row r="40" spans="1:13" ht="41.4" x14ac:dyDescent="0.3">
      <c r="A40" s="462">
        <v>4</v>
      </c>
      <c r="B40" s="279"/>
      <c r="C40" s="280" t="s">
        <v>64</v>
      </c>
      <c r="D40" s="281" t="s">
        <v>57</v>
      </c>
      <c r="E40" s="270"/>
      <c r="F40" s="282">
        <v>68</v>
      </c>
      <c r="G40" s="283"/>
      <c r="H40" s="284"/>
      <c r="I40" s="285"/>
      <c r="J40" s="284"/>
      <c r="K40" s="285"/>
      <c r="L40" s="284"/>
      <c r="M40" s="284"/>
    </row>
    <row r="41" spans="1:13" ht="11.25" customHeight="1" x14ac:dyDescent="0.3">
      <c r="A41" s="462"/>
      <c r="B41" s="279"/>
      <c r="C41" s="286" t="s">
        <v>41</v>
      </c>
      <c r="D41" s="281" t="s">
        <v>42</v>
      </c>
      <c r="E41" s="270">
        <v>7.6999999999999999E-2</v>
      </c>
      <c r="F41" s="274">
        <f>F40*E41</f>
        <v>5.2359999999999998</v>
      </c>
      <c r="G41" s="275"/>
      <c r="H41" s="275"/>
      <c r="I41" s="287"/>
      <c r="J41" s="275"/>
      <c r="K41" s="287"/>
      <c r="L41" s="275"/>
      <c r="M41" s="275"/>
    </row>
    <row r="42" spans="1:13" ht="11.25" customHeight="1" x14ac:dyDescent="0.3">
      <c r="A42" s="462"/>
      <c r="B42" s="279"/>
      <c r="C42" s="286" t="s">
        <v>58</v>
      </c>
      <c r="D42" s="281" t="s">
        <v>44</v>
      </c>
      <c r="E42" s="270">
        <v>0.19400000000000001</v>
      </c>
      <c r="F42" s="274">
        <f>F40*E42</f>
        <v>13.192</v>
      </c>
      <c r="G42" s="275"/>
      <c r="H42" s="275"/>
      <c r="I42" s="287"/>
      <c r="J42" s="275"/>
      <c r="K42" s="287"/>
      <c r="L42" s="275"/>
      <c r="M42" s="275"/>
    </row>
    <row r="43" spans="1:13" ht="11.25" customHeight="1" x14ac:dyDescent="0.3">
      <c r="A43" s="462"/>
      <c r="B43" s="279"/>
      <c r="C43" s="286" t="s">
        <v>59</v>
      </c>
      <c r="D43" s="281" t="s">
        <v>44</v>
      </c>
      <c r="E43" s="270">
        <v>1.67E-2</v>
      </c>
      <c r="F43" s="274">
        <f>F40*E43</f>
        <v>1.1355999999999999</v>
      </c>
      <c r="G43" s="275"/>
      <c r="H43" s="275"/>
      <c r="I43" s="287"/>
      <c r="J43" s="275"/>
      <c r="K43" s="287"/>
      <c r="L43" s="275"/>
      <c r="M43" s="275"/>
    </row>
    <row r="44" spans="1:13" ht="11.25" customHeight="1" x14ac:dyDescent="0.3">
      <c r="A44" s="462"/>
      <c r="B44" s="279"/>
      <c r="C44" s="286" t="s">
        <v>60</v>
      </c>
      <c r="D44" s="281" t="s">
        <v>44</v>
      </c>
      <c r="E44" s="270">
        <v>2.4199999999999999E-2</v>
      </c>
      <c r="F44" s="274">
        <f>F40*E44</f>
        <v>1.6456</v>
      </c>
      <c r="G44" s="275"/>
      <c r="H44" s="275"/>
      <c r="I44" s="287"/>
      <c r="J44" s="275"/>
      <c r="K44" s="287"/>
      <c r="L44" s="275"/>
      <c r="M44" s="275"/>
    </row>
    <row r="45" spans="1:13" ht="11.25" customHeight="1" x14ac:dyDescent="0.3">
      <c r="A45" s="462"/>
      <c r="B45" s="288"/>
      <c r="C45" s="286" t="s">
        <v>61</v>
      </c>
      <c r="D45" s="281" t="s">
        <v>44</v>
      </c>
      <c r="E45" s="270">
        <v>8.8000000000000005E-3</v>
      </c>
      <c r="F45" s="274">
        <f>F40*E45</f>
        <v>0.59840000000000004</v>
      </c>
      <c r="G45" s="275"/>
      <c r="H45" s="275"/>
      <c r="I45" s="287"/>
      <c r="J45" s="275"/>
      <c r="K45" s="287"/>
      <c r="L45" s="275"/>
      <c r="M45" s="275"/>
    </row>
    <row r="46" spans="1:13" x14ac:dyDescent="0.3">
      <c r="A46" s="462"/>
      <c r="B46" s="279"/>
      <c r="C46" s="286" t="s">
        <v>45</v>
      </c>
      <c r="D46" s="281" t="s">
        <v>46</v>
      </c>
      <c r="E46" s="270">
        <v>6.3700000000000007E-2</v>
      </c>
      <c r="F46" s="274">
        <f>F40*E46</f>
        <v>4.3316000000000008</v>
      </c>
      <c r="G46" s="275"/>
      <c r="H46" s="275"/>
      <c r="I46" s="287"/>
      <c r="J46" s="275"/>
      <c r="K46" s="287"/>
      <c r="L46" s="275"/>
      <c r="M46" s="275"/>
    </row>
    <row r="47" spans="1:13" x14ac:dyDescent="0.3">
      <c r="A47" s="462"/>
      <c r="B47" s="279"/>
      <c r="C47" s="286" t="s">
        <v>55</v>
      </c>
      <c r="D47" s="281" t="s">
        <v>48</v>
      </c>
      <c r="E47" s="270">
        <v>6.2E-2</v>
      </c>
      <c r="F47" s="274">
        <f>F40*E47</f>
        <v>4.2160000000000002</v>
      </c>
      <c r="G47" s="275"/>
      <c r="H47" s="275"/>
      <c r="I47" s="287"/>
      <c r="J47" s="275"/>
      <c r="K47" s="287"/>
      <c r="L47" s="275"/>
      <c r="M47" s="275"/>
    </row>
    <row r="48" spans="1:13" ht="26.4" customHeight="1" x14ac:dyDescent="0.3">
      <c r="A48" s="462"/>
      <c r="B48" s="279"/>
      <c r="C48" s="289" t="s">
        <v>62</v>
      </c>
      <c r="D48" s="39" t="s">
        <v>63</v>
      </c>
      <c r="E48" s="60">
        <v>1.2999999999999999E-3</v>
      </c>
      <c r="F48" s="61">
        <f>F40*E48</f>
        <v>8.8399999999999992E-2</v>
      </c>
      <c r="G48" s="61"/>
      <c r="H48" s="61"/>
      <c r="I48" s="61"/>
      <c r="J48" s="61"/>
      <c r="K48" s="61"/>
      <c r="L48" s="61"/>
      <c r="M48" s="61"/>
    </row>
    <row r="49" spans="1:13" x14ac:dyDescent="0.3">
      <c r="A49" s="462"/>
      <c r="B49" s="279"/>
      <c r="C49" s="286" t="s">
        <v>54</v>
      </c>
      <c r="D49" s="281" t="s">
        <v>46</v>
      </c>
      <c r="E49" s="270">
        <v>1.78E-2</v>
      </c>
      <c r="F49" s="274">
        <f>F40*E49</f>
        <v>1.2103999999999999</v>
      </c>
      <c r="G49" s="275"/>
      <c r="H49" s="275"/>
      <c r="I49" s="287"/>
      <c r="J49" s="275"/>
      <c r="K49" s="287"/>
      <c r="L49" s="275"/>
      <c r="M49" s="275"/>
    </row>
    <row r="50" spans="1:13" ht="16.2" x14ac:dyDescent="0.4">
      <c r="A50" s="451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</row>
  </sheetData>
  <mergeCells count="20">
    <mergeCell ref="A30:A39"/>
    <mergeCell ref="A40:A49"/>
    <mergeCell ref="A50:M50"/>
    <mergeCell ref="A10:A14"/>
    <mergeCell ref="B10:B14"/>
    <mergeCell ref="A17:A20"/>
    <mergeCell ref="B17:B20"/>
    <mergeCell ref="A21:A29"/>
    <mergeCell ref="B21:B29"/>
    <mergeCell ref="A2:M2"/>
    <mergeCell ref="A3:M3"/>
    <mergeCell ref="A5:A6"/>
    <mergeCell ref="B5:B6"/>
    <mergeCell ref="C5:C6"/>
    <mergeCell ref="D5:D6"/>
    <mergeCell ref="F5:F6"/>
    <mergeCell ref="G5:H5"/>
    <mergeCell ref="I5:J5"/>
    <mergeCell ref="K5:L5"/>
    <mergeCell ref="M5:M6"/>
  </mergeCells>
  <conditionalFormatting sqref="J30 H30 L30:M30">
    <cfRule type="cellIs" dxfId="17" priority="18" operator="equal">
      <formula>0</formula>
    </cfRule>
  </conditionalFormatting>
  <conditionalFormatting sqref="A30:B30 I30 K30 E30:G30">
    <cfRule type="cellIs" dxfId="16" priority="17" operator="equal">
      <formula>0</formula>
    </cfRule>
  </conditionalFormatting>
  <conditionalFormatting sqref="C30">
    <cfRule type="cellIs" dxfId="15" priority="16" operator="equal">
      <formula>0</formula>
    </cfRule>
  </conditionalFormatting>
  <conditionalFormatting sqref="E36:G36 C36 I36:I39 K36:K39 L31:M39 H31:H39 J31:J39">
    <cfRule type="cellIs" dxfId="14" priority="15" operator="equal">
      <formula>0</formula>
    </cfRule>
  </conditionalFormatting>
  <conditionalFormatting sqref="E34:G34 C34 C35:G35 C32:G33 I31:I35 K31:K35 D31:G31">
    <cfRule type="cellIs" dxfId="13" priority="13" operator="equal">
      <formula>0</formula>
    </cfRule>
  </conditionalFormatting>
  <conditionalFormatting sqref="E38:G38 C38 C39:G39 C37:G37">
    <cfRule type="cellIs" dxfId="12" priority="14" operator="equal">
      <formula>0</formula>
    </cfRule>
  </conditionalFormatting>
  <conditionalFormatting sqref="D38">
    <cfRule type="cellIs" dxfId="11" priority="11" operator="equal">
      <formula>0</formula>
    </cfRule>
  </conditionalFormatting>
  <conditionalFormatting sqref="C31">
    <cfRule type="cellIs" dxfId="10" priority="9" operator="equal">
      <formula>0</formula>
    </cfRule>
  </conditionalFormatting>
  <conditionalFormatting sqref="D34">
    <cfRule type="cellIs" dxfId="9" priority="12" operator="equal">
      <formula>0</formula>
    </cfRule>
  </conditionalFormatting>
  <conditionalFormatting sqref="D36">
    <cfRule type="cellIs" dxfId="8" priority="10" operator="equal">
      <formula>0</formula>
    </cfRule>
  </conditionalFormatting>
  <conditionalFormatting sqref="B32">
    <cfRule type="cellIs" dxfId="7" priority="8" operator="equal">
      <formula>0</formula>
    </cfRule>
  </conditionalFormatting>
  <conditionalFormatting sqref="D30">
    <cfRule type="cellIs" dxfId="6" priority="7" operator="equal">
      <formula>0</formula>
    </cfRule>
  </conditionalFormatting>
  <conditionalFormatting sqref="L40:M40 J40 H40">
    <cfRule type="cellIs" dxfId="5" priority="6" operator="equal">
      <formula>0</formula>
    </cfRule>
  </conditionalFormatting>
  <conditionalFormatting sqref="A40:G40 I40 K40">
    <cfRule type="cellIs" dxfId="4" priority="5" operator="equal">
      <formula>0</formula>
    </cfRule>
  </conditionalFormatting>
  <conditionalFormatting sqref="L41:M49 C44:G49 I44:I49 K44 J41:J49 H41:H49 K46:K49">
    <cfRule type="cellIs" dxfId="3" priority="4" operator="equal">
      <formula>0</formula>
    </cfRule>
  </conditionalFormatting>
  <conditionalFormatting sqref="C41:G43 I41:I43 K41:K43">
    <cfRule type="cellIs" dxfId="2" priority="3" operator="equal">
      <formula>0</formula>
    </cfRule>
  </conditionalFormatting>
  <conditionalFormatting sqref="B45">
    <cfRule type="cellIs" dxfId="1" priority="2" operator="equal">
      <formula>0</formula>
    </cfRule>
  </conditionalFormatting>
  <conditionalFormatting sqref="K45">
    <cfRule type="cellIs" dxfId="0" priority="1" operator="equal">
      <formula>0</formula>
    </cfRule>
  </conditionalFormatting>
  <pageMargins left="0.7" right="0.7" top="0.75" bottom="0.75" header="0.3" footer="0.3"/>
  <pageSetup scale="9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O73"/>
  <sheetViews>
    <sheetView zoomScaleNormal="100" workbookViewId="0">
      <selection activeCell="A4" sqref="A4:XFD4"/>
    </sheetView>
  </sheetViews>
  <sheetFormatPr defaultColWidth="9.109375" defaultRowHeight="14.4" x14ac:dyDescent="0.3"/>
  <cols>
    <col min="1" max="1" width="3.6640625" style="79" customWidth="1"/>
    <col min="2" max="2" width="10.33203125" style="133" hidden="1" customWidth="1"/>
    <col min="3" max="3" width="53.33203125" style="154" customWidth="1"/>
    <col min="4" max="4" width="7.6640625" style="80" customWidth="1"/>
    <col min="5" max="5" width="8.6640625" style="81" customWidth="1"/>
    <col min="6" max="6" width="8.88671875" style="82" customWidth="1"/>
    <col min="7" max="7" width="12.88671875" style="82" hidden="1" customWidth="1"/>
    <col min="8" max="8" width="10.33203125" style="82" hidden="1" customWidth="1"/>
    <col min="9" max="9" width="8.109375" style="82" hidden="1" customWidth="1"/>
    <col min="10" max="10" width="9.44140625" style="82" hidden="1" customWidth="1"/>
    <col min="11" max="11" width="8.6640625" style="82" hidden="1" customWidth="1"/>
    <col min="12" max="12" width="9.44140625" style="82" hidden="1" customWidth="1"/>
    <col min="13" max="13" width="11.6640625" style="82" hidden="1" customWidth="1"/>
    <col min="14" max="14" width="9.109375" style="78"/>
    <col min="15" max="16384" width="9.109375" style="79"/>
  </cols>
  <sheetData>
    <row r="2" spans="1:15" ht="16.2" x14ac:dyDescent="0.3">
      <c r="A2" s="411" t="str">
        <f>'[1]შაბლონი სანიაღვრით'!A1:D1</f>
        <v xml:space="preserve">ქ. ქუთაისში ავტომშენებლის ქუჩის N26 ბინის ეზოს ბეტონის საფარის მოწყობის 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</row>
    <row r="3" spans="1:15" ht="16.2" x14ac:dyDescent="0.35">
      <c r="A3" s="412" t="s">
        <v>188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5" customFormat="1" ht="16.5" customHeight="1" x14ac:dyDescent="0.3">
      <c r="A4" s="485" t="s">
        <v>180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5" x14ac:dyDescent="0.3">
      <c r="A5" s="407" t="s">
        <v>0</v>
      </c>
      <c r="B5" s="409" t="s">
        <v>74</v>
      </c>
      <c r="C5" s="410" t="s">
        <v>75</v>
      </c>
      <c r="D5" s="414" t="s">
        <v>76</v>
      </c>
      <c r="E5" s="410" t="s">
        <v>77</v>
      </c>
      <c r="F5" s="413" t="s">
        <v>78</v>
      </c>
      <c r="G5" s="413" t="s">
        <v>79</v>
      </c>
      <c r="H5" s="413"/>
      <c r="I5" s="413" t="s">
        <v>80</v>
      </c>
      <c r="J5" s="413"/>
      <c r="K5" s="413" t="s">
        <v>81</v>
      </c>
      <c r="L5" s="413"/>
      <c r="M5" s="413" t="s">
        <v>65</v>
      </c>
    </row>
    <row r="6" spans="1:15" ht="28.8" x14ac:dyDescent="0.3">
      <c r="A6" s="407"/>
      <c r="B6" s="409"/>
      <c r="C6" s="410"/>
      <c r="D6" s="414"/>
      <c r="E6" s="410"/>
      <c r="F6" s="413"/>
      <c r="G6" s="70" t="s">
        <v>82</v>
      </c>
      <c r="H6" s="70" t="s">
        <v>65</v>
      </c>
      <c r="I6" s="70" t="s">
        <v>82</v>
      </c>
      <c r="J6" s="70" t="s">
        <v>65</v>
      </c>
      <c r="K6" s="70" t="s">
        <v>82</v>
      </c>
      <c r="L6" s="70" t="s">
        <v>65</v>
      </c>
      <c r="M6" s="413"/>
    </row>
    <row r="7" spans="1:15" ht="15" x14ac:dyDescent="0.3">
      <c r="A7" s="90">
        <v>1</v>
      </c>
      <c r="B7" s="91">
        <v>2</v>
      </c>
      <c r="C7" s="91">
        <v>3</v>
      </c>
      <c r="D7" s="68">
        <v>4</v>
      </c>
      <c r="E7" s="91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</row>
    <row r="8" spans="1:15" ht="15" x14ac:dyDescent="0.3">
      <c r="A8" s="90"/>
      <c r="B8" s="73"/>
      <c r="C8" s="91"/>
      <c r="D8" s="68"/>
      <c r="E8" s="91"/>
      <c r="F8" s="70"/>
      <c r="G8" s="70"/>
      <c r="H8" s="70"/>
      <c r="I8" s="70"/>
      <c r="J8" s="70"/>
      <c r="K8" s="70"/>
      <c r="L8" s="70"/>
      <c r="M8" s="70"/>
    </row>
    <row r="9" spans="1:15" ht="15" x14ac:dyDescent="0.3">
      <c r="A9" s="93"/>
      <c r="B9" s="94"/>
      <c r="C9" s="95" t="s">
        <v>83</v>
      </c>
      <c r="D9" s="96"/>
      <c r="E9" s="97"/>
      <c r="F9" s="98"/>
      <c r="G9" s="98"/>
      <c r="H9" s="98"/>
      <c r="I9" s="98"/>
      <c r="J9" s="98"/>
      <c r="K9" s="98"/>
      <c r="L9" s="98"/>
      <c r="M9" s="98"/>
    </row>
    <row r="10" spans="1:15" ht="41.4" x14ac:dyDescent="0.3">
      <c r="A10" s="407">
        <v>1</v>
      </c>
      <c r="B10" s="408"/>
      <c r="C10" s="100" t="s">
        <v>84</v>
      </c>
      <c r="D10" s="68" t="s">
        <v>73</v>
      </c>
      <c r="E10" s="69"/>
      <c r="F10" s="70">
        <f>'[1]შაბლონი სანიაღვრით'!D7</f>
        <v>98.15</v>
      </c>
      <c r="G10" s="70"/>
      <c r="H10" s="70"/>
      <c r="I10" s="70"/>
      <c r="J10" s="70"/>
      <c r="K10" s="70"/>
      <c r="L10" s="70"/>
      <c r="M10" s="70"/>
      <c r="O10" s="101"/>
    </row>
    <row r="11" spans="1:15" x14ac:dyDescent="0.3">
      <c r="A11" s="407"/>
      <c r="B11" s="408"/>
      <c r="C11" s="71" t="s">
        <v>68</v>
      </c>
      <c r="D11" s="75" t="s">
        <v>69</v>
      </c>
      <c r="E11" s="76">
        <v>0.67700000000000005</v>
      </c>
      <c r="F11" s="77">
        <f>E11*F10</f>
        <v>66.447550000000007</v>
      </c>
      <c r="G11" s="77"/>
      <c r="H11" s="77"/>
      <c r="I11" s="77"/>
      <c r="J11" s="77"/>
      <c r="K11" s="77"/>
      <c r="L11" s="77"/>
      <c r="M11" s="77"/>
      <c r="O11" s="102"/>
    </row>
    <row r="12" spans="1:15" x14ac:dyDescent="0.3">
      <c r="A12" s="407"/>
      <c r="B12" s="408"/>
      <c r="C12" s="71" t="s">
        <v>70</v>
      </c>
      <c r="D12" s="75" t="s">
        <v>71</v>
      </c>
      <c r="E12" s="76">
        <v>5.7799999999999997E-2</v>
      </c>
      <c r="F12" s="77">
        <f>E12*F10</f>
        <v>5.6730700000000001</v>
      </c>
      <c r="G12" s="77"/>
      <c r="H12" s="77"/>
      <c r="I12" s="77"/>
      <c r="J12" s="77"/>
      <c r="K12" s="77"/>
      <c r="L12" s="77"/>
      <c r="M12" s="77"/>
    </row>
    <row r="13" spans="1:15" x14ac:dyDescent="0.3">
      <c r="A13" s="407"/>
      <c r="B13" s="408"/>
      <c r="C13" s="9" t="s">
        <v>15</v>
      </c>
      <c r="D13" s="20" t="s">
        <v>14</v>
      </c>
      <c r="E13" s="20">
        <f>0.0125</f>
        <v>1.2500000000000001E-2</v>
      </c>
      <c r="F13" s="11">
        <f>F10*E13</f>
        <v>1.2268750000000002</v>
      </c>
      <c r="G13" s="12"/>
      <c r="H13" s="13"/>
      <c r="I13" s="13"/>
      <c r="J13" s="13"/>
      <c r="K13" s="13"/>
      <c r="L13" s="13"/>
      <c r="M13" s="13"/>
    </row>
    <row r="14" spans="1:15" x14ac:dyDescent="0.3">
      <c r="A14" s="407"/>
      <c r="B14" s="408"/>
      <c r="C14" s="9" t="s">
        <v>16</v>
      </c>
      <c r="D14" s="20" t="s">
        <v>17</v>
      </c>
      <c r="E14" s="20">
        <v>2.82E-3</v>
      </c>
      <c r="F14" s="11">
        <f>F10*E14</f>
        <v>0.276783</v>
      </c>
      <c r="G14" s="12"/>
      <c r="H14" s="13"/>
      <c r="I14" s="13"/>
      <c r="J14" s="13"/>
      <c r="K14" s="13"/>
      <c r="L14" s="13"/>
      <c r="M14" s="13"/>
    </row>
    <row r="15" spans="1:15" ht="27.6" x14ac:dyDescent="0.3">
      <c r="A15" s="394">
        <v>2</v>
      </c>
      <c r="B15" s="397"/>
      <c r="C15" s="67" t="s">
        <v>66</v>
      </c>
      <c r="D15" s="68" t="s">
        <v>67</v>
      </c>
      <c r="E15" s="69"/>
      <c r="F15" s="70">
        <f>'[1]შაბლონი სანიაღვრით'!D6</f>
        <v>370</v>
      </c>
      <c r="G15" s="70"/>
      <c r="H15" s="70"/>
      <c r="I15" s="70"/>
      <c r="J15" s="70"/>
      <c r="K15" s="70"/>
      <c r="L15" s="70"/>
      <c r="M15" s="70"/>
    </row>
    <row r="16" spans="1:15" x14ac:dyDescent="0.3">
      <c r="A16" s="395"/>
      <c r="B16" s="398"/>
      <c r="C16" s="71" t="s">
        <v>68</v>
      </c>
      <c r="D16" s="72" t="s">
        <v>69</v>
      </c>
      <c r="E16" s="73">
        <v>5.4999999999999997E-3</v>
      </c>
      <c r="F16" s="74">
        <f>E16*F15</f>
        <v>2.0349999999999997</v>
      </c>
      <c r="G16" s="74"/>
      <c r="H16" s="74"/>
      <c r="I16" s="74"/>
      <c r="J16" s="74"/>
      <c r="K16" s="74"/>
      <c r="L16" s="74"/>
      <c r="M16" s="74"/>
    </row>
    <row r="17" spans="1:15" x14ac:dyDescent="0.3">
      <c r="A17" s="395"/>
      <c r="B17" s="399"/>
      <c r="C17" s="71" t="s">
        <v>70</v>
      </c>
      <c r="D17" s="72" t="s">
        <v>71</v>
      </c>
      <c r="E17" s="73">
        <v>1.9900000000000001E-2</v>
      </c>
      <c r="F17" s="74">
        <f>E17*F15</f>
        <v>7.3630000000000004</v>
      </c>
      <c r="G17" s="74"/>
      <c r="H17" s="74"/>
      <c r="I17" s="74"/>
      <c r="J17" s="74"/>
      <c r="K17" s="74"/>
      <c r="L17" s="74"/>
      <c r="M17" s="74"/>
    </row>
    <row r="18" spans="1:15" x14ac:dyDescent="0.3">
      <c r="A18" s="396"/>
      <c r="B18" s="400"/>
      <c r="C18" s="71" t="s">
        <v>54</v>
      </c>
      <c r="D18" s="72" t="s">
        <v>46</v>
      </c>
      <c r="E18" s="73">
        <v>4.28E-3</v>
      </c>
      <c r="F18" s="74">
        <f>E18*F15</f>
        <v>1.5835999999999999</v>
      </c>
      <c r="G18" s="74"/>
      <c r="H18" s="74"/>
      <c r="I18" s="74"/>
      <c r="J18" s="74"/>
      <c r="K18" s="74"/>
      <c r="L18" s="74"/>
      <c r="M18" s="74"/>
    </row>
    <row r="19" spans="1:15" s="108" customFormat="1" ht="27.6" x14ac:dyDescent="0.3">
      <c r="A19" s="401">
        <v>3</v>
      </c>
      <c r="B19" s="402"/>
      <c r="C19" s="104" t="s">
        <v>111</v>
      </c>
      <c r="D19" s="68" t="s">
        <v>73</v>
      </c>
      <c r="E19" s="105"/>
      <c r="F19" s="106">
        <f>'[1]შაბლონი სანიაღვრით'!D24</f>
        <v>7.1999999999999993</v>
      </c>
      <c r="G19" s="106"/>
      <c r="H19" s="70"/>
      <c r="I19" s="107"/>
      <c r="J19" s="70"/>
      <c r="K19" s="107"/>
      <c r="L19" s="70"/>
      <c r="M19" s="70"/>
      <c r="O19" s="109"/>
    </row>
    <row r="20" spans="1:15" s="108" customFormat="1" ht="15" x14ac:dyDescent="0.3">
      <c r="A20" s="401"/>
      <c r="B20" s="403"/>
      <c r="C20" s="110" t="s">
        <v>85</v>
      </c>
      <c r="D20" s="111" t="s">
        <v>69</v>
      </c>
      <c r="E20" s="112">
        <f>11.5/1000</f>
        <v>1.15E-2</v>
      </c>
      <c r="F20" s="113">
        <f>E20*F19</f>
        <v>8.2799999999999985E-2</v>
      </c>
      <c r="G20" s="114"/>
      <c r="H20" s="74"/>
      <c r="I20" s="113"/>
      <c r="J20" s="115"/>
      <c r="K20" s="115"/>
      <c r="L20" s="115"/>
      <c r="M20" s="115"/>
      <c r="O20" s="109"/>
    </row>
    <row r="21" spans="1:15" s="108" customFormat="1" ht="15" x14ac:dyDescent="0.3">
      <c r="A21" s="401"/>
      <c r="B21" s="404"/>
      <c r="C21" s="110" t="s">
        <v>70</v>
      </c>
      <c r="D21" s="111" t="s">
        <v>71</v>
      </c>
      <c r="E21" s="112">
        <f>125/1000</f>
        <v>0.125</v>
      </c>
      <c r="F21" s="113">
        <f>E21*F19</f>
        <v>0.89999999999999991</v>
      </c>
      <c r="G21" s="113"/>
      <c r="H21" s="115"/>
      <c r="I21" s="115"/>
      <c r="J21" s="115"/>
      <c r="K21" s="115"/>
      <c r="L21" s="115"/>
      <c r="M21" s="115"/>
      <c r="O21" s="109"/>
    </row>
    <row r="22" spans="1:15" ht="27.6" x14ac:dyDescent="0.3">
      <c r="A22" s="382">
        <v>4</v>
      </c>
      <c r="B22" s="405"/>
      <c r="C22" s="116" t="str">
        <f>CONCATENATE("გრუნტის გათხრა ხელით ",'[1]შაბლონი სანიაღვრით'!D22," ერთეული წყალშემკრები ჭის მოსაწყობად")</f>
        <v>გრუნტის გათხრა ხელით 1 ერთეული წყალშემკრები ჭის მოსაწყობად</v>
      </c>
      <c r="D22" s="68" t="s">
        <v>73</v>
      </c>
      <c r="E22" s="117"/>
      <c r="F22" s="118">
        <f>'[1]შაბლონი სანიაღვრით'!D22*0.785</f>
        <v>0.78500000000000003</v>
      </c>
      <c r="G22" s="119"/>
      <c r="H22" s="70"/>
      <c r="I22" s="115"/>
      <c r="J22" s="70"/>
      <c r="K22" s="115"/>
      <c r="L22" s="70"/>
      <c r="M22" s="70"/>
    </row>
    <row r="23" spans="1:15" ht="15" x14ac:dyDescent="0.3">
      <c r="A23" s="384"/>
      <c r="B23" s="406"/>
      <c r="C23" s="120" t="s">
        <v>85</v>
      </c>
      <c r="D23" s="121" t="s">
        <v>69</v>
      </c>
      <c r="E23" s="122">
        <v>2.06</v>
      </c>
      <c r="F23" s="123">
        <f>F22*E23</f>
        <v>1.6171000000000002</v>
      </c>
      <c r="G23" s="124"/>
      <c r="H23" s="124"/>
      <c r="I23" s="123"/>
      <c r="J23" s="125"/>
      <c r="K23" s="115"/>
      <c r="L23" s="115"/>
      <c r="M23" s="115"/>
    </row>
    <row r="24" spans="1:15" ht="15" x14ac:dyDescent="0.3">
      <c r="A24" s="90">
        <v>5</v>
      </c>
      <c r="B24" s="76"/>
      <c r="C24" s="67" t="str">
        <f>CONCATENATE("მოჭრილი გრუნტის გატანა ნაყარში 5 კმ. (",O24,")*1.65")</f>
        <v>მოჭრილი გრუნტის გატანა ნაყარში 5 კმ. ()*1.65</v>
      </c>
      <c r="D24" s="68" t="s">
        <v>63</v>
      </c>
      <c r="E24" s="126">
        <v>1.65</v>
      </c>
      <c r="F24" s="70">
        <f>(F10+F19+F22)*E24</f>
        <v>175.12275</v>
      </c>
      <c r="G24" s="70"/>
      <c r="H24" s="70"/>
      <c r="I24" s="70"/>
      <c r="J24" s="70"/>
      <c r="K24" s="70"/>
      <c r="L24" s="70"/>
      <c r="M24" s="70"/>
    </row>
    <row r="25" spans="1:15" ht="15" x14ac:dyDescent="0.3">
      <c r="A25" s="127"/>
      <c r="B25" s="128"/>
      <c r="C25" s="129"/>
      <c r="D25" s="68"/>
      <c r="E25" s="73"/>
      <c r="F25" s="70"/>
      <c r="G25" s="74"/>
      <c r="H25" s="70"/>
      <c r="I25" s="70"/>
      <c r="J25" s="70"/>
      <c r="K25" s="70"/>
      <c r="L25" s="70"/>
      <c r="M25" s="70"/>
    </row>
    <row r="26" spans="1:15" ht="15" x14ac:dyDescent="0.3">
      <c r="A26" s="127"/>
      <c r="B26" s="128"/>
      <c r="C26" s="95" t="s">
        <v>86</v>
      </c>
      <c r="D26" s="68"/>
      <c r="E26" s="73"/>
      <c r="F26" s="70"/>
      <c r="G26" s="74"/>
      <c r="H26" s="70"/>
      <c r="I26" s="70"/>
      <c r="J26" s="70"/>
      <c r="K26" s="70"/>
      <c r="L26" s="70"/>
      <c r="M26" s="70"/>
    </row>
    <row r="27" spans="1:15" ht="41.4" x14ac:dyDescent="0.3">
      <c r="A27" s="389">
        <v>1</v>
      </c>
      <c r="B27" s="390"/>
      <c r="C27" s="131" t="s">
        <v>87</v>
      </c>
      <c r="D27" s="68" t="s">
        <v>73</v>
      </c>
      <c r="E27" s="69"/>
      <c r="F27" s="70">
        <f>'[1]შაბლონი სანიაღვრით'!D10</f>
        <v>36.999770000000005</v>
      </c>
      <c r="G27" s="70"/>
      <c r="H27" s="70"/>
      <c r="I27" s="70"/>
      <c r="J27" s="70"/>
      <c r="K27" s="70"/>
      <c r="L27" s="70"/>
      <c r="M27" s="70"/>
    </row>
    <row r="28" spans="1:15" x14ac:dyDescent="0.3">
      <c r="A28" s="389"/>
      <c r="B28" s="391"/>
      <c r="C28" s="132" t="s">
        <v>85</v>
      </c>
      <c r="D28" s="72" t="s">
        <v>69</v>
      </c>
      <c r="E28" s="73">
        <v>0.216</v>
      </c>
      <c r="F28" s="74">
        <f>E28*F27</f>
        <v>7.9919503200000008</v>
      </c>
      <c r="G28" s="74"/>
      <c r="H28" s="74"/>
      <c r="I28" s="74"/>
      <c r="J28" s="74"/>
      <c r="K28" s="74"/>
      <c r="L28" s="74"/>
      <c r="M28" s="74"/>
    </row>
    <row r="29" spans="1:15" x14ac:dyDescent="0.3">
      <c r="A29" s="389"/>
      <c r="B29" s="391"/>
      <c r="C29" s="132" t="s">
        <v>88</v>
      </c>
      <c r="D29" s="72" t="s">
        <v>71</v>
      </c>
      <c r="E29" s="73">
        <v>1.24E-2</v>
      </c>
      <c r="F29" s="74">
        <f>E29*F27</f>
        <v>0.45879714800000004</v>
      </c>
      <c r="G29" s="74"/>
      <c r="H29" s="74"/>
      <c r="I29" s="74"/>
      <c r="J29" s="74"/>
      <c r="K29" s="74"/>
      <c r="L29" s="74"/>
      <c r="M29" s="74"/>
    </row>
    <row r="30" spans="1:15" x14ac:dyDescent="0.3">
      <c r="A30" s="389"/>
      <c r="B30" s="392"/>
      <c r="C30" s="132" t="s">
        <v>89</v>
      </c>
      <c r="D30" s="72" t="s">
        <v>71</v>
      </c>
      <c r="E30" s="73">
        <v>0.151</v>
      </c>
      <c r="F30" s="74">
        <f>E30*F27</f>
        <v>5.5869652700000003</v>
      </c>
      <c r="G30" s="74"/>
      <c r="H30" s="74"/>
      <c r="I30" s="74"/>
      <c r="J30" s="74"/>
      <c r="K30" s="74"/>
      <c r="L30" s="74"/>
      <c r="M30" s="74"/>
      <c r="O30" s="103"/>
    </row>
    <row r="31" spans="1:15" x14ac:dyDescent="0.3">
      <c r="A31" s="389"/>
      <c r="B31" s="392"/>
      <c r="C31" s="132" t="s">
        <v>90</v>
      </c>
      <c r="D31" s="72" t="s">
        <v>71</v>
      </c>
      <c r="E31" s="73">
        <v>9.7000000000000003E-3</v>
      </c>
      <c r="F31" s="74">
        <f>E31*F27</f>
        <v>0.35889776900000003</v>
      </c>
      <c r="G31" s="74"/>
      <c r="H31" s="74"/>
      <c r="I31" s="74"/>
      <c r="J31" s="74"/>
      <c r="K31" s="74"/>
      <c r="L31" s="74"/>
      <c r="M31" s="74"/>
    </row>
    <row r="32" spans="1:15" ht="15" x14ac:dyDescent="0.3">
      <c r="A32" s="389"/>
      <c r="B32" s="392"/>
      <c r="C32" s="132" t="s">
        <v>72</v>
      </c>
      <c r="D32" s="73" t="s">
        <v>91</v>
      </c>
      <c r="E32" s="73">
        <v>1.22</v>
      </c>
      <c r="F32" s="74">
        <f>E32*F27</f>
        <v>45.139719400000004</v>
      </c>
      <c r="G32" s="70"/>
      <c r="H32" s="74"/>
      <c r="I32" s="74"/>
      <c r="J32" s="74"/>
      <c r="K32" s="74"/>
      <c r="L32" s="74"/>
      <c r="M32" s="74"/>
    </row>
    <row r="33" spans="1:13" ht="15" x14ac:dyDescent="0.3">
      <c r="A33" s="389"/>
      <c r="B33" s="393"/>
      <c r="C33" s="132" t="s">
        <v>55</v>
      </c>
      <c r="D33" s="73" t="s">
        <v>91</v>
      </c>
      <c r="E33" s="73">
        <v>7.0000000000000007E-2</v>
      </c>
      <c r="F33" s="74">
        <f>E33*F27</f>
        <v>2.5899839000000004</v>
      </c>
      <c r="G33" s="74"/>
      <c r="H33" s="74"/>
      <c r="I33" s="74"/>
      <c r="J33" s="74"/>
      <c r="K33" s="74"/>
      <c r="L33" s="74"/>
      <c r="M33" s="74"/>
    </row>
    <row r="34" spans="1:13" ht="28.8" x14ac:dyDescent="0.3">
      <c r="A34" s="379">
        <v>3</v>
      </c>
      <c r="B34" s="21"/>
      <c r="C34" s="22" t="s">
        <v>40</v>
      </c>
      <c r="D34" s="23" t="s">
        <v>53</v>
      </c>
      <c r="E34" s="24"/>
      <c r="F34" s="25">
        <v>369</v>
      </c>
      <c r="G34" s="26"/>
      <c r="H34" s="26"/>
      <c r="I34" s="27"/>
      <c r="J34" s="26"/>
      <c r="K34" s="27"/>
      <c r="L34" s="26"/>
      <c r="M34" s="26"/>
    </row>
    <row r="35" spans="1:13" x14ac:dyDescent="0.3">
      <c r="A35" s="380"/>
      <c r="B35" s="21"/>
      <c r="C35" s="28" t="s">
        <v>41</v>
      </c>
      <c r="D35" s="23" t="s">
        <v>42</v>
      </c>
      <c r="E35" s="24">
        <v>0.377716</v>
      </c>
      <c r="F35" s="29">
        <f>E35*F34</f>
        <v>139.37720400000001</v>
      </c>
      <c r="G35" s="30"/>
      <c r="H35" s="31"/>
      <c r="I35" s="32"/>
      <c r="J35" s="31"/>
      <c r="K35" s="32"/>
      <c r="L35" s="31"/>
      <c r="M35" s="30"/>
    </row>
    <row r="36" spans="1:13" ht="28.8" x14ac:dyDescent="0.3">
      <c r="A36" s="380"/>
      <c r="B36" s="33"/>
      <c r="C36" s="28" t="s">
        <v>43</v>
      </c>
      <c r="D36" s="23" t="s">
        <v>44</v>
      </c>
      <c r="E36" s="24">
        <v>2.2599999999999999E-2</v>
      </c>
      <c r="F36" s="29">
        <f>E36*F34</f>
        <v>8.3393999999999995</v>
      </c>
      <c r="G36" s="30"/>
      <c r="H36" s="31"/>
      <c r="I36" s="32"/>
      <c r="J36" s="31"/>
      <c r="K36" s="32"/>
      <c r="L36" s="31"/>
      <c r="M36" s="30"/>
    </row>
    <row r="37" spans="1:13" x14ac:dyDescent="0.3">
      <c r="A37" s="380"/>
      <c r="B37" s="34"/>
      <c r="C37" s="28" t="s">
        <v>45</v>
      </c>
      <c r="D37" s="23" t="s">
        <v>46</v>
      </c>
      <c r="E37" s="24">
        <v>1.29E-2</v>
      </c>
      <c r="F37" s="29">
        <f>E37*F34</f>
        <v>4.7601000000000004</v>
      </c>
      <c r="G37" s="30"/>
      <c r="H37" s="31"/>
      <c r="I37" s="32"/>
      <c r="J37" s="31"/>
      <c r="K37" s="32"/>
      <c r="L37" s="31"/>
      <c r="M37" s="30"/>
    </row>
    <row r="38" spans="1:13" x14ac:dyDescent="0.3">
      <c r="A38" s="380"/>
      <c r="B38" s="34"/>
      <c r="C38" s="28" t="s">
        <v>47</v>
      </c>
      <c r="D38" s="23" t="s">
        <v>48</v>
      </c>
      <c r="E38" s="24">
        <v>0.14280000000000001</v>
      </c>
      <c r="F38" s="29">
        <f>E38*F34</f>
        <v>52.693200000000004</v>
      </c>
      <c r="G38" s="30"/>
      <c r="H38" s="35"/>
      <c r="I38" s="32"/>
      <c r="J38" s="31"/>
      <c r="K38" s="32"/>
      <c r="L38" s="31"/>
      <c r="M38" s="30"/>
    </row>
    <row r="39" spans="1:13" x14ac:dyDescent="0.3">
      <c r="A39" s="380"/>
      <c r="B39" s="34"/>
      <c r="C39" s="28" t="s">
        <v>49</v>
      </c>
      <c r="D39" s="23" t="s">
        <v>50</v>
      </c>
      <c r="E39" s="24" t="s">
        <v>51</v>
      </c>
      <c r="F39" s="36">
        <v>0.82199999999999995</v>
      </c>
      <c r="G39" s="30"/>
      <c r="H39" s="31"/>
      <c r="I39" s="32"/>
      <c r="J39" s="31"/>
      <c r="K39" s="32"/>
      <c r="L39" s="31"/>
      <c r="M39" s="30"/>
    </row>
    <row r="40" spans="1:13" x14ac:dyDescent="0.3">
      <c r="A40" s="380"/>
      <c r="B40" s="34"/>
      <c r="C40" s="28" t="s">
        <v>52</v>
      </c>
      <c r="D40" s="23" t="s">
        <v>53</v>
      </c>
      <c r="E40" s="24">
        <v>8.1600000000000006E-3</v>
      </c>
      <c r="F40" s="29">
        <f>E40*F34</f>
        <v>3.0110400000000004</v>
      </c>
      <c r="G40" s="31"/>
      <c r="H40" s="31"/>
      <c r="I40" s="32"/>
      <c r="J40" s="31"/>
      <c r="K40" s="32"/>
      <c r="L40" s="31"/>
      <c r="M40" s="30"/>
    </row>
    <row r="41" spans="1:13" x14ac:dyDescent="0.3">
      <c r="A41" s="380"/>
      <c r="B41" s="34"/>
      <c r="C41" s="28" t="s">
        <v>54</v>
      </c>
      <c r="D41" s="23" t="s">
        <v>46</v>
      </c>
      <c r="E41" s="24">
        <v>5.2599999999999999E-3</v>
      </c>
      <c r="F41" s="29">
        <f>E41*F34</f>
        <v>1.9409399999999999</v>
      </c>
      <c r="G41" s="30"/>
      <c r="H41" s="31"/>
      <c r="I41" s="32"/>
      <c r="J41" s="31"/>
      <c r="K41" s="32"/>
      <c r="L41" s="31"/>
      <c r="M41" s="30"/>
    </row>
    <row r="42" spans="1:13" x14ac:dyDescent="0.3">
      <c r="A42" s="380"/>
      <c r="B42" s="34"/>
      <c r="C42" s="28" t="s">
        <v>55</v>
      </c>
      <c r="D42" s="23" t="s">
        <v>48</v>
      </c>
      <c r="E42" s="24">
        <v>0.17799999999999999</v>
      </c>
      <c r="F42" s="29">
        <f>E42*F34</f>
        <v>65.682000000000002</v>
      </c>
      <c r="G42" s="30"/>
      <c r="H42" s="31"/>
      <c r="I42" s="32"/>
      <c r="J42" s="31"/>
      <c r="K42" s="32"/>
      <c r="L42" s="31"/>
      <c r="M42" s="30"/>
    </row>
    <row r="43" spans="1:13" x14ac:dyDescent="0.3">
      <c r="A43" s="381"/>
      <c r="B43" s="34"/>
      <c r="C43" s="28" t="s">
        <v>56</v>
      </c>
      <c r="D43" s="23" t="s">
        <v>50</v>
      </c>
      <c r="E43" s="24"/>
      <c r="F43" s="29">
        <f>F38*2.4</f>
        <v>126.46368000000001</v>
      </c>
      <c r="G43" s="30"/>
      <c r="H43" s="31"/>
      <c r="I43" s="32"/>
      <c r="J43" s="31"/>
      <c r="K43" s="32"/>
      <c r="L43" s="31"/>
      <c r="M43" s="30"/>
    </row>
    <row r="44" spans="1:13" ht="28.8" x14ac:dyDescent="0.3">
      <c r="A44" s="348">
        <v>4</v>
      </c>
      <c r="B44" s="21"/>
      <c r="C44" s="22" t="s">
        <v>64</v>
      </c>
      <c r="D44" s="23" t="s">
        <v>57</v>
      </c>
      <c r="E44" s="24"/>
      <c r="F44" s="62">
        <v>72</v>
      </c>
      <c r="G44" s="63"/>
      <c r="H44" s="26"/>
      <c r="I44" s="27"/>
      <c r="J44" s="26"/>
      <c r="K44" s="27"/>
      <c r="L44" s="26"/>
      <c r="M44" s="26"/>
    </row>
    <row r="45" spans="1:13" x14ac:dyDescent="0.3">
      <c r="A45" s="348"/>
      <c r="B45" s="21"/>
      <c r="C45" s="28" t="s">
        <v>41</v>
      </c>
      <c r="D45" s="23" t="s">
        <v>42</v>
      </c>
      <c r="E45" s="24">
        <v>7.6999999999999999E-2</v>
      </c>
      <c r="F45" s="29">
        <f>F44*E45</f>
        <v>5.5439999999999996</v>
      </c>
      <c r="G45" s="30"/>
      <c r="H45" s="30"/>
      <c r="I45" s="37"/>
      <c r="J45" s="30"/>
      <c r="K45" s="37"/>
      <c r="L45" s="30"/>
      <c r="M45" s="30"/>
    </row>
    <row r="46" spans="1:13" ht="28.8" x14ac:dyDescent="0.3">
      <c r="A46" s="348"/>
      <c r="B46" s="34"/>
      <c r="C46" s="28" t="s">
        <v>58</v>
      </c>
      <c r="D46" s="23" t="s">
        <v>44</v>
      </c>
      <c r="E46" s="24">
        <v>0.19400000000000001</v>
      </c>
      <c r="F46" s="29">
        <f>F44*E46</f>
        <v>13.968</v>
      </c>
      <c r="G46" s="30"/>
      <c r="H46" s="30"/>
      <c r="I46" s="37"/>
      <c r="J46" s="30"/>
      <c r="K46" s="37"/>
      <c r="L46" s="30"/>
      <c r="M46" s="30"/>
    </row>
    <row r="47" spans="1:13" ht="28.8" x14ac:dyDescent="0.3">
      <c r="A47" s="348"/>
      <c r="B47" s="34"/>
      <c r="C47" s="28" t="s">
        <v>59</v>
      </c>
      <c r="D47" s="23" t="s">
        <v>44</v>
      </c>
      <c r="E47" s="24">
        <v>1.67E-2</v>
      </c>
      <c r="F47" s="29">
        <f>F44*E47</f>
        <v>1.2023999999999999</v>
      </c>
      <c r="G47" s="30"/>
      <c r="H47" s="30"/>
      <c r="I47" s="37"/>
      <c r="J47" s="30"/>
      <c r="K47" s="37"/>
      <c r="L47" s="30"/>
      <c r="M47" s="30"/>
    </row>
    <row r="48" spans="1:13" ht="28.8" x14ac:dyDescent="0.3">
      <c r="A48" s="348"/>
      <c r="B48" s="34"/>
      <c r="C48" s="28" t="s">
        <v>60</v>
      </c>
      <c r="D48" s="23" t="s">
        <v>44</v>
      </c>
      <c r="E48" s="24">
        <v>2.4199999999999999E-2</v>
      </c>
      <c r="F48" s="29">
        <f>F44*E48</f>
        <v>1.7423999999999999</v>
      </c>
      <c r="G48" s="30"/>
      <c r="H48" s="30"/>
      <c r="I48" s="37"/>
      <c r="J48" s="30"/>
      <c r="K48" s="37"/>
      <c r="L48" s="30"/>
      <c r="M48" s="30"/>
    </row>
    <row r="49" spans="1:15" ht="28.8" x14ac:dyDescent="0.3">
      <c r="A49" s="348"/>
      <c r="B49" s="33"/>
      <c r="C49" s="28" t="s">
        <v>61</v>
      </c>
      <c r="D49" s="23" t="s">
        <v>44</v>
      </c>
      <c r="E49" s="24">
        <v>8.8000000000000005E-3</v>
      </c>
      <c r="F49" s="29">
        <f>F44*E49</f>
        <v>0.63360000000000005</v>
      </c>
      <c r="G49" s="30"/>
      <c r="H49" s="30"/>
      <c r="I49" s="37"/>
      <c r="J49" s="30"/>
      <c r="K49" s="37"/>
      <c r="L49" s="30"/>
      <c r="M49" s="30"/>
    </row>
    <row r="50" spans="1:15" x14ac:dyDescent="0.3">
      <c r="A50" s="348"/>
      <c r="B50" s="34"/>
      <c r="C50" s="28" t="s">
        <v>45</v>
      </c>
      <c r="D50" s="23" t="s">
        <v>46</v>
      </c>
      <c r="E50" s="24">
        <v>6.3700000000000007E-2</v>
      </c>
      <c r="F50" s="29">
        <f>F44*E50</f>
        <v>4.5864000000000003</v>
      </c>
      <c r="G50" s="30"/>
      <c r="H50" s="30"/>
      <c r="I50" s="37"/>
      <c r="J50" s="30"/>
      <c r="K50" s="37"/>
      <c r="L50" s="30"/>
      <c r="M50" s="30"/>
    </row>
    <row r="51" spans="1:15" x14ac:dyDescent="0.3">
      <c r="A51" s="348"/>
      <c r="B51" s="34"/>
      <c r="C51" s="28" t="s">
        <v>55</v>
      </c>
      <c r="D51" s="23" t="s">
        <v>48</v>
      </c>
      <c r="E51" s="24">
        <v>6.2E-2</v>
      </c>
      <c r="F51" s="29">
        <f>F44*E51</f>
        <v>4.4640000000000004</v>
      </c>
      <c r="G51" s="30"/>
      <c r="H51" s="30"/>
      <c r="I51" s="37"/>
      <c r="J51" s="30"/>
      <c r="K51" s="37"/>
      <c r="L51" s="30"/>
      <c r="M51" s="30"/>
    </row>
    <row r="52" spans="1:15" ht="16.2" x14ac:dyDescent="0.3">
      <c r="A52" s="348"/>
      <c r="B52" s="34"/>
      <c r="C52" s="38" t="s">
        <v>62</v>
      </c>
      <c r="D52" s="39" t="s">
        <v>63</v>
      </c>
      <c r="E52" s="60">
        <v>1.2999999999999999E-3</v>
      </c>
      <c r="F52" s="61">
        <f>F44*E52</f>
        <v>9.3599999999999989E-2</v>
      </c>
      <c r="G52" s="61"/>
      <c r="H52" s="61"/>
      <c r="I52" s="61"/>
      <c r="J52" s="61"/>
      <c r="K52" s="61"/>
      <c r="L52" s="61"/>
      <c r="M52" s="61"/>
    </row>
    <row r="53" spans="1:15" x14ac:dyDescent="0.3">
      <c r="A53" s="348"/>
      <c r="B53" s="21"/>
      <c r="C53" s="28" t="s">
        <v>54</v>
      </c>
      <c r="D53" s="23" t="s">
        <v>46</v>
      </c>
      <c r="E53" s="24">
        <v>1.78E-2</v>
      </c>
      <c r="F53" s="29">
        <f>F44*E53</f>
        <v>1.2816000000000001</v>
      </c>
      <c r="G53" s="30"/>
      <c r="H53" s="30"/>
      <c r="I53" s="37"/>
      <c r="J53" s="30"/>
      <c r="K53" s="37"/>
      <c r="L53" s="30"/>
      <c r="M53" s="30"/>
    </row>
    <row r="54" spans="1:15" s="108" customFormat="1" ht="15" x14ac:dyDescent="0.3">
      <c r="A54" s="90"/>
      <c r="B54" s="76"/>
      <c r="C54" s="91"/>
      <c r="D54" s="68"/>
      <c r="E54" s="73"/>
      <c r="F54" s="70"/>
      <c r="G54" s="74"/>
      <c r="H54" s="70"/>
      <c r="I54" s="70"/>
      <c r="J54" s="70"/>
      <c r="K54" s="70"/>
      <c r="L54" s="70"/>
      <c r="M54" s="70"/>
      <c r="O54" s="109"/>
    </row>
    <row r="55" spans="1:15" ht="28.8" x14ac:dyDescent="0.3">
      <c r="A55" s="93"/>
      <c r="B55" s="94"/>
      <c r="C55" s="95" t="s">
        <v>94</v>
      </c>
      <c r="D55" s="96"/>
      <c r="E55" s="97"/>
      <c r="F55" s="98"/>
      <c r="G55" s="98"/>
      <c r="H55" s="98"/>
      <c r="I55" s="98"/>
      <c r="J55" s="98"/>
      <c r="K55" s="98"/>
      <c r="L55" s="98"/>
      <c r="M55" s="98"/>
    </row>
    <row r="56" spans="1:15" s="108" customFormat="1" ht="27.6" x14ac:dyDescent="0.3">
      <c r="A56" s="382">
        <v>1</v>
      </c>
      <c r="B56" s="385"/>
      <c r="C56" s="134" t="s">
        <v>95</v>
      </c>
      <c r="D56" s="155" t="s">
        <v>112</v>
      </c>
      <c r="E56" s="135"/>
      <c r="F56" s="136">
        <f>'[1]შაბლონი სანიაღვრით'!D22</f>
        <v>1</v>
      </c>
      <c r="G56" s="136"/>
      <c r="H56" s="70"/>
      <c r="I56" s="115"/>
      <c r="J56" s="70"/>
      <c r="K56" s="115"/>
      <c r="L56" s="70"/>
      <c r="M56" s="70"/>
      <c r="O56" s="109"/>
    </row>
    <row r="57" spans="1:15" s="108" customFormat="1" ht="15" x14ac:dyDescent="0.3">
      <c r="A57" s="383"/>
      <c r="B57" s="386"/>
      <c r="C57" s="137" t="s">
        <v>85</v>
      </c>
      <c r="D57" s="121" t="s">
        <v>97</v>
      </c>
      <c r="E57" s="138">
        <v>2.52</v>
      </c>
      <c r="F57" s="139">
        <f>F56*E57</f>
        <v>2.52</v>
      </c>
      <c r="G57" s="140"/>
      <c r="H57" s="115"/>
      <c r="I57" s="123"/>
      <c r="J57" s="141"/>
      <c r="K57" s="115"/>
      <c r="L57" s="115"/>
      <c r="M57" s="74"/>
      <c r="O57" s="109"/>
    </row>
    <row r="58" spans="1:15" s="108" customFormat="1" ht="15" x14ac:dyDescent="0.3">
      <c r="A58" s="383"/>
      <c r="B58" s="386"/>
      <c r="C58" s="137" t="s">
        <v>92</v>
      </c>
      <c r="D58" s="121" t="s">
        <v>46</v>
      </c>
      <c r="E58" s="138">
        <v>2.2999999999999998</v>
      </c>
      <c r="F58" s="139">
        <f>F56*E58</f>
        <v>2.2999999999999998</v>
      </c>
      <c r="G58" s="139"/>
      <c r="H58" s="115"/>
      <c r="I58" s="115"/>
      <c r="J58" s="115"/>
      <c r="K58" s="115"/>
      <c r="L58" s="115"/>
      <c r="M58" s="74"/>
      <c r="O58" s="109"/>
    </row>
    <row r="59" spans="1:15" s="108" customFormat="1" ht="15" x14ac:dyDescent="0.3">
      <c r="A59" s="383"/>
      <c r="B59" s="386"/>
      <c r="C59" s="137" t="s">
        <v>98</v>
      </c>
      <c r="D59" s="121" t="s">
        <v>96</v>
      </c>
      <c r="E59" s="142">
        <v>1</v>
      </c>
      <c r="F59" s="139">
        <v>3</v>
      </c>
      <c r="G59" s="123"/>
      <c r="H59" s="115"/>
      <c r="I59" s="143"/>
      <c r="J59" s="143"/>
      <c r="K59" s="115"/>
      <c r="L59" s="115"/>
      <c r="M59" s="74"/>
      <c r="O59" s="109"/>
    </row>
    <row r="60" spans="1:15" s="108" customFormat="1" ht="15" x14ac:dyDescent="0.3">
      <c r="A60" s="383"/>
      <c r="B60" s="387"/>
      <c r="C60" s="137" t="s">
        <v>99</v>
      </c>
      <c r="D60" s="121" t="s">
        <v>96</v>
      </c>
      <c r="E60" s="142">
        <v>1</v>
      </c>
      <c r="F60" s="139">
        <f>F56*E60</f>
        <v>1</v>
      </c>
      <c r="G60" s="123"/>
      <c r="H60" s="115"/>
      <c r="I60" s="143"/>
      <c r="J60" s="143"/>
      <c r="K60" s="115"/>
      <c r="L60" s="115"/>
      <c r="M60" s="74"/>
      <c r="O60" s="109"/>
    </row>
    <row r="61" spans="1:15" s="108" customFormat="1" ht="15" x14ac:dyDescent="0.3">
      <c r="A61" s="383"/>
      <c r="B61" s="387"/>
      <c r="C61" s="137" t="s">
        <v>100</v>
      </c>
      <c r="D61" s="121" t="s">
        <v>96</v>
      </c>
      <c r="E61" s="142">
        <v>1</v>
      </c>
      <c r="F61" s="139">
        <f>F56*E61</f>
        <v>1</v>
      </c>
      <c r="G61" s="141"/>
      <c r="H61" s="115"/>
      <c r="I61" s="143"/>
      <c r="J61" s="143"/>
      <c r="K61" s="115"/>
      <c r="L61" s="115"/>
      <c r="M61" s="74"/>
      <c r="O61" s="109"/>
    </row>
    <row r="62" spans="1:15" s="108" customFormat="1" ht="15" x14ac:dyDescent="0.3">
      <c r="A62" s="383"/>
      <c r="B62" s="387"/>
      <c r="C62" s="137" t="s">
        <v>101</v>
      </c>
      <c r="D62" s="144" t="s">
        <v>102</v>
      </c>
      <c r="E62" s="142">
        <v>1</v>
      </c>
      <c r="F62" s="139">
        <f>E62*F56</f>
        <v>1</v>
      </c>
      <c r="G62" s="139"/>
      <c r="H62" s="115"/>
      <c r="I62" s="143"/>
      <c r="J62" s="143"/>
      <c r="K62" s="115"/>
      <c r="L62" s="115"/>
      <c r="M62" s="74"/>
    </row>
    <row r="63" spans="1:15" s="108" customFormat="1" ht="15" x14ac:dyDescent="0.3">
      <c r="A63" s="384"/>
      <c r="B63" s="388"/>
      <c r="C63" s="137" t="s">
        <v>54</v>
      </c>
      <c r="D63" s="121" t="s">
        <v>46</v>
      </c>
      <c r="E63" s="138">
        <v>2.54</v>
      </c>
      <c r="F63" s="139">
        <f>F56*E63</f>
        <v>2.54</v>
      </c>
      <c r="G63" s="115"/>
      <c r="H63" s="115"/>
      <c r="I63" s="143"/>
      <c r="J63" s="143"/>
      <c r="K63" s="115"/>
      <c r="L63" s="115"/>
      <c r="M63" s="74"/>
    </row>
    <row r="64" spans="1:15" s="108" customFormat="1" ht="27.6" x14ac:dyDescent="0.3">
      <c r="A64" s="156">
        <v>2</v>
      </c>
      <c r="B64" s="157"/>
      <c r="C64" s="134" t="s">
        <v>103</v>
      </c>
      <c r="D64" s="121" t="s">
        <v>96</v>
      </c>
      <c r="E64" s="138"/>
      <c r="F64" s="136">
        <v>1</v>
      </c>
      <c r="G64" s="115"/>
      <c r="H64" s="70"/>
      <c r="I64" s="143"/>
      <c r="J64" s="70"/>
      <c r="K64" s="115"/>
      <c r="L64" s="70"/>
      <c r="M64" s="70"/>
    </row>
    <row r="65" spans="1:15" s="108" customFormat="1" ht="27.6" x14ac:dyDescent="0.3">
      <c r="A65" s="375">
        <v>3</v>
      </c>
      <c r="B65" s="376"/>
      <c r="C65" s="146" t="s">
        <v>105</v>
      </c>
      <c r="D65" s="145" t="s">
        <v>106</v>
      </c>
      <c r="E65" s="147"/>
      <c r="F65" s="106">
        <f>'[1]შაბლონი სანიაღვრით'!D23</f>
        <v>12</v>
      </c>
      <c r="G65" s="106"/>
      <c r="H65" s="70"/>
      <c r="I65" s="115"/>
      <c r="J65" s="70"/>
      <c r="K65" s="115"/>
      <c r="L65" s="70"/>
      <c r="M65" s="70"/>
      <c r="O65" s="109"/>
    </row>
    <row r="66" spans="1:15" s="108" customFormat="1" ht="16.2" x14ac:dyDescent="0.3">
      <c r="A66" s="375"/>
      <c r="B66" s="377"/>
      <c r="C66" s="148" t="s">
        <v>85</v>
      </c>
      <c r="D66" s="145" t="s">
        <v>69</v>
      </c>
      <c r="E66" s="147">
        <f>245/1000</f>
        <v>0.245</v>
      </c>
      <c r="F66" s="113">
        <f>E66*F65</f>
        <v>2.94</v>
      </c>
      <c r="G66" s="149"/>
      <c r="H66" s="143"/>
      <c r="I66" s="113"/>
      <c r="J66" s="115"/>
      <c r="K66" s="115"/>
      <c r="L66" s="115"/>
      <c r="M66" s="74"/>
      <c r="O66" s="109"/>
    </row>
    <row r="67" spans="1:15" s="108" customFormat="1" ht="16.2" x14ac:dyDescent="0.3">
      <c r="A67" s="375"/>
      <c r="B67" s="377"/>
      <c r="C67" s="150" t="s">
        <v>107</v>
      </c>
      <c r="D67" s="145" t="s">
        <v>108</v>
      </c>
      <c r="E67" s="147">
        <f>1010/1000</f>
        <v>1.01</v>
      </c>
      <c r="F67" s="113">
        <f>E67*F65</f>
        <v>12.120000000000001</v>
      </c>
      <c r="G67" s="115"/>
      <c r="H67" s="115"/>
      <c r="I67" s="143"/>
      <c r="J67" s="115"/>
      <c r="K67" s="115"/>
      <c r="L67" s="115"/>
      <c r="M67" s="74"/>
      <c r="O67" s="109"/>
    </row>
    <row r="68" spans="1:15" s="108" customFormat="1" ht="16.2" x14ac:dyDescent="0.3">
      <c r="A68" s="375"/>
      <c r="B68" s="377"/>
      <c r="C68" s="150" t="s">
        <v>92</v>
      </c>
      <c r="D68" s="145" t="s">
        <v>71</v>
      </c>
      <c r="E68" s="147">
        <f>109/1000</f>
        <v>0.109</v>
      </c>
      <c r="F68" s="113">
        <f>E68*F65</f>
        <v>1.3080000000000001</v>
      </c>
      <c r="G68" s="115"/>
      <c r="H68" s="115"/>
      <c r="I68" s="143"/>
      <c r="J68" s="115"/>
      <c r="K68" s="115"/>
      <c r="L68" s="115"/>
      <c r="M68" s="74"/>
      <c r="O68" s="109"/>
    </row>
    <row r="69" spans="1:15" s="108" customFormat="1" ht="15" x14ac:dyDescent="0.3">
      <c r="A69" s="375"/>
      <c r="B69" s="378"/>
      <c r="C69" s="150" t="s">
        <v>54</v>
      </c>
      <c r="D69" s="121" t="s">
        <v>46</v>
      </c>
      <c r="E69" s="147">
        <f>0.088</f>
        <v>8.7999999999999995E-2</v>
      </c>
      <c r="F69" s="113">
        <f>E69*F65</f>
        <v>1.056</v>
      </c>
      <c r="G69" s="115"/>
      <c r="H69" s="115"/>
      <c r="I69" s="143"/>
      <c r="J69" s="115"/>
      <c r="K69" s="115"/>
      <c r="L69" s="115"/>
      <c r="M69" s="74"/>
      <c r="O69" s="109"/>
    </row>
    <row r="70" spans="1:15" s="108" customFormat="1" ht="25.5" customHeight="1" x14ac:dyDescent="0.3">
      <c r="A70" s="375">
        <v>4</v>
      </c>
      <c r="B70" s="376"/>
      <c r="C70" s="146" t="s">
        <v>109</v>
      </c>
      <c r="D70" s="151" t="s">
        <v>110</v>
      </c>
      <c r="E70" s="152"/>
      <c r="F70" s="106">
        <f>'[1]შაბლონი სანიაღვრით'!D25</f>
        <v>6.823199999999999</v>
      </c>
      <c r="G70" s="106"/>
      <c r="H70" s="70"/>
      <c r="I70" s="107"/>
      <c r="J70" s="70"/>
      <c r="K70" s="107"/>
      <c r="L70" s="70"/>
      <c r="M70" s="70"/>
      <c r="O70" s="109"/>
    </row>
    <row r="71" spans="1:15" s="108" customFormat="1" ht="16.2" x14ac:dyDescent="0.3">
      <c r="A71" s="375"/>
      <c r="B71" s="377"/>
      <c r="C71" s="148" t="s">
        <v>85</v>
      </c>
      <c r="D71" s="145" t="s">
        <v>69</v>
      </c>
      <c r="E71" s="147">
        <v>1.8</v>
      </c>
      <c r="F71" s="113">
        <f>E71*F70</f>
        <v>12.281759999999998</v>
      </c>
      <c r="G71" s="149"/>
      <c r="H71" s="115"/>
      <c r="I71" s="113"/>
      <c r="J71" s="115"/>
      <c r="K71" s="115"/>
      <c r="L71" s="115"/>
      <c r="M71" s="74"/>
      <c r="O71" s="109"/>
    </row>
    <row r="72" spans="1:15" s="108" customFormat="1" ht="16.2" x14ac:dyDescent="0.3">
      <c r="A72" s="375"/>
      <c r="B72" s="377"/>
      <c r="C72" s="148" t="s">
        <v>92</v>
      </c>
      <c r="D72" s="145" t="s">
        <v>46</v>
      </c>
      <c r="E72" s="147">
        <v>1.22</v>
      </c>
      <c r="F72" s="113">
        <f>E72*F70</f>
        <v>8.3243039999999979</v>
      </c>
      <c r="G72" s="113"/>
      <c r="H72" s="115"/>
      <c r="I72" s="115"/>
      <c r="J72" s="115"/>
      <c r="K72" s="115"/>
      <c r="L72" s="115"/>
      <c r="M72" s="74"/>
      <c r="O72" s="109"/>
    </row>
    <row r="73" spans="1:15" ht="19.2" x14ac:dyDescent="0.3">
      <c r="A73" s="375"/>
      <c r="B73" s="378"/>
      <c r="C73" s="148" t="s">
        <v>93</v>
      </c>
      <c r="D73" s="145" t="s">
        <v>104</v>
      </c>
      <c r="E73" s="147">
        <v>1.1000000000000001</v>
      </c>
      <c r="F73" s="113">
        <f>E73*F70</f>
        <v>7.5055199999999997</v>
      </c>
      <c r="G73" s="74"/>
      <c r="H73" s="115"/>
      <c r="I73" s="153"/>
      <c r="J73" s="115"/>
      <c r="K73" s="115"/>
      <c r="L73" s="115"/>
      <c r="M73" s="74"/>
    </row>
  </sheetData>
  <mergeCells count="34">
    <mergeCell ref="A2:M2"/>
    <mergeCell ref="A3:M3"/>
    <mergeCell ref="G5:H5"/>
    <mergeCell ref="I5:J5"/>
    <mergeCell ref="K5:L5"/>
    <mergeCell ref="M5:M6"/>
    <mergeCell ref="D5:D6"/>
    <mergeCell ref="E5:E6"/>
    <mergeCell ref="F5:F6"/>
    <mergeCell ref="A4:M4"/>
    <mergeCell ref="A10:A14"/>
    <mergeCell ref="B10:B14"/>
    <mergeCell ref="A5:A6"/>
    <mergeCell ref="B5:B6"/>
    <mergeCell ref="C5:C6"/>
    <mergeCell ref="A27:A33"/>
    <mergeCell ref="B27:B29"/>
    <mergeCell ref="B30:B33"/>
    <mergeCell ref="A15:A18"/>
    <mergeCell ref="B15:B16"/>
    <mergeCell ref="B17:B18"/>
    <mergeCell ref="A19:A21"/>
    <mergeCell ref="B19:B21"/>
    <mergeCell ref="A22:A23"/>
    <mergeCell ref="B22:B23"/>
    <mergeCell ref="A70:A73"/>
    <mergeCell ref="B70:B73"/>
    <mergeCell ref="A34:A43"/>
    <mergeCell ref="A44:A53"/>
    <mergeCell ref="A56:A63"/>
    <mergeCell ref="B56:B59"/>
    <mergeCell ref="B60:B63"/>
    <mergeCell ref="A65:A69"/>
    <mergeCell ref="B65:B69"/>
  </mergeCells>
  <conditionalFormatting sqref="J34 H34 L34:M34">
    <cfRule type="cellIs" dxfId="179" priority="18" operator="equal">
      <formula>0</formula>
    </cfRule>
  </conditionalFormatting>
  <conditionalFormatting sqref="A34:B34 I34 K34 E34:G34">
    <cfRule type="cellIs" dxfId="178" priority="17" operator="equal">
      <formula>0</formula>
    </cfRule>
  </conditionalFormatting>
  <conditionalFormatting sqref="C34">
    <cfRule type="cellIs" dxfId="177" priority="16" operator="equal">
      <formula>0</formula>
    </cfRule>
  </conditionalFormatting>
  <conditionalFormatting sqref="E40:G40 C40 I40:I43 K40:K43 L35:M43 H35:H43 J35:J43">
    <cfRule type="cellIs" dxfId="176" priority="15" operator="equal">
      <formula>0</formula>
    </cfRule>
  </conditionalFormatting>
  <conditionalFormatting sqref="E38:G38 C38 C39:G39 C36:G37 I35:I39 K35:K39 D35:G35">
    <cfRule type="cellIs" dxfId="175" priority="13" operator="equal">
      <formula>0</formula>
    </cfRule>
  </conditionalFormatting>
  <conditionalFormatting sqref="E42:G42 C42 C43:G43 C41:G41">
    <cfRule type="cellIs" dxfId="174" priority="14" operator="equal">
      <formula>0</formula>
    </cfRule>
  </conditionalFormatting>
  <conditionalFormatting sqref="D42">
    <cfRule type="cellIs" dxfId="173" priority="11" operator="equal">
      <formula>0</formula>
    </cfRule>
  </conditionalFormatting>
  <conditionalFormatting sqref="C35">
    <cfRule type="cellIs" dxfId="172" priority="9" operator="equal">
      <formula>0</formula>
    </cfRule>
  </conditionalFormatting>
  <conditionalFormatting sqref="D38">
    <cfRule type="cellIs" dxfId="171" priority="12" operator="equal">
      <formula>0</formula>
    </cfRule>
  </conditionalFormatting>
  <conditionalFormatting sqref="D40">
    <cfRule type="cellIs" dxfId="170" priority="10" operator="equal">
      <formula>0</formula>
    </cfRule>
  </conditionalFormatting>
  <conditionalFormatting sqref="B36">
    <cfRule type="cellIs" dxfId="169" priority="8" operator="equal">
      <formula>0</formula>
    </cfRule>
  </conditionalFormatting>
  <conditionalFormatting sqref="D34">
    <cfRule type="cellIs" dxfId="168" priority="7" operator="equal">
      <formula>0</formula>
    </cfRule>
  </conditionalFormatting>
  <conditionalFormatting sqref="L44:M44 J44 H44">
    <cfRule type="cellIs" dxfId="167" priority="6" operator="equal">
      <formula>0</formula>
    </cfRule>
  </conditionalFormatting>
  <conditionalFormatting sqref="A44:G44 I44 K44">
    <cfRule type="cellIs" dxfId="166" priority="5" operator="equal">
      <formula>0</formula>
    </cfRule>
  </conditionalFormatting>
  <conditionalFormatting sqref="L45:M53 C48:G53 I48:I53 K48 J45:J53 H45:H53 K50:K53">
    <cfRule type="cellIs" dxfId="165" priority="4" operator="equal">
      <formula>0</formula>
    </cfRule>
  </conditionalFormatting>
  <conditionalFormatting sqref="C45:G47 I45:I47 K45:K47">
    <cfRule type="cellIs" dxfId="164" priority="3" operator="equal">
      <formula>0</formula>
    </cfRule>
  </conditionalFormatting>
  <conditionalFormatting sqref="B49">
    <cfRule type="cellIs" dxfId="163" priority="2" operator="equal">
      <formula>0</formula>
    </cfRule>
  </conditionalFormatting>
  <conditionalFormatting sqref="K49">
    <cfRule type="cellIs" dxfId="162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O48"/>
  <sheetViews>
    <sheetView zoomScaleNormal="100" workbookViewId="0">
      <selection activeCell="A4" sqref="A4:XFD4"/>
    </sheetView>
  </sheetViews>
  <sheetFormatPr defaultColWidth="9.109375" defaultRowHeight="14.4" x14ac:dyDescent="0.3"/>
  <cols>
    <col min="1" max="1" width="3.6640625" style="160" customWidth="1"/>
    <col min="2" max="2" width="10.33203125" style="193" hidden="1" customWidth="1"/>
    <col min="3" max="3" width="53.33203125" style="194" customWidth="1"/>
    <col min="4" max="4" width="7.6640625" style="161" customWidth="1"/>
    <col min="5" max="5" width="8.6640625" style="162" customWidth="1"/>
    <col min="6" max="6" width="8.88671875" style="163" customWidth="1"/>
    <col min="7" max="7" width="8.44140625" style="195" hidden="1" customWidth="1"/>
    <col min="8" max="8" width="10.33203125" style="163" hidden="1" customWidth="1"/>
    <col min="9" max="9" width="8.109375" style="163" hidden="1" customWidth="1"/>
    <col min="10" max="10" width="9.44140625" style="163" hidden="1" customWidth="1"/>
    <col min="11" max="11" width="8.6640625" style="163" hidden="1" customWidth="1"/>
    <col min="12" max="12" width="9.44140625" style="163" hidden="1" customWidth="1"/>
    <col min="13" max="13" width="11.6640625" style="163" hidden="1" customWidth="1"/>
    <col min="14" max="14" width="9.109375" style="159"/>
    <col min="15" max="16384" width="9.109375" style="160"/>
  </cols>
  <sheetData>
    <row r="2" spans="1:13" ht="16.2" x14ac:dyDescent="0.3">
      <c r="A2" s="415" t="str">
        <f>'[2]შაბლონი სანიაღვრით'!A1:D1</f>
        <v xml:space="preserve">ქ. ქუთაისი, მშვიდობის ქ N1 ბინის ეზოს ბეტონის საფარის მოწყობის 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ht="16.2" x14ac:dyDescent="0.35">
      <c r="A3" s="416" t="s">
        <v>188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customFormat="1" ht="16.5" customHeight="1" x14ac:dyDescent="0.3">
      <c r="A4" s="485" t="s">
        <v>180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x14ac:dyDescent="0.3">
      <c r="A5" s="418" t="s">
        <v>0</v>
      </c>
      <c r="B5" s="419" t="s">
        <v>74</v>
      </c>
      <c r="C5" s="420" t="s">
        <v>75</v>
      </c>
      <c r="D5" s="421" t="s">
        <v>76</v>
      </c>
      <c r="E5" s="420" t="s">
        <v>77</v>
      </c>
      <c r="F5" s="417" t="s">
        <v>78</v>
      </c>
      <c r="G5" s="417" t="s">
        <v>79</v>
      </c>
      <c r="H5" s="417"/>
      <c r="I5" s="417" t="s">
        <v>80</v>
      </c>
      <c r="J5" s="417"/>
      <c r="K5" s="417" t="s">
        <v>81</v>
      </c>
      <c r="L5" s="417"/>
      <c r="M5" s="417" t="s">
        <v>65</v>
      </c>
    </row>
    <row r="6" spans="1:13" ht="28.8" x14ac:dyDescent="0.3">
      <c r="A6" s="418"/>
      <c r="B6" s="419"/>
      <c r="C6" s="420"/>
      <c r="D6" s="421"/>
      <c r="E6" s="420"/>
      <c r="F6" s="417"/>
      <c r="G6" s="164" t="s">
        <v>82</v>
      </c>
      <c r="H6" s="164" t="s">
        <v>65</v>
      </c>
      <c r="I6" s="164" t="s">
        <v>82</v>
      </c>
      <c r="J6" s="164" t="s">
        <v>65</v>
      </c>
      <c r="K6" s="164" t="s">
        <v>82</v>
      </c>
      <c r="L6" s="164" t="s">
        <v>65</v>
      </c>
      <c r="M6" s="417"/>
    </row>
    <row r="7" spans="1:13" ht="15" x14ac:dyDescent="0.3">
      <c r="A7" s="165">
        <v>1</v>
      </c>
      <c r="B7" s="166">
        <v>2</v>
      </c>
      <c r="C7" s="166">
        <v>3</v>
      </c>
      <c r="D7" s="167">
        <v>4</v>
      </c>
      <c r="E7" s="166">
        <v>5</v>
      </c>
      <c r="F7" s="168">
        <v>6</v>
      </c>
      <c r="G7" s="168">
        <v>7</v>
      </c>
      <c r="H7" s="168">
        <v>8</v>
      </c>
      <c r="I7" s="168">
        <v>9</v>
      </c>
      <c r="J7" s="168">
        <v>10</v>
      </c>
      <c r="K7" s="168">
        <v>11</v>
      </c>
      <c r="L7" s="168">
        <v>12</v>
      </c>
      <c r="M7" s="168">
        <v>13</v>
      </c>
    </row>
    <row r="8" spans="1:13" ht="15" x14ac:dyDescent="0.3">
      <c r="A8" s="165"/>
      <c r="B8" s="169"/>
      <c r="C8" s="166"/>
      <c r="D8" s="167"/>
      <c r="E8" s="166"/>
      <c r="F8" s="164"/>
      <c r="G8" s="164"/>
      <c r="H8" s="164"/>
      <c r="I8" s="164"/>
      <c r="J8" s="164"/>
      <c r="K8" s="164"/>
      <c r="L8" s="164"/>
      <c r="M8" s="164"/>
    </row>
    <row r="9" spans="1:13" ht="15" x14ac:dyDescent="0.3">
      <c r="A9" s="170"/>
      <c r="B9" s="171"/>
      <c r="C9" s="172" t="s">
        <v>83</v>
      </c>
      <c r="D9" s="173"/>
      <c r="E9" s="174"/>
      <c r="F9" s="175"/>
      <c r="G9" s="175"/>
      <c r="H9" s="175"/>
      <c r="I9" s="175"/>
      <c r="J9" s="175"/>
      <c r="K9" s="175"/>
      <c r="L9" s="175"/>
      <c r="M9" s="175"/>
    </row>
    <row r="10" spans="1:13" ht="41.4" x14ac:dyDescent="0.3">
      <c r="A10" s="418">
        <v>1</v>
      </c>
      <c r="B10" s="427"/>
      <c r="C10" s="176" t="s">
        <v>84</v>
      </c>
      <c r="D10" s="167" t="s">
        <v>73</v>
      </c>
      <c r="E10" s="177"/>
      <c r="F10" s="164">
        <v>81.680000000000007</v>
      </c>
      <c r="G10" s="164"/>
      <c r="H10" s="164"/>
      <c r="I10" s="164"/>
      <c r="J10" s="164"/>
      <c r="K10" s="164"/>
      <c r="L10" s="164"/>
      <c r="M10" s="164"/>
    </row>
    <row r="11" spans="1:13" x14ac:dyDescent="0.3">
      <c r="A11" s="418"/>
      <c r="B11" s="427"/>
      <c r="C11" s="178" t="s">
        <v>68</v>
      </c>
      <c r="D11" s="179" t="s">
        <v>69</v>
      </c>
      <c r="E11" s="180">
        <v>0.67700000000000005</v>
      </c>
      <c r="F11" s="181">
        <f>E11*F10</f>
        <v>55.297360000000012</v>
      </c>
      <c r="G11" s="181"/>
      <c r="H11" s="181"/>
      <c r="I11" s="181"/>
      <c r="J11" s="181"/>
      <c r="K11" s="181"/>
      <c r="L11" s="181"/>
      <c r="M11" s="181"/>
    </row>
    <row r="12" spans="1:13" x14ac:dyDescent="0.3">
      <c r="A12" s="418"/>
      <c r="B12" s="427"/>
      <c r="C12" s="178" t="s">
        <v>70</v>
      </c>
      <c r="D12" s="179" t="s">
        <v>71</v>
      </c>
      <c r="E12" s="180">
        <v>5.7799999999999997E-2</v>
      </c>
      <c r="F12" s="181">
        <f>E12*F10</f>
        <v>4.7211040000000004</v>
      </c>
      <c r="G12" s="181"/>
      <c r="H12" s="181"/>
      <c r="I12" s="181"/>
      <c r="J12" s="181"/>
      <c r="K12" s="181"/>
      <c r="L12" s="181"/>
      <c r="M12" s="181"/>
    </row>
    <row r="13" spans="1:13" x14ac:dyDescent="0.3">
      <c r="A13" s="418"/>
      <c r="B13" s="427"/>
      <c r="C13" s="9" t="s">
        <v>15</v>
      </c>
      <c r="D13" s="40" t="s">
        <v>14</v>
      </c>
      <c r="E13" s="40">
        <f>0.0125</f>
        <v>1.2500000000000001E-2</v>
      </c>
      <c r="F13" s="11">
        <f>F10*E13</f>
        <v>1.0210000000000001</v>
      </c>
      <c r="G13" s="12"/>
      <c r="H13" s="13"/>
      <c r="I13" s="13"/>
      <c r="J13" s="13"/>
      <c r="K13" s="13"/>
      <c r="L13" s="13"/>
      <c r="M13" s="13"/>
    </row>
    <row r="14" spans="1:13" x14ac:dyDescent="0.3">
      <c r="A14" s="418"/>
      <c r="B14" s="427"/>
      <c r="C14" s="9" t="s">
        <v>16</v>
      </c>
      <c r="D14" s="40" t="s">
        <v>17</v>
      </c>
      <c r="E14" s="40">
        <v>2.82E-3</v>
      </c>
      <c r="F14" s="11">
        <f>F10*E14</f>
        <v>0.23033760000000003</v>
      </c>
      <c r="G14" s="12"/>
      <c r="H14" s="13"/>
      <c r="I14" s="13"/>
      <c r="J14" s="13"/>
      <c r="K14" s="13"/>
      <c r="L14" s="13"/>
      <c r="M14" s="13"/>
    </row>
    <row r="15" spans="1:13" ht="27.6" x14ac:dyDescent="0.3">
      <c r="A15" s="428">
        <v>2</v>
      </c>
      <c r="B15" s="431"/>
      <c r="C15" s="182" t="s">
        <v>66</v>
      </c>
      <c r="D15" s="167" t="s">
        <v>67</v>
      </c>
      <c r="E15" s="177"/>
      <c r="F15" s="164">
        <v>452.67</v>
      </c>
      <c r="G15" s="164"/>
      <c r="H15" s="164"/>
      <c r="I15" s="164"/>
      <c r="J15" s="164"/>
      <c r="K15" s="164"/>
      <c r="L15" s="164"/>
      <c r="M15" s="164"/>
    </row>
    <row r="16" spans="1:13" x14ac:dyDescent="0.3">
      <c r="A16" s="429"/>
      <c r="B16" s="432"/>
      <c r="C16" s="178" t="s">
        <v>68</v>
      </c>
      <c r="D16" s="183" t="s">
        <v>69</v>
      </c>
      <c r="E16" s="169">
        <v>5.4999999999999997E-3</v>
      </c>
      <c r="F16" s="184">
        <f>E16*F15</f>
        <v>2.4896850000000001</v>
      </c>
      <c r="G16" s="184"/>
      <c r="H16" s="184"/>
      <c r="I16" s="184"/>
      <c r="J16" s="184"/>
      <c r="K16" s="184"/>
      <c r="L16" s="184"/>
      <c r="M16" s="184"/>
    </row>
    <row r="17" spans="1:15" x14ac:dyDescent="0.3">
      <c r="A17" s="429"/>
      <c r="B17" s="433"/>
      <c r="C17" s="178" t="s">
        <v>70</v>
      </c>
      <c r="D17" s="183" t="s">
        <v>71</v>
      </c>
      <c r="E17" s="169">
        <v>1.9900000000000001E-2</v>
      </c>
      <c r="F17" s="184">
        <f>E17*F15</f>
        <v>9.0081330000000008</v>
      </c>
      <c r="G17" s="184"/>
      <c r="H17" s="184"/>
      <c r="I17" s="184"/>
      <c r="J17" s="184"/>
      <c r="K17" s="184"/>
      <c r="L17" s="184"/>
      <c r="M17" s="184"/>
    </row>
    <row r="18" spans="1:15" x14ac:dyDescent="0.3">
      <c r="A18" s="430"/>
      <c r="B18" s="434"/>
      <c r="C18" s="178" t="s">
        <v>54</v>
      </c>
      <c r="D18" s="183" t="s">
        <v>46</v>
      </c>
      <c r="E18" s="169">
        <v>4.28E-3</v>
      </c>
      <c r="F18" s="184">
        <f>E18*F15</f>
        <v>1.9374276000000001</v>
      </c>
      <c r="G18" s="184"/>
      <c r="H18" s="184"/>
      <c r="I18" s="184"/>
      <c r="J18" s="184"/>
      <c r="K18" s="184"/>
      <c r="L18" s="184"/>
      <c r="M18" s="184"/>
    </row>
    <row r="19" spans="1:15" ht="15" x14ac:dyDescent="0.3">
      <c r="A19" s="165">
        <v>3</v>
      </c>
      <c r="B19" s="180"/>
      <c r="C19" s="182" t="str">
        <f>CONCATENATE("მოჭრილი გრუნტის გატანა ნაყარში 5 კმ. (",O19,")*1.65")</f>
        <v>მოჭრილი გრუნტის გატანა ნაყარში 5 კმ. ()*1.65</v>
      </c>
      <c r="D19" s="167" t="s">
        <v>63</v>
      </c>
      <c r="E19" s="185">
        <v>1.65</v>
      </c>
      <c r="F19" s="164">
        <f>F10*E19</f>
        <v>134.77199999999999</v>
      </c>
      <c r="G19" s="164"/>
      <c r="H19" s="164"/>
      <c r="I19" s="164"/>
      <c r="J19" s="164"/>
      <c r="K19" s="164"/>
      <c r="L19" s="164"/>
      <c r="M19" s="164"/>
    </row>
    <row r="20" spans="1:15" ht="15" x14ac:dyDescent="0.3">
      <c r="A20" s="186"/>
      <c r="B20" s="187"/>
      <c r="C20" s="188"/>
      <c r="D20" s="167"/>
      <c r="E20" s="169"/>
      <c r="F20" s="164"/>
      <c r="G20" s="164"/>
      <c r="H20" s="164"/>
      <c r="I20" s="164"/>
      <c r="J20" s="164"/>
      <c r="K20" s="164"/>
      <c r="L20" s="164"/>
      <c r="M20" s="164"/>
    </row>
    <row r="21" spans="1:15" ht="15" x14ac:dyDescent="0.3">
      <c r="A21" s="186"/>
      <c r="B21" s="187"/>
      <c r="C21" s="172" t="s">
        <v>86</v>
      </c>
      <c r="D21" s="167"/>
      <c r="E21" s="169"/>
      <c r="F21" s="164"/>
      <c r="G21" s="164"/>
      <c r="H21" s="164"/>
      <c r="I21" s="164"/>
      <c r="J21" s="164"/>
      <c r="K21" s="164"/>
      <c r="L21" s="164"/>
      <c r="M21" s="164"/>
    </row>
    <row r="22" spans="1:15" ht="41.4" x14ac:dyDescent="0.3">
      <c r="A22" s="422">
        <v>1</v>
      </c>
      <c r="B22" s="423"/>
      <c r="C22" s="189" t="s">
        <v>113</v>
      </c>
      <c r="D22" s="167" t="s">
        <v>73</v>
      </c>
      <c r="E22" s="177"/>
      <c r="F22" s="164">
        <f>'[2]შაბლონი სანიაღვრით'!D10</f>
        <v>45.211600000000004</v>
      </c>
      <c r="G22" s="164"/>
      <c r="H22" s="164"/>
      <c r="I22" s="164"/>
      <c r="J22" s="164"/>
      <c r="K22" s="164"/>
      <c r="L22" s="164"/>
      <c r="M22" s="164"/>
    </row>
    <row r="23" spans="1:15" x14ac:dyDescent="0.3">
      <c r="A23" s="422"/>
      <c r="B23" s="424"/>
      <c r="C23" s="190" t="s">
        <v>85</v>
      </c>
      <c r="D23" s="183" t="s">
        <v>69</v>
      </c>
      <c r="E23" s="169">
        <v>0.216</v>
      </c>
      <c r="F23" s="184">
        <f>E23*F22</f>
        <v>9.7657056000000004</v>
      </c>
      <c r="G23" s="164"/>
      <c r="H23" s="184"/>
      <c r="I23" s="184"/>
      <c r="J23" s="184"/>
      <c r="K23" s="184"/>
      <c r="L23" s="184"/>
      <c r="M23" s="184"/>
    </row>
    <row r="24" spans="1:15" x14ac:dyDescent="0.3">
      <c r="A24" s="422"/>
      <c r="B24" s="424"/>
      <c r="C24" s="190" t="s">
        <v>88</v>
      </c>
      <c r="D24" s="183" t="s">
        <v>71</v>
      </c>
      <c r="E24" s="169">
        <v>1.24E-2</v>
      </c>
      <c r="F24" s="184">
        <f>E24*F22</f>
        <v>0.56062383999999998</v>
      </c>
      <c r="G24" s="164"/>
      <c r="H24" s="184"/>
      <c r="I24" s="184"/>
      <c r="J24" s="184"/>
      <c r="K24" s="184"/>
      <c r="L24" s="184"/>
      <c r="M24" s="184"/>
    </row>
    <row r="25" spans="1:15" x14ac:dyDescent="0.3">
      <c r="A25" s="422"/>
      <c r="B25" s="425"/>
      <c r="C25" s="190" t="s">
        <v>89</v>
      </c>
      <c r="D25" s="183" t="s">
        <v>71</v>
      </c>
      <c r="E25" s="169">
        <v>0.151</v>
      </c>
      <c r="F25" s="184">
        <f>E25*F22</f>
        <v>6.8269516000000001</v>
      </c>
      <c r="G25" s="164"/>
      <c r="H25" s="184"/>
      <c r="I25" s="184"/>
      <c r="J25" s="184"/>
      <c r="K25" s="184"/>
      <c r="L25" s="184"/>
      <c r="M25" s="184"/>
      <c r="O25" s="191"/>
    </row>
    <row r="26" spans="1:15" x14ac:dyDescent="0.3">
      <c r="A26" s="422"/>
      <c r="B26" s="425"/>
      <c r="C26" s="190" t="s">
        <v>90</v>
      </c>
      <c r="D26" s="183" t="s">
        <v>71</v>
      </c>
      <c r="E26" s="169">
        <v>9.7000000000000003E-3</v>
      </c>
      <c r="F26" s="184">
        <f>E26*F22</f>
        <v>0.43855252000000006</v>
      </c>
      <c r="G26" s="164"/>
      <c r="H26" s="184"/>
      <c r="I26" s="184"/>
      <c r="J26" s="184"/>
      <c r="K26" s="184"/>
      <c r="L26" s="184"/>
      <c r="M26" s="184"/>
    </row>
    <row r="27" spans="1:15" ht="15" x14ac:dyDescent="0.3">
      <c r="A27" s="422"/>
      <c r="B27" s="425"/>
      <c r="C27" s="190" t="s">
        <v>72</v>
      </c>
      <c r="D27" s="169" t="s">
        <v>91</v>
      </c>
      <c r="E27" s="169">
        <v>1.22</v>
      </c>
      <c r="F27" s="184">
        <f>E27*F22</f>
        <v>55.158152000000001</v>
      </c>
      <c r="G27" s="164"/>
      <c r="H27" s="184"/>
      <c r="I27" s="184"/>
      <c r="J27" s="184"/>
      <c r="K27" s="184"/>
      <c r="L27" s="184"/>
      <c r="M27" s="184"/>
    </row>
    <row r="28" spans="1:15" ht="15" x14ac:dyDescent="0.3">
      <c r="A28" s="422"/>
      <c r="B28" s="426"/>
      <c r="C28" s="190" t="s">
        <v>55</v>
      </c>
      <c r="D28" s="169" t="s">
        <v>91</v>
      </c>
      <c r="E28" s="169">
        <v>7.0000000000000007E-2</v>
      </c>
      <c r="F28" s="184">
        <f>E28*F22</f>
        <v>3.1648120000000004</v>
      </c>
      <c r="G28" s="164"/>
      <c r="H28" s="184"/>
      <c r="I28" s="184"/>
      <c r="J28" s="184"/>
      <c r="K28" s="184"/>
      <c r="L28" s="184"/>
      <c r="M28" s="184"/>
    </row>
    <row r="29" spans="1:15" ht="28.8" x14ac:dyDescent="0.3">
      <c r="A29" s="379">
        <v>3</v>
      </c>
      <c r="B29" s="21"/>
      <c r="C29" s="22" t="s">
        <v>40</v>
      </c>
      <c r="D29" s="23" t="s">
        <v>53</v>
      </c>
      <c r="E29" s="24"/>
      <c r="F29" s="25">
        <v>452.67</v>
      </c>
      <c r="G29" s="26"/>
      <c r="H29" s="26"/>
      <c r="I29" s="27"/>
      <c r="J29" s="26"/>
      <c r="K29" s="27"/>
      <c r="L29" s="26"/>
      <c r="M29" s="26"/>
    </row>
    <row r="30" spans="1:15" x14ac:dyDescent="0.3">
      <c r="A30" s="380"/>
      <c r="B30" s="21"/>
      <c r="C30" s="28" t="s">
        <v>41</v>
      </c>
      <c r="D30" s="23" t="s">
        <v>42</v>
      </c>
      <c r="E30" s="24">
        <v>0.377716</v>
      </c>
      <c r="F30" s="29">
        <f>E30*F29</f>
        <v>170.98070172000001</v>
      </c>
      <c r="G30" s="30"/>
      <c r="H30" s="31"/>
      <c r="I30" s="32"/>
      <c r="J30" s="31"/>
      <c r="K30" s="32"/>
      <c r="L30" s="31"/>
      <c r="M30" s="30"/>
    </row>
    <row r="31" spans="1:15" ht="28.8" x14ac:dyDescent="0.3">
      <c r="A31" s="380"/>
      <c r="B31" s="33"/>
      <c r="C31" s="28" t="s">
        <v>43</v>
      </c>
      <c r="D31" s="23" t="s">
        <v>44</v>
      </c>
      <c r="E31" s="24">
        <v>2.2599999999999999E-2</v>
      </c>
      <c r="F31" s="29">
        <f>E31*F29</f>
        <v>10.230342</v>
      </c>
      <c r="G31" s="30"/>
      <c r="H31" s="31"/>
      <c r="I31" s="32"/>
      <c r="J31" s="31"/>
      <c r="K31" s="32"/>
      <c r="L31" s="31"/>
      <c r="M31" s="30"/>
    </row>
    <row r="32" spans="1:15" x14ac:dyDescent="0.3">
      <c r="A32" s="380"/>
      <c r="B32" s="34"/>
      <c r="C32" s="28" t="s">
        <v>45</v>
      </c>
      <c r="D32" s="23" t="s">
        <v>46</v>
      </c>
      <c r="E32" s="24">
        <v>1.29E-2</v>
      </c>
      <c r="F32" s="29">
        <f>E32*F29</f>
        <v>5.8394430000000002</v>
      </c>
      <c r="G32" s="30"/>
      <c r="H32" s="31"/>
      <c r="I32" s="32"/>
      <c r="J32" s="31"/>
      <c r="K32" s="32"/>
      <c r="L32" s="31"/>
      <c r="M32" s="30"/>
    </row>
    <row r="33" spans="1:13" x14ac:dyDescent="0.3">
      <c r="A33" s="380"/>
      <c r="B33" s="34"/>
      <c r="C33" s="28" t="s">
        <v>47</v>
      </c>
      <c r="D33" s="23" t="s">
        <v>48</v>
      </c>
      <c r="E33" s="24">
        <v>0.14280000000000001</v>
      </c>
      <c r="F33" s="29">
        <f>E33*F29</f>
        <v>64.641276000000005</v>
      </c>
      <c r="G33" s="30"/>
      <c r="H33" s="35"/>
      <c r="I33" s="32"/>
      <c r="J33" s="31"/>
      <c r="K33" s="32"/>
      <c r="L33" s="31"/>
      <c r="M33" s="30"/>
    </row>
    <row r="34" spans="1:13" x14ac:dyDescent="0.3">
      <c r="A34" s="380"/>
      <c r="B34" s="34"/>
      <c r="C34" s="28" t="s">
        <v>49</v>
      </c>
      <c r="D34" s="23" t="s">
        <v>50</v>
      </c>
      <c r="E34" s="24" t="s">
        <v>51</v>
      </c>
      <c r="F34" s="36">
        <v>1.004</v>
      </c>
      <c r="G34" s="30"/>
      <c r="H34" s="31"/>
      <c r="I34" s="32"/>
      <c r="J34" s="31"/>
      <c r="K34" s="32"/>
      <c r="L34" s="31"/>
      <c r="M34" s="30"/>
    </row>
    <row r="35" spans="1:13" x14ac:dyDescent="0.3">
      <c r="A35" s="380"/>
      <c r="B35" s="34"/>
      <c r="C35" s="28" t="s">
        <v>52</v>
      </c>
      <c r="D35" s="23" t="s">
        <v>53</v>
      </c>
      <c r="E35" s="24">
        <v>8.1600000000000006E-3</v>
      </c>
      <c r="F35" s="29">
        <f>E35*F29</f>
        <v>3.6937872000000005</v>
      </c>
      <c r="G35" s="31"/>
      <c r="H35" s="31"/>
      <c r="I35" s="32"/>
      <c r="J35" s="31"/>
      <c r="K35" s="32"/>
      <c r="L35" s="31"/>
      <c r="M35" s="30"/>
    </row>
    <row r="36" spans="1:13" x14ac:dyDescent="0.3">
      <c r="A36" s="380"/>
      <c r="B36" s="34"/>
      <c r="C36" s="28" t="s">
        <v>54</v>
      </c>
      <c r="D36" s="23" t="s">
        <v>46</v>
      </c>
      <c r="E36" s="24">
        <v>5.2599999999999999E-3</v>
      </c>
      <c r="F36" s="29">
        <f>E36*F29</f>
        <v>2.3810441999999998</v>
      </c>
      <c r="G36" s="30"/>
      <c r="H36" s="31"/>
      <c r="I36" s="32"/>
      <c r="J36" s="31"/>
      <c r="K36" s="32"/>
      <c r="L36" s="31"/>
      <c r="M36" s="30"/>
    </row>
    <row r="37" spans="1:13" x14ac:dyDescent="0.3">
      <c r="A37" s="380"/>
      <c r="B37" s="34"/>
      <c r="C37" s="28" t="s">
        <v>55</v>
      </c>
      <c r="D37" s="23" t="s">
        <v>48</v>
      </c>
      <c r="E37" s="24">
        <v>0.17799999999999999</v>
      </c>
      <c r="F37" s="29">
        <f>E37*F29</f>
        <v>80.57526</v>
      </c>
      <c r="G37" s="30"/>
      <c r="H37" s="31"/>
      <c r="I37" s="32"/>
      <c r="J37" s="31"/>
      <c r="K37" s="32"/>
      <c r="L37" s="31"/>
      <c r="M37" s="30"/>
    </row>
    <row r="38" spans="1:13" x14ac:dyDescent="0.3">
      <c r="A38" s="381"/>
      <c r="B38" s="34"/>
      <c r="C38" s="28" t="s">
        <v>56</v>
      </c>
      <c r="D38" s="23" t="s">
        <v>50</v>
      </c>
      <c r="E38" s="24"/>
      <c r="F38" s="29">
        <f>F33*2.4</f>
        <v>155.1390624</v>
      </c>
      <c r="G38" s="30"/>
      <c r="H38" s="31"/>
      <c r="I38" s="32"/>
      <c r="J38" s="31"/>
      <c r="K38" s="32"/>
      <c r="L38" s="31"/>
      <c r="M38" s="30"/>
    </row>
    <row r="39" spans="1:13" ht="28.8" x14ac:dyDescent="0.3">
      <c r="A39" s="348">
        <v>4</v>
      </c>
      <c r="B39" s="21"/>
      <c r="C39" s="22" t="s">
        <v>64</v>
      </c>
      <c r="D39" s="23" t="s">
        <v>57</v>
      </c>
      <c r="E39" s="24"/>
      <c r="F39" s="62">
        <v>90</v>
      </c>
      <c r="G39" s="63"/>
      <c r="H39" s="26"/>
      <c r="I39" s="27"/>
      <c r="J39" s="26"/>
      <c r="K39" s="27"/>
      <c r="L39" s="26"/>
      <c r="M39" s="26"/>
    </row>
    <row r="40" spans="1:13" x14ac:dyDescent="0.3">
      <c r="A40" s="348"/>
      <c r="B40" s="21"/>
      <c r="C40" s="28" t="s">
        <v>41</v>
      </c>
      <c r="D40" s="23" t="s">
        <v>42</v>
      </c>
      <c r="E40" s="24">
        <v>7.6999999999999999E-2</v>
      </c>
      <c r="F40" s="29">
        <f>F39*E40</f>
        <v>6.93</v>
      </c>
      <c r="G40" s="30"/>
      <c r="H40" s="30"/>
      <c r="I40" s="37"/>
      <c r="J40" s="30"/>
      <c r="K40" s="37"/>
      <c r="L40" s="30"/>
      <c r="M40" s="30"/>
    </row>
    <row r="41" spans="1:13" ht="28.8" x14ac:dyDescent="0.3">
      <c r="A41" s="348"/>
      <c r="B41" s="34"/>
      <c r="C41" s="28" t="s">
        <v>58</v>
      </c>
      <c r="D41" s="23" t="s">
        <v>44</v>
      </c>
      <c r="E41" s="24">
        <v>0.19400000000000001</v>
      </c>
      <c r="F41" s="29">
        <f>F39*E41</f>
        <v>17.46</v>
      </c>
      <c r="G41" s="30"/>
      <c r="H41" s="30"/>
      <c r="I41" s="37"/>
      <c r="J41" s="30"/>
      <c r="K41" s="37"/>
      <c r="L41" s="30"/>
      <c r="M41" s="30"/>
    </row>
    <row r="42" spans="1:13" ht="28.8" x14ac:dyDescent="0.3">
      <c r="A42" s="348"/>
      <c r="B42" s="34"/>
      <c r="C42" s="28" t="s">
        <v>59</v>
      </c>
      <c r="D42" s="23" t="s">
        <v>44</v>
      </c>
      <c r="E42" s="24">
        <v>1.67E-2</v>
      </c>
      <c r="F42" s="29">
        <f>F39*E42</f>
        <v>1.5029999999999999</v>
      </c>
      <c r="G42" s="30"/>
      <c r="H42" s="30"/>
      <c r="I42" s="37"/>
      <c r="J42" s="30"/>
      <c r="K42" s="37"/>
      <c r="L42" s="30"/>
      <c r="M42" s="30"/>
    </row>
    <row r="43" spans="1:13" ht="28.8" x14ac:dyDescent="0.3">
      <c r="A43" s="348"/>
      <c r="B43" s="34"/>
      <c r="C43" s="28" t="s">
        <v>60</v>
      </c>
      <c r="D43" s="23" t="s">
        <v>44</v>
      </c>
      <c r="E43" s="24">
        <v>2.4199999999999999E-2</v>
      </c>
      <c r="F43" s="29">
        <f>F39*E43</f>
        <v>2.1779999999999999</v>
      </c>
      <c r="G43" s="30"/>
      <c r="H43" s="30"/>
      <c r="I43" s="37"/>
      <c r="J43" s="30"/>
      <c r="K43" s="37"/>
      <c r="L43" s="30"/>
      <c r="M43" s="30"/>
    </row>
    <row r="44" spans="1:13" ht="28.8" x14ac:dyDescent="0.3">
      <c r="A44" s="348"/>
      <c r="B44" s="33"/>
      <c r="C44" s="28" t="s">
        <v>61</v>
      </c>
      <c r="D44" s="23" t="s">
        <v>44</v>
      </c>
      <c r="E44" s="24">
        <v>8.8000000000000005E-3</v>
      </c>
      <c r="F44" s="29">
        <f>F39*E44</f>
        <v>0.79200000000000004</v>
      </c>
      <c r="G44" s="30"/>
      <c r="H44" s="30"/>
      <c r="I44" s="37"/>
      <c r="J44" s="30"/>
      <c r="K44" s="37"/>
      <c r="L44" s="30"/>
      <c r="M44" s="30"/>
    </row>
    <row r="45" spans="1:13" x14ac:dyDescent="0.3">
      <c r="A45" s="348"/>
      <c r="B45" s="34"/>
      <c r="C45" s="28" t="s">
        <v>45</v>
      </c>
      <c r="D45" s="23" t="s">
        <v>46</v>
      </c>
      <c r="E45" s="24">
        <v>6.3700000000000007E-2</v>
      </c>
      <c r="F45" s="29">
        <f>F39*E45</f>
        <v>5.7330000000000005</v>
      </c>
      <c r="G45" s="30"/>
      <c r="H45" s="30"/>
      <c r="I45" s="37"/>
      <c r="J45" s="30"/>
      <c r="K45" s="37"/>
      <c r="L45" s="30"/>
      <c r="M45" s="30"/>
    </row>
    <row r="46" spans="1:13" x14ac:dyDescent="0.3">
      <c r="A46" s="348"/>
      <c r="B46" s="34"/>
      <c r="C46" s="28" t="s">
        <v>55</v>
      </c>
      <c r="D46" s="23" t="s">
        <v>48</v>
      </c>
      <c r="E46" s="24">
        <v>6.2E-2</v>
      </c>
      <c r="F46" s="29">
        <f>F39*E46</f>
        <v>5.58</v>
      </c>
      <c r="G46" s="30"/>
      <c r="H46" s="30"/>
      <c r="I46" s="37"/>
      <c r="J46" s="30"/>
      <c r="K46" s="37"/>
      <c r="L46" s="30"/>
      <c r="M46" s="30"/>
    </row>
    <row r="47" spans="1:13" ht="16.2" x14ac:dyDescent="0.3">
      <c r="A47" s="348"/>
      <c r="B47" s="34"/>
      <c r="C47" s="38" t="s">
        <v>62</v>
      </c>
      <c r="D47" s="39" t="s">
        <v>63</v>
      </c>
      <c r="E47" s="60">
        <v>1.2999999999999999E-3</v>
      </c>
      <c r="F47" s="61">
        <f>F39*E47</f>
        <v>0.11699999999999999</v>
      </c>
      <c r="G47" s="61"/>
      <c r="H47" s="61"/>
      <c r="I47" s="61"/>
      <c r="J47" s="61"/>
      <c r="K47" s="61"/>
      <c r="L47" s="61"/>
      <c r="M47" s="61"/>
    </row>
    <row r="48" spans="1:13" x14ac:dyDescent="0.3">
      <c r="A48" s="348"/>
      <c r="B48" s="21"/>
      <c r="C48" s="28" t="s">
        <v>54</v>
      </c>
      <c r="D48" s="23" t="s">
        <v>46</v>
      </c>
      <c r="E48" s="24">
        <v>1.78E-2</v>
      </c>
      <c r="F48" s="29">
        <f>F39*E48</f>
        <v>1.6020000000000001</v>
      </c>
      <c r="G48" s="30"/>
      <c r="H48" s="30"/>
      <c r="I48" s="37"/>
      <c r="J48" s="30"/>
      <c r="K48" s="37"/>
      <c r="L48" s="30"/>
      <c r="M48" s="30"/>
    </row>
  </sheetData>
  <mergeCells count="23">
    <mergeCell ref="A29:A38"/>
    <mergeCell ref="A39:A48"/>
    <mergeCell ref="A4:M4"/>
    <mergeCell ref="A22:A28"/>
    <mergeCell ref="B22:B24"/>
    <mergeCell ref="B25:B28"/>
    <mergeCell ref="G5:H5"/>
    <mergeCell ref="I5:J5"/>
    <mergeCell ref="A10:A14"/>
    <mergeCell ref="B10:B14"/>
    <mergeCell ref="A15:A18"/>
    <mergeCell ref="B15:B16"/>
    <mergeCell ref="B17:B18"/>
    <mergeCell ref="A2:M2"/>
    <mergeCell ref="A3:M3"/>
    <mergeCell ref="K5:L5"/>
    <mergeCell ref="M5:M6"/>
    <mergeCell ref="A5:A6"/>
    <mergeCell ref="B5:B6"/>
    <mergeCell ref="C5:C6"/>
    <mergeCell ref="D5:D6"/>
    <mergeCell ref="E5:E6"/>
    <mergeCell ref="F5:F6"/>
  </mergeCells>
  <conditionalFormatting sqref="J29 H29 L29:M29">
    <cfRule type="cellIs" dxfId="161" priority="18" operator="equal">
      <formula>0</formula>
    </cfRule>
  </conditionalFormatting>
  <conditionalFormatting sqref="A29:B29 I29 K29 E29:G29">
    <cfRule type="cellIs" dxfId="160" priority="17" operator="equal">
      <formula>0</formula>
    </cfRule>
  </conditionalFormatting>
  <conditionalFormatting sqref="C29">
    <cfRule type="cellIs" dxfId="159" priority="16" operator="equal">
      <formula>0</formula>
    </cfRule>
  </conditionalFormatting>
  <conditionalFormatting sqref="E35:G35 C35 I35:I38 K35:K38 L30:M38 H30:H38 J30:J38">
    <cfRule type="cellIs" dxfId="158" priority="15" operator="equal">
      <formula>0</formula>
    </cfRule>
  </conditionalFormatting>
  <conditionalFormatting sqref="E33:G33 C33 C34:G34 C31:G32 I30:I34 K30:K34 D30:G30">
    <cfRule type="cellIs" dxfId="157" priority="13" operator="equal">
      <formula>0</formula>
    </cfRule>
  </conditionalFormatting>
  <conditionalFormatting sqref="E37:G37 C37 C38:G38 C36:G36">
    <cfRule type="cellIs" dxfId="156" priority="14" operator="equal">
      <formula>0</formula>
    </cfRule>
  </conditionalFormatting>
  <conditionalFormatting sqref="D37">
    <cfRule type="cellIs" dxfId="155" priority="11" operator="equal">
      <formula>0</formula>
    </cfRule>
  </conditionalFormatting>
  <conditionalFormatting sqref="C30">
    <cfRule type="cellIs" dxfId="154" priority="9" operator="equal">
      <formula>0</formula>
    </cfRule>
  </conditionalFormatting>
  <conditionalFormatting sqref="D33">
    <cfRule type="cellIs" dxfId="153" priority="12" operator="equal">
      <formula>0</formula>
    </cfRule>
  </conditionalFormatting>
  <conditionalFormatting sqref="D35">
    <cfRule type="cellIs" dxfId="152" priority="10" operator="equal">
      <formula>0</formula>
    </cfRule>
  </conditionalFormatting>
  <conditionalFormatting sqref="B31">
    <cfRule type="cellIs" dxfId="151" priority="8" operator="equal">
      <formula>0</formula>
    </cfRule>
  </conditionalFormatting>
  <conditionalFormatting sqref="D29">
    <cfRule type="cellIs" dxfId="150" priority="7" operator="equal">
      <formula>0</formula>
    </cfRule>
  </conditionalFormatting>
  <conditionalFormatting sqref="L39:M39 J39 H39">
    <cfRule type="cellIs" dxfId="149" priority="6" operator="equal">
      <formula>0</formula>
    </cfRule>
  </conditionalFormatting>
  <conditionalFormatting sqref="A39:G39 I39 K39">
    <cfRule type="cellIs" dxfId="148" priority="5" operator="equal">
      <formula>0</formula>
    </cfRule>
  </conditionalFormatting>
  <conditionalFormatting sqref="L40:M48 C43:G48 I43:I48 K43 J40:J48 H40:H48 K45:K48">
    <cfRule type="cellIs" dxfId="147" priority="4" operator="equal">
      <formula>0</formula>
    </cfRule>
  </conditionalFormatting>
  <conditionalFormatting sqref="C40:G42 I40:I42 K40:K42">
    <cfRule type="cellIs" dxfId="146" priority="3" operator="equal">
      <formula>0</formula>
    </cfRule>
  </conditionalFormatting>
  <conditionalFormatting sqref="B44">
    <cfRule type="cellIs" dxfId="145" priority="2" operator="equal">
      <formula>0</formula>
    </cfRule>
  </conditionalFormatting>
  <conditionalFormatting sqref="K44">
    <cfRule type="cellIs" dxfId="144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52"/>
  <sheetViews>
    <sheetView zoomScaleNormal="100" workbookViewId="0">
      <selection activeCell="A4" sqref="A4:XFD4"/>
    </sheetView>
  </sheetViews>
  <sheetFormatPr defaultColWidth="9.109375" defaultRowHeight="14.4" x14ac:dyDescent="0.3"/>
  <cols>
    <col min="1" max="1" width="3.6640625" style="2" customWidth="1"/>
    <col min="2" max="2" width="13.109375" style="2" hidden="1" customWidth="1"/>
    <col min="3" max="3" width="50.6640625" style="2" customWidth="1"/>
    <col min="4" max="4" width="7.6640625" style="2" customWidth="1"/>
    <col min="5" max="6" width="11.6640625" style="2" bestFit="1" customWidth="1"/>
    <col min="7" max="7" width="10.88671875" style="2" hidden="1" customWidth="1"/>
    <col min="8" max="8" width="10.6640625" style="2" hidden="1" customWidth="1"/>
    <col min="9" max="9" width="8.6640625" style="2" hidden="1" customWidth="1"/>
    <col min="10" max="10" width="10.6640625" style="2" hidden="1" customWidth="1"/>
    <col min="11" max="11" width="8.6640625" style="2" hidden="1" customWidth="1"/>
    <col min="12" max="13" width="10.6640625" style="2" hidden="1" customWidth="1"/>
    <col min="14" max="16384" width="9.109375" style="2"/>
  </cols>
  <sheetData>
    <row r="2" spans="1:13" x14ac:dyDescent="0.3">
      <c r="A2" s="367" t="s">
        <v>187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31.5" customHeight="1" x14ac:dyDescent="0.3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</row>
    <row r="4" spans="1:13" customFormat="1" ht="16.5" customHeight="1" x14ac:dyDescent="0.3">
      <c r="A4" s="485" t="s">
        <v>180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ht="28.5" customHeight="1" x14ac:dyDescent="0.3">
      <c r="A5" s="437" t="s">
        <v>0</v>
      </c>
      <c r="B5" s="437" t="s">
        <v>1</v>
      </c>
      <c r="C5" s="437" t="s">
        <v>2</v>
      </c>
      <c r="D5" s="437" t="s">
        <v>3</v>
      </c>
      <c r="E5" s="438" t="s">
        <v>29</v>
      </c>
      <c r="F5" s="437" t="s">
        <v>4</v>
      </c>
      <c r="G5" s="435" t="s">
        <v>5</v>
      </c>
      <c r="H5" s="435"/>
      <c r="I5" s="436" t="s">
        <v>6</v>
      </c>
      <c r="J5" s="436"/>
      <c r="K5" s="436" t="s">
        <v>7</v>
      </c>
      <c r="L5" s="436"/>
      <c r="M5" s="435" t="s">
        <v>8</v>
      </c>
    </row>
    <row r="6" spans="1:13" ht="28.5" customHeight="1" x14ac:dyDescent="0.3">
      <c r="A6" s="437"/>
      <c r="B6" s="437"/>
      <c r="C6" s="437"/>
      <c r="D6" s="437"/>
      <c r="E6" s="438"/>
      <c r="F6" s="437"/>
      <c r="G6" s="199" t="s">
        <v>9</v>
      </c>
      <c r="H6" s="3" t="s">
        <v>8</v>
      </c>
      <c r="I6" s="200" t="s">
        <v>9</v>
      </c>
      <c r="J6" s="3" t="s">
        <v>8</v>
      </c>
      <c r="K6" s="200" t="s">
        <v>9</v>
      </c>
      <c r="L6" s="3" t="s">
        <v>8</v>
      </c>
      <c r="M6" s="435"/>
    </row>
    <row r="7" spans="1:13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x14ac:dyDescent="0.3">
      <c r="A8" s="4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6.2" x14ac:dyDescent="0.3">
      <c r="A9" s="4"/>
      <c r="B9" s="4"/>
      <c r="C9" s="6" t="s">
        <v>32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7.799999999999997" x14ac:dyDescent="0.3">
      <c r="A10" s="349">
        <v>1</v>
      </c>
      <c r="B10" s="363"/>
      <c r="C10" s="7" t="s">
        <v>37</v>
      </c>
      <c r="D10" s="8" t="s">
        <v>10</v>
      </c>
      <c r="E10" s="41"/>
      <c r="F10" s="42">
        <v>92</v>
      </c>
      <c r="G10" s="42"/>
      <c r="H10" s="43"/>
      <c r="I10" s="42"/>
      <c r="J10" s="43"/>
      <c r="K10" s="42"/>
      <c r="L10" s="43"/>
      <c r="M10" s="43"/>
    </row>
    <row r="11" spans="1:13" ht="15" x14ac:dyDescent="0.3">
      <c r="A11" s="350"/>
      <c r="B11" s="364"/>
      <c r="C11" s="9" t="s">
        <v>11</v>
      </c>
      <c r="D11" s="10" t="s">
        <v>12</v>
      </c>
      <c r="E11" s="44">
        <f>0.677</f>
        <v>0.67700000000000005</v>
      </c>
      <c r="F11" s="45">
        <f>E11*F10</f>
        <v>62.284000000000006</v>
      </c>
      <c r="G11" s="46"/>
      <c r="H11" s="47"/>
      <c r="I11" s="47"/>
      <c r="J11" s="47"/>
      <c r="K11" s="47"/>
      <c r="L11" s="47"/>
      <c r="M11" s="47"/>
    </row>
    <row r="12" spans="1:13" ht="15" x14ac:dyDescent="0.3">
      <c r="A12" s="350"/>
      <c r="B12" s="364"/>
      <c r="C12" s="9" t="s">
        <v>13</v>
      </c>
      <c r="D12" s="10" t="s">
        <v>14</v>
      </c>
      <c r="E12" s="44">
        <f>0.0578</f>
        <v>5.7799999999999997E-2</v>
      </c>
      <c r="F12" s="45">
        <f>E12*F10</f>
        <v>5.3175999999999997</v>
      </c>
      <c r="G12" s="46"/>
      <c r="H12" s="47"/>
      <c r="I12" s="47"/>
      <c r="J12" s="47"/>
      <c r="K12" s="47"/>
      <c r="L12" s="47"/>
      <c r="M12" s="47"/>
    </row>
    <row r="13" spans="1:13" ht="15" x14ac:dyDescent="0.3">
      <c r="A13" s="350"/>
      <c r="B13" s="364"/>
      <c r="C13" s="9" t="s">
        <v>15</v>
      </c>
      <c r="D13" s="10" t="s">
        <v>14</v>
      </c>
      <c r="E13" s="44">
        <f>0.0125</f>
        <v>1.2500000000000001E-2</v>
      </c>
      <c r="F13" s="45">
        <f>F10*E13</f>
        <v>1.1500000000000001</v>
      </c>
      <c r="G13" s="46"/>
      <c r="H13" s="47"/>
      <c r="I13" s="47"/>
      <c r="J13" s="47"/>
      <c r="K13" s="47"/>
      <c r="L13" s="47"/>
      <c r="M13" s="47"/>
    </row>
    <row r="14" spans="1:13" ht="15" x14ac:dyDescent="0.3">
      <c r="A14" s="351"/>
      <c r="B14" s="365"/>
      <c r="C14" s="9" t="s">
        <v>16</v>
      </c>
      <c r="D14" s="10" t="s">
        <v>17</v>
      </c>
      <c r="E14" s="44">
        <v>2.82E-3</v>
      </c>
      <c r="F14" s="45">
        <f>E14*F10</f>
        <v>0.25944</v>
      </c>
      <c r="G14" s="46"/>
      <c r="H14" s="47"/>
      <c r="I14" s="47"/>
      <c r="J14" s="47"/>
      <c r="K14" s="47"/>
      <c r="L14" s="47"/>
      <c r="M14" s="47"/>
    </row>
    <row r="15" spans="1:13" ht="25.2" x14ac:dyDescent="0.3">
      <c r="A15" s="355">
        <v>2</v>
      </c>
      <c r="B15" s="349"/>
      <c r="C15" s="14" t="s">
        <v>36</v>
      </c>
      <c r="D15" s="15" t="s">
        <v>10</v>
      </c>
      <c r="E15" s="48"/>
      <c r="F15" s="49">
        <f>F10*0.1</f>
        <v>9.2000000000000011</v>
      </c>
      <c r="G15" s="50"/>
      <c r="H15" s="50"/>
      <c r="I15" s="50"/>
      <c r="J15" s="50"/>
      <c r="K15" s="50"/>
      <c r="L15" s="50"/>
      <c r="M15" s="50"/>
    </row>
    <row r="16" spans="1:13" ht="15" x14ac:dyDescent="0.3">
      <c r="A16" s="356"/>
      <c r="B16" s="351"/>
      <c r="C16" s="16" t="s">
        <v>11</v>
      </c>
      <c r="D16" s="17" t="s">
        <v>12</v>
      </c>
      <c r="E16" s="51">
        <v>0.216</v>
      </c>
      <c r="F16" s="52">
        <f>E16*F15</f>
        <v>1.9872000000000003</v>
      </c>
      <c r="G16" s="53"/>
      <c r="H16" s="53"/>
      <c r="I16" s="53"/>
      <c r="J16" s="53"/>
      <c r="K16" s="53"/>
      <c r="L16" s="53"/>
      <c r="M16" s="53"/>
    </row>
    <row r="17" spans="1:13" ht="25.2" x14ac:dyDescent="0.3">
      <c r="A17" s="349">
        <v>3</v>
      </c>
      <c r="B17" s="357"/>
      <c r="C17" s="7" t="s">
        <v>30</v>
      </c>
      <c r="D17" s="8" t="s">
        <v>18</v>
      </c>
      <c r="E17" s="44">
        <v>1.65</v>
      </c>
      <c r="F17" s="42">
        <f>(F15+F10)*E17</f>
        <v>166.98</v>
      </c>
      <c r="G17" s="54"/>
      <c r="H17" s="54"/>
      <c r="I17" s="54"/>
      <c r="J17" s="54"/>
      <c r="K17" s="54"/>
      <c r="L17" s="54"/>
      <c r="M17" s="54"/>
    </row>
    <row r="18" spans="1:13" ht="15" x14ac:dyDescent="0.3">
      <c r="A18" s="350"/>
      <c r="B18" s="358"/>
      <c r="C18" s="18" t="s">
        <v>21</v>
      </c>
      <c r="D18" s="19" t="s">
        <v>12</v>
      </c>
      <c r="E18" s="55">
        <v>0.83</v>
      </c>
      <c r="F18" s="45">
        <f>E18*F17</f>
        <v>138.59339999999997</v>
      </c>
      <c r="G18" s="56"/>
      <c r="H18" s="56"/>
      <c r="I18" s="56"/>
      <c r="J18" s="56"/>
      <c r="K18" s="56"/>
      <c r="L18" s="56"/>
      <c r="M18" s="56"/>
    </row>
    <row r="19" spans="1:13" ht="15" x14ac:dyDescent="0.3">
      <c r="A19" s="351"/>
      <c r="B19" s="359"/>
      <c r="C19" s="18" t="s">
        <v>28</v>
      </c>
      <c r="D19" s="19" t="s">
        <v>17</v>
      </c>
      <c r="E19" s="55">
        <v>1</v>
      </c>
      <c r="F19" s="45">
        <f>E19*F17</f>
        <v>166.98</v>
      </c>
      <c r="G19" s="56"/>
      <c r="H19" s="56"/>
      <c r="I19" s="56"/>
      <c r="J19" s="56"/>
      <c r="K19" s="56"/>
      <c r="L19" s="56"/>
      <c r="M19" s="56"/>
    </row>
    <row r="20" spans="1:13" ht="25.2" x14ac:dyDescent="0.3">
      <c r="A20" s="360">
        <v>4</v>
      </c>
      <c r="B20" s="352"/>
      <c r="C20" s="7" t="s">
        <v>39</v>
      </c>
      <c r="D20" s="8" t="s">
        <v>20</v>
      </c>
      <c r="E20" s="41"/>
      <c r="F20" s="42">
        <v>272</v>
      </c>
      <c r="G20" s="42"/>
      <c r="H20" s="43"/>
      <c r="I20" s="42"/>
      <c r="J20" s="43"/>
      <c r="K20" s="42"/>
      <c r="L20" s="43"/>
      <c r="M20" s="43"/>
    </row>
    <row r="21" spans="1:13" ht="15" x14ac:dyDescent="0.3">
      <c r="A21" s="361"/>
      <c r="B21" s="353"/>
      <c r="C21" s="9" t="s">
        <v>21</v>
      </c>
      <c r="D21" s="10" t="s">
        <v>12</v>
      </c>
      <c r="E21" s="44">
        <v>3.73E-2</v>
      </c>
      <c r="F21" s="45">
        <f>E21*F20</f>
        <v>10.1456</v>
      </c>
      <c r="G21" s="46"/>
      <c r="H21" s="47"/>
      <c r="I21" s="47"/>
      <c r="J21" s="47"/>
      <c r="K21" s="47"/>
      <c r="L21" s="47"/>
      <c r="M21" s="47"/>
    </row>
    <row r="22" spans="1:13" ht="15" x14ac:dyDescent="0.3">
      <c r="A22" s="361"/>
      <c r="B22" s="353"/>
      <c r="C22" s="9" t="s">
        <v>38</v>
      </c>
      <c r="D22" s="10" t="s">
        <v>14</v>
      </c>
      <c r="E22" s="44">
        <v>2.3700000000000001E-3</v>
      </c>
      <c r="F22" s="45">
        <f>E22*F20</f>
        <v>0.64463999999999999</v>
      </c>
      <c r="G22" s="46"/>
      <c r="H22" s="47"/>
      <c r="I22" s="47"/>
      <c r="J22" s="47"/>
      <c r="K22" s="46"/>
      <c r="L22" s="47"/>
      <c r="M22" s="47"/>
    </row>
    <row r="23" spans="1:13" ht="15" x14ac:dyDescent="0.3">
      <c r="A23" s="361"/>
      <c r="B23" s="353"/>
      <c r="C23" s="9" t="s">
        <v>22</v>
      </c>
      <c r="D23" s="10" t="s">
        <v>14</v>
      </c>
      <c r="E23" s="44">
        <v>4.0999999999999999E-4</v>
      </c>
      <c r="F23" s="45">
        <f>E23*F20</f>
        <v>0.11151999999999999</v>
      </c>
      <c r="G23" s="46"/>
      <c r="H23" s="47"/>
      <c r="I23" s="47"/>
      <c r="J23" s="47"/>
      <c r="K23" s="46"/>
      <c r="L23" s="47"/>
      <c r="M23" s="47"/>
    </row>
    <row r="24" spans="1:13" ht="15" x14ac:dyDescent="0.3">
      <c r="A24" s="361"/>
      <c r="B24" s="353"/>
      <c r="C24" s="9" t="s">
        <v>23</v>
      </c>
      <c r="D24" s="10" t="s">
        <v>14</v>
      </c>
      <c r="E24" s="44">
        <v>4.0899999999999999E-3</v>
      </c>
      <c r="F24" s="45">
        <f>E24*F20</f>
        <v>1.1124799999999999</v>
      </c>
      <c r="G24" s="46"/>
      <c r="H24" s="47"/>
      <c r="I24" s="47"/>
      <c r="J24" s="47"/>
      <c r="K24" s="46"/>
      <c r="L24" s="47"/>
      <c r="M24" s="47"/>
    </row>
    <row r="25" spans="1:13" ht="15" x14ac:dyDescent="0.3">
      <c r="A25" s="361"/>
      <c r="B25" s="353"/>
      <c r="C25" s="9" t="s">
        <v>24</v>
      </c>
      <c r="D25" s="10" t="s">
        <v>14</v>
      </c>
      <c r="E25" s="44">
        <v>4.3699999999999998E-3</v>
      </c>
      <c r="F25" s="45">
        <f>E25*F20</f>
        <v>1.1886399999999999</v>
      </c>
      <c r="G25" s="46"/>
      <c r="H25" s="47"/>
      <c r="I25" s="47"/>
      <c r="J25" s="47"/>
      <c r="K25" s="46"/>
      <c r="L25" s="47"/>
      <c r="M25" s="47"/>
    </row>
    <row r="26" spans="1:13" ht="15" x14ac:dyDescent="0.3">
      <c r="A26" s="361"/>
      <c r="B26" s="353"/>
      <c r="C26" s="9" t="s">
        <v>25</v>
      </c>
      <c r="D26" s="10" t="s">
        <v>14</v>
      </c>
      <c r="E26" s="44">
        <v>1.48E-3</v>
      </c>
      <c r="F26" s="45">
        <f>E26*F20</f>
        <v>0.40255999999999997</v>
      </c>
      <c r="G26" s="46"/>
      <c r="H26" s="47"/>
      <c r="I26" s="47"/>
      <c r="J26" s="47"/>
      <c r="K26" s="46"/>
      <c r="L26" s="47"/>
      <c r="M26" s="47"/>
    </row>
    <row r="27" spans="1:13" ht="17.399999999999999" x14ac:dyDescent="0.3">
      <c r="A27" s="361"/>
      <c r="B27" s="353"/>
      <c r="C27" s="9" t="s">
        <v>31</v>
      </c>
      <c r="D27" s="10" t="s">
        <v>26</v>
      </c>
      <c r="E27" s="44">
        <v>0.122</v>
      </c>
      <c r="F27" s="45">
        <f>E27*F20</f>
        <v>33.183999999999997</v>
      </c>
      <c r="G27" s="46"/>
      <c r="H27" s="47"/>
      <c r="I27" s="47"/>
      <c r="J27" s="47"/>
      <c r="K27" s="47"/>
      <c r="L27" s="47"/>
      <c r="M27" s="47"/>
    </row>
    <row r="28" spans="1:13" ht="17.399999999999999" x14ac:dyDescent="0.3">
      <c r="A28" s="362"/>
      <c r="B28" s="354"/>
      <c r="C28" s="9" t="s">
        <v>27</v>
      </c>
      <c r="D28" s="10" t="s">
        <v>26</v>
      </c>
      <c r="E28" s="44">
        <v>1.0999999999999999E-2</v>
      </c>
      <c r="F28" s="45">
        <f>E28*F20</f>
        <v>2.992</v>
      </c>
      <c r="G28" s="46"/>
      <c r="H28" s="47"/>
      <c r="I28" s="47"/>
      <c r="J28" s="47"/>
      <c r="K28" s="47"/>
      <c r="L28" s="47"/>
      <c r="M28" s="47"/>
    </row>
    <row r="29" spans="1:13" ht="25.2" x14ac:dyDescent="0.3">
      <c r="A29" s="349">
        <v>6</v>
      </c>
      <c r="B29" s="352"/>
      <c r="C29" s="7" t="s">
        <v>33</v>
      </c>
      <c r="D29" s="8" t="s">
        <v>19</v>
      </c>
      <c r="E29" s="44"/>
      <c r="F29" s="57">
        <v>1</v>
      </c>
      <c r="G29" s="57"/>
      <c r="H29" s="58"/>
      <c r="I29" s="57"/>
      <c r="J29" s="58"/>
      <c r="K29" s="57"/>
      <c r="L29" s="58"/>
      <c r="M29" s="58"/>
    </row>
    <row r="30" spans="1:13" ht="15" x14ac:dyDescent="0.3">
      <c r="A30" s="350"/>
      <c r="B30" s="353"/>
      <c r="C30" s="9" t="s">
        <v>11</v>
      </c>
      <c r="D30" s="10" t="s">
        <v>12</v>
      </c>
      <c r="E30" s="59">
        <v>4.12</v>
      </c>
      <c r="F30" s="29">
        <f>E30*F29</f>
        <v>4.12</v>
      </c>
      <c r="G30" s="29"/>
      <c r="H30" s="29"/>
      <c r="I30" s="29"/>
      <c r="J30" s="29"/>
      <c r="K30" s="29"/>
      <c r="L30" s="29"/>
      <c r="M30" s="29"/>
    </row>
    <row r="31" spans="1:13" ht="15" x14ac:dyDescent="0.3">
      <c r="A31" s="350"/>
      <c r="B31" s="353"/>
      <c r="C31" s="9" t="s">
        <v>34</v>
      </c>
      <c r="D31" s="10" t="s">
        <v>19</v>
      </c>
      <c r="E31" s="59">
        <v>51</v>
      </c>
      <c r="F31" s="29">
        <f>E31*F29</f>
        <v>51</v>
      </c>
      <c r="G31" s="29"/>
      <c r="H31" s="29"/>
      <c r="I31" s="29"/>
      <c r="J31" s="29"/>
      <c r="K31" s="29"/>
      <c r="L31" s="29"/>
      <c r="M31" s="29"/>
    </row>
    <row r="32" spans="1:13" ht="17.399999999999999" x14ac:dyDescent="0.3">
      <c r="A32" s="351"/>
      <c r="B32" s="354"/>
      <c r="C32" s="9" t="s">
        <v>35</v>
      </c>
      <c r="D32" s="10" t="s">
        <v>26</v>
      </c>
      <c r="E32" s="59">
        <v>3.5000000000000003E-2</v>
      </c>
      <c r="F32" s="29">
        <f>E32*F29</f>
        <v>3.5000000000000003E-2</v>
      </c>
      <c r="G32" s="29"/>
      <c r="H32" s="29"/>
      <c r="I32" s="29"/>
      <c r="J32" s="29"/>
      <c r="K32" s="29"/>
      <c r="L32" s="29"/>
      <c r="M32" s="29"/>
    </row>
    <row r="33" spans="1:13" ht="43.2" x14ac:dyDescent="0.3">
      <c r="A33" s="348">
        <v>3</v>
      </c>
      <c r="B33" s="21"/>
      <c r="C33" s="22" t="s">
        <v>40</v>
      </c>
      <c r="D33" s="23" t="s">
        <v>53</v>
      </c>
      <c r="E33" s="24"/>
      <c r="F33" s="25">
        <v>272</v>
      </c>
      <c r="G33" s="26"/>
      <c r="H33" s="26"/>
      <c r="I33" s="27"/>
      <c r="J33" s="26"/>
      <c r="K33" s="27"/>
      <c r="L33" s="26"/>
      <c r="M33" s="26"/>
    </row>
    <row r="34" spans="1:13" x14ac:dyDescent="0.3">
      <c r="A34" s="348"/>
      <c r="B34" s="21"/>
      <c r="C34" s="28" t="s">
        <v>41</v>
      </c>
      <c r="D34" s="23" t="s">
        <v>42</v>
      </c>
      <c r="E34" s="24">
        <v>0.377716</v>
      </c>
      <c r="F34" s="29">
        <f>E34*F33</f>
        <v>102.73875200000001</v>
      </c>
      <c r="G34" s="30"/>
      <c r="H34" s="31"/>
      <c r="I34" s="32"/>
      <c r="J34" s="31"/>
      <c r="K34" s="32"/>
      <c r="L34" s="31"/>
      <c r="M34" s="30"/>
    </row>
    <row r="35" spans="1:13" ht="28.8" x14ac:dyDescent="0.3">
      <c r="A35" s="348"/>
      <c r="B35" s="33"/>
      <c r="C35" s="28" t="s">
        <v>43</v>
      </c>
      <c r="D35" s="23" t="s">
        <v>44</v>
      </c>
      <c r="E35" s="24">
        <v>2.2599999999999999E-2</v>
      </c>
      <c r="F35" s="29">
        <f>E35*F33</f>
        <v>6.1471999999999998</v>
      </c>
      <c r="G35" s="30"/>
      <c r="H35" s="31"/>
      <c r="I35" s="32"/>
      <c r="J35" s="31"/>
      <c r="K35" s="32"/>
      <c r="L35" s="31"/>
      <c r="M35" s="30"/>
    </row>
    <row r="36" spans="1:13" x14ac:dyDescent="0.3">
      <c r="A36" s="348"/>
      <c r="B36" s="34"/>
      <c r="C36" s="28" t="s">
        <v>45</v>
      </c>
      <c r="D36" s="23" t="s">
        <v>46</v>
      </c>
      <c r="E36" s="24">
        <v>1.29E-2</v>
      </c>
      <c r="F36" s="29">
        <f>E36*F33</f>
        <v>3.5087999999999999</v>
      </c>
      <c r="G36" s="30"/>
      <c r="H36" s="31"/>
      <c r="I36" s="32"/>
      <c r="J36" s="31"/>
      <c r="K36" s="32"/>
      <c r="L36" s="31"/>
      <c r="M36" s="30"/>
    </row>
    <row r="37" spans="1:13" x14ac:dyDescent="0.3">
      <c r="A37" s="348"/>
      <c r="B37" s="34"/>
      <c r="C37" s="28" t="s">
        <v>47</v>
      </c>
      <c r="D37" s="23" t="s">
        <v>48</v>
      </c>
      <c r="E37" s="24">
        <v>0.14280000000000001</v>
      </c>
      <c r="F37" s="29">
        <f>E37*F33</f>
        <v>38.8416</v>
      </c>
      <c r="G37" s="30"/>
      <c r="H37" s="35"/>
      <c r="I37" s="32"/>
      <c r="J37" s="31"/>
      <c r="K37" s="32"/>
      <c r="L37" s="31"/>
      <c r="M37" s="30"/>
    </row>
    <row r="38" spans="1:13" x14ac:dyDescent="0.3">
      <c r="A38" s="348"/>
      <c r="B38" s="34"/>
      <c r="C38" s="28" t="s">
        <v>49</v>
      </c>
      <c r="D38" s="23" t="s">
        <v>50</v>
      </c>
      <c r="E38" s="24" t="s">
        <v>51</v>
      </c>
      <c r="F38" s="36">
        <v>0.60299999999999998</v>
      </c>
      <c r="G38" s="30"/>
      <c r="H38" s="31"/>
      <c r="I38" s="32"/>
      <c r="J38" s="31"/>
      <c r="K38" s="32"/>
      <c r="L38" s="31"/>
      <c r="M38" s="30"/>
    </row>
    <row r="39" spans="1:13" x14ac:dyDescent="0.3">
      <c r="A39" s="348"/>
      <c r="B39" s="34"/>
      <c r="C39" s="28" t="s">
        <v>52</v>
      </c>
      <c r="D39" s="23" t="s">
        <v>53</v>
      </c>
      <c r="E39" s="24">
        <v>8.1600000000000006E-3</v>
      </c>
      <c r="F39" s="29">
        <f>E39*F33</f>
        <v>2.2195200000000002</v>
      </c>
      <c r="G39" s="31"/>
      <c r="H39" s="31"/>
      <c r="I39" s="32"/>
      <c r="J39" s="31"/>
      <c r="K39" s="32"/>
      <c r="L39" s="31"/>
      <c r="M39" s="30"/>
    </row>
    <row r="40" spans="1:13" x14ac:dyDescent="0.3">
      <c r="A40" s="348"/>
      <c r="B40" s="34"/>
      <c r="C40" s="28" t="s">
        <v>54</v>
      </c>
      <c r="D40" s="23" t="s">
        <v>46</v>
      </c>
      <c r="E40" s="24">
        <v>5.2599999999999999E-3</v>
      </c>
      <c r="F40" s="29">
        <f>E40*F33</f>
        <v>1.43072</v>
      </c>
      <c r="G40" s="30"/>
      <c r="H40" s="31"/>
      <c r="I40" s="32"/>
      <c r="J40" s="31"/>
      <c r="K40" s="32"/>
      <c r="L40" s="31"/>
      <c r="M40" s="30"/>
    </row>
    <row r="41" spans="1:13" x14ac:dyDescent="0.3">
      <c r="A41" s="348"/>
      <c r="B41" s="34"/>
      <c r="C41" s="28" t="s">
        <v>55</v>
      </c>
      <c r="D41" s="23" t="s">
        <v>48</v>
      </c>
      <c r="E41" s="24">
        <v>0.17799999999999999</v>
      </c>
      <c r="F41" s="29">
        <f>E41*F33</f>
        <v>48.415999999999997</v>
      </c>
      <c r="G41" s="30"/>
      <c r="H41" s="31"/>
      <c r="I41" s="32"/>
      <c r="J41" s="31"/>
      <c r="K41" s="32"/>
      <c r="L41" s="31"/>
      <c r="M41" s="30"/>
    </row>
    <row r="42" spans="1:13" x14ac:dyDescent="0.3">
      <c r="A42" s="348"/>
      <c r="B42" s="34"/>
      <c r="C42" s="28" t="s">
        <v>56</v>
      </c>
      <c r="D42" s="23" t="s">
        <v>50</v>
      </c>
      <c r="E42" s="24"/>
      <c r="F42" s="29">
        <f>F37*2.4</f>
        <v>93.219839999999991</v>
      </c>
      <c r="G42" s="30"/>
      <c r="H42" s="31"/>
      <c r="I42" s="32"/>
      <c r="J42" s="31"/>
      <c r="K42" s="32"/>
      <c r="L42" s="31"/>
      <c r="M42" s="30"/>
    </row>
    <row r="43" spans="1:13" ht="28.8" x14ac:dyDescent="0.3">
      <c r="A43" s="348">
        <v>4</v>
      </c>
      <c r="B43" s="21"/>
      <c r="C43" s="22" t="s">
        <v>64</v>
      </c>
      <c r="D43" s="23" t="s">
        <v>57</v>
      </c>
      <c r="E43" s="24"/>
      <c r="F43" s="62">
        <v>32</v>
      </c>
      <c r="G43" s="63"/>
      <c r="H43" s="26"/>
      <c r="I43" s="27"/>
      <c r="J43" s="26"/>
      <c r="K43" s="27"/>
      <c r="L43" s="26"/>
      <c r="M43" s="26"/>
    </row>
    <row r="44" spans="1:13" x14ac:dyDescent="0.3">
      <c r="A44" s="348"/>
      <c r="B44" s="21"/>
      <c r="C44" s="28" t="s">
        <v>41</v>
      </c>
      <c r="D44" s="23" t="s">
        <v>42</v>
      </c>
      <c r="E44" s="24">
        <v>7.6999999999999999E-2</v>
      </c>
      <c r="F44" s="29">
        <f>F43*E44</f>
        <v>2.464</v>
      </c>
      <c r="G44" s="30"/>
      <c r="H44" s="30"/>
      <c r="I44" s="37"/>
      <c r="J44" s="30"/>
      <c r="K44" s="37"/>
      <c r="L44" s="30"/>
      <c r="M44" s="30"/>
    </row>
    <row r="45" spans="1:13" ht="28.8" x14ac:dyDescent="0.3">
      <c r="A45" s="348"/>
      <c r="B45" s="34"/>
      <c r="C45" s="28" t="s">
        <v>58</v>
      </c>
      <c r="D45" s="23" t="s">
        <v>44</v>
      </c>
      <c r="E45" s="24">
        <v>0.19400000000000001</v>
      </c>
      <c r="F45" s="29">
        <f>F43*E45</f>
        <v>6.2080000000000002</v>
      </c>
      <c r="G45" s="30"/>
      <c r="H45" s="30"/>
      <c r="I45" s="37"/>
      <c r="J45" s="30"/>
      <c r="K45" s="37"/>
      <c r="L45" s="30"/>
      <c r="M45" s="30"/>
    </row>
    <row r="46" spans="1:13" ht="28.8" x14ac:dyDescent="0.3">
      <c r="A46" s="348"/>
      <c r="B46" s="34"/>
      <c r="C46" s="28" t="s">
        <v>59</v>
      </c>
      <c r="D46" s="23" t="s">
        <v>44</v>
      </c>
      <c r="E46" s="24">
        <v>1.67E-2</v>
      </c>
      <c r="F46" s="29">
        <f>F43*E46</f>
        <v>0.53439999999999999</v>
      </c>
      <c r="G46" s="30"/>
      <c r="H46" s="30"/>
      <c r="I46" s="37"/>
      <c r="J46" s="30"/>
      <c r="K46" s="37"/>
      <c r="L46" s="30"/>
      <c r="M46" s="30"/>
    </row>
    <row r="47" spans="1:13" ht="28.8" x14ac:dyDescent="0.3">
      <c r="A47" s="348"/>
      <c r="B47" s="34"/>
      <c r="C47" s="28" t="s">
        <v>60</v>
      </c>
      <c r="D47" s="23" t="s">
        <v>44</v>
      </c>
      <c r="E47" s="24">
        <v>2.4199999999999999E-2</v>
      </c>
      <c r="F47" s="29">
        <f>F43*E47</f>
        <v>0.77439999999999998</v>
      </c>
      <c r="G47" s="30"/>
      <c r="H47" s="30"/>
      <c r="I47" s="37"/>
      <c r="J47" s="30"/>
      <c r="K47" s="37"/>
      <c r="L47" s="30"/>
      <c r="M47" s="30"/>
    </row>
    <row r="48" spans="1:13" ht="15" hidden="1" customHeight="1" x14ac:dyDescent="0.3">
      <c r="A48" s="348"/>
      <c r="B48" s="33"/>
      <c r="C48" s="28" t="s">
        <v>61</v>
      </c>
      <c r="D48" s="23" t="s">
        <v>44</v>
      </c>
      <c r="E48" s="24">
        <v>8.8000000000000005E-3</v>
      </c>
      <c r="F48" s="29">
        <f>F43*E48</f>
        <v>0.28160000000000002</v>
      </c>
      <c r="G48" s="30"/>
      <c r="H48" s="30"/>
      <c r="I48" s="37"/>
      <c r="J48" s="30"/>
      <c r="K48" s="37"/>
      <c r="L48" s="30"/>
      <c r="M48" s="30"/>
    </row>
    <row r="49" spans="1:13" ht="15" hidden="1" customHeight="1" x14ac:dyDescent="0.3">
      <c r="A49" s="348"/>
      <c r="B49" s="34"/>
      <c r="C49" s="28" t="s">
        <v>45</v>
      </c>
      <c r="D49" s="23" t="s">
        <v>46</v>
      </c>
      <c r="E49" s="24">
        <v>6.3700000000000007E-2</v>
      </c>
      <c r="F49" s="29">
        <f>F43*E49</f>
        <v>2.0384000000000002</v>
      </c>
      <c r="G49" s="30"/>
      <c r="H49" s="30"/>
      <c r="I49" s="37"/>
      <c r="J49" s="30"/>
      <c r="K49" s="37"/>
      <c r="L49" s="30"/>
      <c r="M49" s="30"/>
    </row>
    <row r="50" spans="1:13" x14ac:dyDescent="0.3">
      <c r="A50" s="348"/>
      <c r="B50" s="34"/>
      <c r="C50" s="28" t="s">
        <v>55</v>
      </c>
      <c r="D50" s="23" t="s">
        <v>48</v>
      </c>
      <c r="E50" s="24">
        <v>6.2E-2</v>
      </c>
      <c r="F50" s="29">
        <f>F43*E50</f>
        <v>1.984</v>
      </c>
      <c r="G50" s="30"/>
      <c r="H50" s="30"/>
      <c r="I50" s="37"/>
      <c r="J50" s="30"/>
      <c r="K50" s="37"/>
      <c r="L50" s="30"/>
      <c r="M50" s="30"/>
    </row>
    <row r="51" spans="1:13" ht="16.2" x14ac:dyDescent="0.3">
      <c r="A51" s="348"/>
      <c r="B51" s="34"/>
      <c r="C51" s="38" t="s">
        <v>62</v>
      </c>
      <c r="D51" s="39" t="s">
        <v>63</v>
      </c>
      <c r="E51" s="60">
        <v>1.2999999999999999E-3</v>
      </c>
      <c r="F51" s="61">
        <f>F43*E51</f>
        <v>4.1599999999999998E-2</v>
      </c>
      <c r="G51" s="61"/>
      <c r="H51" s="61"/>
      <c r="I51" s="61"/>
      <c r="J51" s="61"/>
      <c r="K51" s="61"/>
      <c r="L51" s="61"/>
      <c r="M51" s="61"/>
    </row>
    <row r="52" spans="1:13" x14ac:dyDescent="0.3">
      <c r="A52" s="348"/>
      <c r="B52" s="21"/>
      <c r="C52" s="28" t="s">
        <v>54</v>
      </c>
      <c r="D52" s="23" t="s">
        <v>46</v>
      </c>
      <c r="E52" s="24">
        <v>1.78E-2</v>
      </c>
      <c r="F52" s="29">
        <f>F43*E52</f>
        <v>0.5696</v>
      </c>
      <c r="G52" s="30"/>
      <c r="H52" s="30"/>
      <c r="I52" s="37"/>
      <c r="J52" s="30"/>
      <c r="K52" s="37"/>
      <c r="L52" s="30"/>
      <c r="M52" s="30"/>
    </row>
  </sheetData>
  <mergeCells count="24">
    <mergeCell ref="A29:A32"/>
    <mergeCell ref="B29:B32"/>
    <mergeCell ref="A33:A42"/>
    <mergeCell ref="A43:A52"/>
    <mergeCell ref="A4:M4"/>
    <mergeCell ref="A15:A16"/>
    <mergeCell ref="B15:B16"/>
    <mergeCell ref="A17:A19"/>
    <mergeCell ref="B17:B19"/>
    <mergeCell ref="A20:A28"/>
    <mergeCell ref="B20:B28"/>
    <mergeCell ref="A10:A14"/>
    <mergeCell ref="B10:B14"/>
    <mergeCell ref="A5:A6"/>
    <mergeCell ref="B5:B6"/>
    <mergeCell ref="C5:C6"/>
    <mergeCell ref="A2:M3"/>
    <mergeCell ref="G5:H5"/>
    <mergeCell ref="I5:J5"/>
    <mergeCell ref="K5:L5"/>
    <mergeCell ref="M5:M6"/>
    <mergeCell ref="D5:D6"/>
    <mergeCell ref="E5:E6"/>
    <mergeCell ref="F5:F6"/>
  </mergeCells>
  <conditionalFormatting sqref="J33 H33 L33:M33">
    <cfRule type="cellIs" dxfId="143" priority="18" operator="equal">
      <formula>0</formula>
    </cfRule>
  </conditionalFormatting>
  <conditionalFormatting sqref="A33:B33 I33 K33 E33:G33">
    <cfRule type="cellIs" dxfId="142" priority="17" operator="equal">
      <formula>0</formula>
    </cfRule>
  </conditionalFormatting>
  <conditionalFormatting sqref="C33">
    <cfRule type="cellIs" dxfId="141" priority="16" operator="equal">
      <formula>0</formula>
    </cfRule>
  </conditionalFormatting>
  <conditionalFormatting sqref="E39:G39 C39 I39:I42 K39:K42 L34:M42 H34:H42 J34:J42">
    <cfRule type="cellIs" dxfId="140" priority="15" operator="equal">
      <formula>0</formula>
    </cfRule>
  </conditionalFormatting>
  <conditionalFormatting sqref="E37:G37 C37 C38:G38 C35:G36 I34:I38 K34:K38 D34:G34">
    <cfRule type="cellIs" dxfId="139" priority="13" operator="equal">
      <formula>0</formula>
    </cfRule>
  </conditionalFormatting>
  <conditionalFormatting sqref="E41:G41 C41 C42:G42 C40:G40">
    <cfRule type="cellIs" dxfId="138" priority="14" operator="equal">
      <formula>0</formula>
    </cfRule>
  </conditionalFormatting>
  <conditionalFormatting sqref="D41">
    <cfRule type="cellIs" dxfId="137" priority="11" operator="equal">
      <formula>0</formula>
    </cfRule>
  </conditionalFormatting>
  <conditionalFormatting sqref="C34">
    <cfRule type="cellIs" dxfId="136" priority="9" operator="equal">
      <formula>0</formula>
    </cfRule>
  </conditionalFormatting>
  <conditionalFormatting sqref="D37">
    <cfRule type="cellIs" dxfId="135" priority="12" operator="equal">
      <formula>0</formula>
    </cfRule>
  </conditionalFormatting>
  <conditionalFormatting sqref="D39">
    <cfRule type="cellIs" dxfId="134" priority="10" operator="equal">
      <formula>0</formula>
    </cfRule>
  </conditionalFormatting>
  <conditionalFormatting sqref="B35">
    <cfRule type="cellIs" dxfId="133" priority="8" operator="equal">
      <formula>0</formula>
    </cfRule>
  </conditionalFormatting>
  <conditionalFormatting sqref="D33">
    <cfRule type="cellIs" dxfId="132" priority="7" operator="equal">
      <formula>0</formula>
    </cfRule>
  </conditionalFormatting>
  <conditionalFormatting sqref="L43:M43 J43 H43">
    <cfRule type="cellIs" dxfId="131" priority="6" operator="equal">
      <formula>0</formula>
    </cfRule>
  </conditionalFormatting>
  <conditionalFormatting sqref="A43:G43 I43 K43">
    <cfRule type="cellIs" dxfId="130" priority="5" operator="equal">
      <formula>0</formula>
    </cfRule>
  </conditionalFormatting>
  <conditionalFormatting sqref="L44:M52 C47:G52 I47:I52 K47 J44:J52 H44:H52 K49:K52">
    <cfRule type="cellIs" dxfId="129" priority="4" operator="equal">
      <formula>0</formula>
    </cfRule>
  </conditionalFormatting>
  <conditionalFormatting sqref="C44:G46 I44:I46 K44:K46">
    <cfRule type="cellIs" dxfId="128" priority="3" operator="equal">
      <formula>0</formula>
    </cfRule>
  </conditionalFormatting>
  <conditionalFormatting sqref="B48">
    <cfRule type="cellIs" dxfId="127" priority="2" operator="equal">
      <formula>0</formula>
    </cfRule>
  </conditionalFormatting>
  <conditionalFormatting sqref="K48">
    <cfRule type="cellIs" dxfId="126" priority="1" operator="equal">
      <formula>0</formula>
    </cfRule>
  </conditionalFormatting>
  <pageMargins left="0.7" right="0.7" top="0.75" bottom="0.75" header="0.3" footer="0.3"/>
  <pageSetup scale="6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3"/>
  <sheetViews>
    <sheetView zoomScaleNormal="100" workbookViewId="0">
      <selection activeCell="A2" sqref="A2:XFD2"/>
    </sheetView>
  </sheetViews>
  <sheetFormatPr defaultColWidth="9.109375" defaultRowHeight="14.4" x14ac:dyDescent="0.3"/>
  <cols>
    <col min="1" max="1" width="3.6640625" style="79" customWidth="1"/>
    <col min="2" max="2" width="9.44140625" style="133" hidden="1" customWidth="1"/>
    <col min="3" max="3" width="36" style="81" customWidth="1"/>
    <col min="4" max="4" width="7.6640625" style="80" customWidth="1"/>
    <col min="5" max="5" width="8.6640625" style="81" customWidth="1"/>
    <col min="6" max="6" width="9.6640625" style="82" customWidth="1"/>
    <col min="7" max="7" width="8.44140625" style="82" hidden="1" customWidth="1"/>
    <col min="8" max="8" width="9.33203125" style="82" hidden="1" customWidth="1"/>
    <col min="9" max="9" width="8" style="82" hidden="1" customWidth="1"/>
    <col min="10" max="11" width="8.6640625" style="82" hidden="1" customWidth="1"/>
    <col min="12" max="12" width="9.44140625" style="82" hidden="1" customWidth="1"/>
    <col min="13" max="13" width="11" style="82" hidden="1" customWidth="1"/>
    <col min="14" max="16384" width="9.109375" style="79"/>
  </cols>
  <sheetData>
    <row r="1" spans="1:13" ht="43.2" customHeight="1" x14ac:dyDescent="0.3">
      <c r="A1" s="439" t="str">
        <f>'[3]შაბლონი მხოლოდ ეზო'!A1:D1</f>
        <v>ქ. ქუთაისში არაყიშვილის ქუჩა N1 საცხოვრებელი სახლის ეზოს ბეტონის საფარის მოწყობის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customFormat="1" ht="16.5" customHeight="1" x14ac:dyDescent="0.3">
      <c r="A2" s="485" t="s">
        <v>180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1:13" ht="15" x14ac:dyDescent="0.3">
      <c r="A3" s="83"/>
      <c r="B3" s="84"/>
      <c r="C3" s="84"/>
      <c r="D3" s="85"/>
      <c r="E3" s="84"/>
      <c r="F3" s="86"/>
      <c r="G3" s="86"/>
      <c r="H3" s="86"/>
      <c r="I3" s="86"/>
      <c r="J3" s="86"/>
      <c r="K3" s="86"/>
      <c r="L3" s="86"/>
      <c r="M3" s="86"/>
    </row>
    <row r="4" spans="1:13" x14ac:dyDescent="0.3">
      <c r="A4" s="407" t="s">
        <v>0</v>
      </c>
      <c r="B4" s="409" t="s">
        <v>74</v>
      </c>
      <c r="C4" s="410" t="s">
        <v>75</v>
      </c>
      <c r="D4" s="414" t="s">
        <v>76</v>
      </c>
      <c r="E4" s="410" t="s">
        <v>77</v>
      </c>
      <c r="F4" s="413" t="s">
        <v>78</v>
      </c>
      <c r="G4" s="413" t="s">
        <v>79</v>
      </c>
      <c r="H4" s="413"/>
      <c r="I4" s="413" t="s">
        <v>80</v>
      </c>
      <c r="J4" s="413"/>
      <c r="K4" s="413" t="s">
        <v>81</v>
      </c>
      <c r="L4" s="413"/>
      <c r="M4" s="413" t="s">
        <v>65</v>
      </c>
    </row>
    <row r="5" spans="1:13" ht="28.8" x14ac:dyDescent="0.3">
      <c r="A5" s="407"/>
      <c r="B5" s="409"/>
      <c r="C5" s="410"/>
      <c r="D5" s="414"/>
      <c r="E5" s="410"/>
      <c r="F5" s="413"/>
      <c r="G5" s="89" t="s">
        <v>82</v>
      </c>
      <c r="H5" s="89" t="s">
        <v>65</v>
      </c>
      <c r="I5" s="89" t="s">
        <v>82</v>
      </c>
      <c r="J5" s="89" t="s">
        <v>65</v>
      </c>
      <c r="K5" s="89" t="s">
        <v>82</v>
      </c>
      <c r="L5" s="89" t="s">
        <v>65</v>
      </c>
      <c r="M5" s="413"/>
    </row>
    <row r="6" spans="1:13" ht="15" x14ac:dyDescent="0.3">
      <c r="A6" s="90">
        <v>1</v>
      </c>
      <c r="B6" s="91">
        <v>2</v>
      </c>
      <c r="C6" s="91">
        <v>3</v>
      </c>
      <c r="D6" s="88">
        <v>4</v>
      </c>
      <c r="E6" s="91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11</v>
      </c>
      <c r="L6" s="92">
        <v>12</v>
      </c>
      <c r="M6" s="92">
        <v>13</v>
      </c>
    </row>
    <row r="7" spans="1:13" ht="15" x14ac:dyDescent="0.3">
      <c r="A7" s="90"/>
      <c r="B7" s="87"/>
      <c r="C7" s="91"/>
      <c r="D7" s="88"/>
      <c r="E7" s="91"/>
      <c r="F7" s="89"/>
      <c r="G7" s="89"/>
      <c r="H7" s="89"/>
      <c r="I7" s="89"/>
      <c r="J7" s="89"/>
      <c r="K7" s="89"/>
      <c r="L7" s="89"/>
      <c r="M7" s="89"/>
    </row>
    <row r="8" spans="1:13" ht="54" customHeight="1" x14ac:dyDescent="0.3">
      <c r="A8" s="93"/>
      <c r="B8" s="94"/>
      <c r="C8" s="201" t="s">
        <v>83</v>
      </c>
      <c r="D8" s="96"/>
      <c r="E8" s="97"/>
      <c r="F8" s="98"/>
      <c r="G8" s="98"/>
      <c r="H8" s="98"/>
      <c r="I8" s="98"/>
      <c r="J8" s="98"/>
      <c r="K8" s="98"/>
      <c r="L8" s="98"/>
      <c r="M8" s="98"/>
    </row>
    <row r="9" spans="1:13" ht="27.6" x14ac:dyDescent="0.3">
      <c r="A9" s="418">
        <v>1</v>
      </c>
      <c r="B9" s="427"/>
      <c r="C9" s="176" t="s">
        <v>127</v>
      </c>
      <c r="D9" s="167" t="s">
        <v>73</v>
      </c>
      <c r="E9" s="177"/>
      <c r="F9" s="164">
        <v>85.47</v>
      </c>
      <c r="G9" s="164"/>
      <c r="H9" s="164"/>
      <c r="I9" s="164"/>
      <c r="J9" s="164"/>
      <c r="K9" s="164"/>
      <c r="L9" s="164"/>
      <c r="M9" s="164"/>
    </row>
    <row r="10" spans="1:13" x14ac:dyDescent="0.3">
      <c r="A10" s="418"/>
      <c r="B10" s="427"/>
      <c r="C10" s="178" t="s">
        <v>68</v>
      </c>
      <c r="D10" s="179" t="s">
        <v>69</v>
      </c>
      <c r="E10" s="180">
        <v>0.67700000000000005</v>
      </c>
      <c r="F10" s="181">
        <f>E10*F9</f>
        <v>57.863190000000003</v>
      </c>
      <c r="G10" s="181"/>
      <c r="H10" s="181"/>
      <c r="I10" s="181"/>
      <c r="J10" s="181"/>
      <c r="K10" s="181"/>
      <c r="L10" s="181"/>
      <c r="M10" s="181"/>
    </row>
    <row r="11" spans="1:13" x14ac:dyDescent="0.3">
      <c r="A11" s="418"/>
      <c r="B11" s="427"/>
      <c r="C11" s="178" t="s">
        <v>70</v>
      </c>
      <c r="D11" s="179" t="s">
        <v>71</v>
      </c>
      <c r="E11" s="180">
        <v>5.7799999999999997E-2</v>
      </c>
      <c r="F11" s="181">
        <f>E11*F9</f>
        <v>4.9401659999999996</v>
      </c>
      <c r="G11" s="181"/>
      <c r="H11" s="181"/>
      <c r="I11" s="181"/>
      <c r="J11" s="181"/>
      <c r="K11" s="181"/>
      <c r="L11" s="181"/>
      <c r="M11" s="181"/>
    </row>
    <row r="12" spans="1:13" x14ac:dyDescent="0.3">
      <c r="A12" s="418"/>
      <c r="B12" s="427"/>
      <c r="C12" s="9" t="s">
        <v>15</v>
      </c>
      <c r="D12" s="40" t="s">
        <v>14</v>
      </c>
      <c r="E12" s="40">
        <f>0.0125</f>
        <v>1.2500000000000001E-2</v>
      </c>
      <c r="F12" s="11">
        <f>F9*E12</f>
        <v>1.0683750000000001</v>
      </c>
      <c r="G12" s="12"/>
      <c r="H12" s="13"/>
      <c r="I12" s="13"/>
      <c r="J12" s="13"/>
      <c r="K12" s="13"/>
      <c r="L12" s="13"/>
      <c r="M12" s="13"/>
    </row>
    <row r="13" spans="1:13" x14ac:dyDescent="0.3">
      <c r="A13" s="418"/>
      <c r="B13" s="427"/>
      <c r="C13" s="9" t="s">
        <v>16</v>
      </c>
      <c r="D13" s="40" t="s">
        <v>17</v>
      </c>
      <c r="E13" s="40">
        <v>2.82E-3</v>
      </c>
      <c r="F13" s="11">
        <f>F9*E13</f>
        <v>0.2410254</v>
      </c>
      <c r="G13" s="12"/>
      <c r="H13" s="13"/>
      <c r="I13" s="13"/>
      <c r="J13" s="13"/>
      <c r="K13" s="13"/>
      <c r="L13" s="13"/>
      <c r="M13" s="13"/>
    </row>
    <row r="14" spans="1:13" ht="41.4" x14ac:dyDescent="0.3">
      <c r="A14" s="428">
        <v>2</v>
      </c>
      <c r="B14" s="431"/>
      <c r="C14" s="182" t="s">
        <v>66</v>
      </c>
      <c r="D14" s="167" t="s">
        <v>67</v>
      </c>
      <c r="E14" s="177"/>
      <c r="F14" s="164">
        <v>360</v>
      </c>
      <c r="G14" s="164"/>
      <c r="H14" s="164"/>
      <c r="I14" s="164"/>
      <c r="J14" s="164"/>
      <c r="K14" s="164"/>
      <c r="L14" s="164"/>
      <c r="M14" s="164"/>
    </row>
    <row r="15" spans="1:13" x14ac:dyDescent="0.3">
      <c r="A15" s="429"/>
      <c r="B15" s="432"/>
      <c r="C15" s="178" t="s">
        <v>68</v>
      </c>
      <c r="D15" s="183" t="s">
        <v>69</v>
      </c>
      <c r="E15" s="169">
        <v>5.4999999999999997E-3</v>
      </c>
      <c r="F15" s="184">
        <f>E15*F14</f>
        <v>1.98</v>
      </c>
      <c r="G15" s="184"/>
      <c r="H15" s="184"/>
      <c r="I15" s="184"/>
      <c r="J15" s="184"/>
      <c r="K15" s="184"/>
      <c r="L15" s="184"/>
      <c r="M15" s="184"/>
    </row>
    <row r="16" spans="1:13" x14ac:dyDescent="0.3">
      <c r="A16" s="429"/>
      <c r="B16" s="433"/>
      <c r="C16" s="178" t="s">
        <v>70</v>
      </c>
      <c r="D16" s="183" t="s">
        <v>71</v>
      </c>
      <c r="E16" s="169">
        <v>1.9900000000000001E-2</v>
      </c>
      <c r="F16" s="184">
        <f>E16*F14</f>
        <v>7.1640000000000006</v>
      </c>
      <c r="G16" s="184"/>
      <c r="H16" s="184"/>
      <c r="I16" s="184"/>
      <c r="J16" s="184"/>
      <c r="K16" s="184"/>
      <c r="L16" s="184"/>
      <c r="M16" s="184"/>
    </row>
    <row r="17" spans="1:13" x14ac:dyDescent="0.3">
      <c r="A17" s="430"/>
      <c r="B17" s="434"/>
      <c r="C17" s="178" t="s">
        <v>54</v>
      </c>
      <c r="D17" s="183" t="s">
        <v>46</v>
      </c>
      <c r="E17" s="169">
        <v>4.28E-3</v>
      </c>
      <c r="F17" s="184">
        <f>E17*F14</f>
        <v>1.5407999999999999</v>
      </c>
      <c r="G17" s="184"/>
      <c r="H17" s="184"/>
      <c r="I17" s="184"/>
      <c r="J17" s="184"/>
      <c r="K17" s="184"/>
      <c r="L17" s="184"/>
      <c r="M17" s="184"/>
    </row>
    <row r="18" spans="1:13" ht="25.2" x14ac:dyDescent="0.3">
      <c r="A18" s="349">
        <v>3</v>
      </c>
      <c r="B18" s="357"/>
      <c r="C18" s="7" t="s">
        <v>30</v>
      </c>
      <c r="D18" s="8" t="s">
        <v>18</v>
      </c>
      <c r="E18" s="44">
        <v>1.65</v>
      </c>
      <c r="F18" s="42">
        <f>F9*E18</f>
        <v>141.02549999999999</v>
      </c>
      <c r="G18" s="54"/>
      <c r="H18" s="54"/>
      <c r="I18" s="54"/>
      <c r="J18" s="54"/>
      <c r="K18" s="54"/>
      <c r="L18" s="54"/>
      <c r="M18" s="54"/>
    </row>
    <row r="19" spans="1:13" ht="15" x14ac:dyDescent="0.3">
      <c r="A19" s="350"/>
      <c r="B19" s="358"/>
      <c r="C19" s="18" t="s">
        <v>21</v>
      </c>
      <c r="D19" s="19" t="s">
        <v>12</v>
      </c>
      <c r="E19" s="55">
        <v>0.83</v>
      </c>
      <c r="F19" s="45">
        <f>E19*F18</f>
        <v>117.05116499999998</v>
      </c>
      <c r="G19" s="56"/>
      <c r="H19" s="56"/>
      <c r="I19" s="56"/>
      <c r="J19" s="56"/>
      <c r="K19" s="56"/>
      <c r="L19" s="56"/>
      <c r="M19" s="56"/>
    </row>
    <row r="20" spans="1:13" ht="15" x14ac:dyDescent="0.3">
      <c r="A20" s="351"/>
      <c r="B20" s="359"/>
      <c r="C20" s="18" t="s">
        <v>28</v>
      </c>
      <c r="D20" s="19" t="s">
        <v>17</v>
      </c>
      <c r="E20" s="55">
        <v>1</v>
      </c>
      <c r="F20" s="45">
        <f>E20*F18</f>
        <v>141.02549999999999</v>
      </c>
      <c r="G20" s="56"/>
      <c r="H20" s="56"/>
      <c r="I20" s="56"/>
      <c r="J20" s="56"/>
      <c r="K20" s="56"/>
      <c r="L20" s="56"/>
      <c r="M20" s="56"/>
    </row>
    <row r="21" spans="1:13" ht="15" x14ac:dyDescent="0.3">
      <c r="A21" s="130"/>
      <c r="B21" s="128"/>
      <c r="C21" s="129"/>
      <c r="D21" s="88"/>
      <c r="E21" s="87"/>
      <c r="F21" s="89"/>
      <c r="G21" s="74"/>
      <c r="H21" s="89"/>
      <c r="I21" s="89"/>
      <c r="J21" s="89"/>
      <c r="K21" s="89"/>
      <c r="L21" s="89"/>
      <c r="M21" s="89"/>
    </row>
    <row r="22" spans="1:13" ht="27.6" x14ac:dyDescent="0.3">
      <c r="A22" s="130"/>
      <c r="B22" s="128"/>
      <c r="C22" s="202" t="s">
        <v>86</v>
      </c>
      <c r="D22" s="88"/>
      <c r="E22" s="87"/>
      <c r="F22" s="89"/>
      <c r="G22" s="74"/>
      <c r="H22" s="89"/>
      <c r="I22" s="89"/>
      <c r="J22" s="89"/>
      <c r="K22" s="89"/>
      <c r="L22" s="89"/>
      <c r="M22" s="89"/>
    </row>
    <row r="23" spans="1:13" ht="37.799999999999997" x14ac:dyDescent="0.3">
      <c r="A23" s="360">
        <v>4</v>
      </c>
      <c r="B23" s="352"/>
      <c r="C23" s="7" t="s">
        <v>39</v>
      </c>
      <c r="D23" s="8" t="s">
        <v>20</v>
      </c>
      <c r="E23" s="41"/>
      <c r="F23" s="42">
        <v>360</v>
      </c>
      <c r="G23" s="42"/>
      <c r="H23" s="43"/>
      <c r="I23" s="42"/>
      <c r="J23" s="43"/>
      <c r="K23" s="42"/>
      <c r="L23" s="43"/>
      <c r="M23" s="43"/>
    </row>
    <row r="24" spans="1:13" ht="15" x14ac:dyDescent="0.3">
      <c r="A24" s="361"/>
      <c r="B24" s="353"/>
      <c r="C24" s="9" t="s">
        <v>21</v>
      </c>
      <c r="D24" s="10" t="s">
        <v>12</v>
      </c>
      <c r="E24" s="44">
        <v>3.73E-2</v>
      </c>
      <c r="F24" s="45">
        <f>E24*F23</f>
        <v>13.428000000000001</v>
      </c>
      <c r="G24" s="46"/>
      <c r="H24" s="47"/>
      <c r="I24" s="47"/>
      <c r="J24" s="47"/>
      <c r="K24" s="47"/>
      <c r="L24" s="47"/>
      <c r="M24" s="47"/>
    </row>
    <row r="25" spans="1:13" ht="15" x14ac:dyDescent="0.3">
      <c r="A25" s="361"/>
      <c r="B25" s="353"/>
      <c r="C25" s="9" t="s">
        <v>38</v>
      </c>
      <c r="D25" s="10" t="s">
        <v>14</v>
      </c>
      <c r="E25" s="44">
        <v>2.3700000000000001E-3</v>
      </c>
      <c r="F25" s="45">
        <f>E25*F23</f>
        <v>0.85320000000000007</v>
      </c>
      <c r="G25" s="46"/>
      <c r="H25" s="47"/>
      <c r="I25" s="47"/>
      <c r="J25" s="47"/>
      <c r="K25" s="46"/>
      <c r="L25" s="47"/>
      <c r="M25" s="47"/>
    </row>
    <row r="26" spans="1:13" ht="25.2" x14ac:dyDescent="0.3">
      <c r="A26" s="361"/>
      <c r="B26" s="353"/>
      <c r="C26" s="9" t="s">
        <v>22</v>
      </c>
      <c r="D26" s="10" t="s">
        <v>14</v>
      </c>
      <c r="E26" s="44">
        <v>4.0999999999999999E-4</v>
      </c>
      <c r="F26" s="45">
        <f>E26*F23</f>
        <v>0.14760000000000001</v>
      </c>
      <c r="G26" s="46"/>
      <c r="H26" s="47"/>
      <c r="I26" s="47"/>
      <c r="J26" s="47"/>
      <c r="K26" s="46"/>
      <c r="L26" s="47"/>
      <c r="M26" s="47"/>
    </row>
    <row r="27" spans="1:13" ht="15" x14ac:dyDescent="0.3">
      <c r="A27" s="361"/>
      <c r="B27" s="353"/>
      <c r="C27" s="9" t="s">
        <v>23</v>
      </c>
      <c r="D27" s="10" t="s">
        <v>14</v>
      </c>
      <c r="E27" s="44">
        <v>4.0899999999999999E-3</v>
      </c>
      <c r="F27" s="45">
        <f>E27*F23</f>
        <v>1.4723999999999999</v>
      </c>
      <c r="G27" s="46"/>
      <c r="H27" s="47"/>
      <c r="I27" s="47"/>
      <c r="J27" s="47"/>
      <c r="K27" s="46"/>
      <c r="L27" s="47"/>
      <c r="M27" s="47"/>
    </row>
    <row r="28" spans="1:13" ht="15" x14ac:dyDescent="0.3">
      <c r="A28" s="361"/>
      <c r="B28" s="353"/>
      <c r="C28" s="9" t="s">
        <v>24</v>
      </c>
      <c r="D28" s="10" t="s">
        <v>14</v>
      </c>
      <c r="E28" s="44">
        <v>4.3699999999999998E-3</v>
      </c>
      <c r="F28" s="45">
        <f>E28*F23</f>
        <v>1.5731999999999999</v>
      </c>
      <c r="G28" s="46"/>
      <c r="H28" s="47"/>
      <c r="I28" s="47"/>
      <c r="J28" s="47"/>
      <c r="K28" s="46"/>
      <c r="L28" s="47"/>
      <c r="M28" s="47"/>
    </row>
    <row r="29" spans="1:13" ht="15" x14ac:dyDescent="0.3">
      <c r="A29" s="361"/>
      <c r="B29" s="353"/>
      <c r="C29" s="9" t="s">
        <v>25</v>
      </c>
      <c r="D29" s="10" t="s">
        <v>14</v>
      </c>
      <c r="E29" s="44">
        <v>1.48E-3</v>
      </c>
      <c r="F29" s="45">
        <f>E29*F23</f>
        <v>0.53279999999999994</v>
      </c>
      <c r="G29" s="46"/>
      <c r="H29" s="47"/>
      <c r="I29" s="47"/>
      <c r="J29" s="47"/>
      <c r="K29" s="46"/>
      <c r="L29" s="47"/>
      <c r="M29" s="47"/>
    </row>
    <row r="30" spans="1:13" ht="17.399999999999999" x14ac:dyDescent="0.3">
      <c r="A30" s="361"/>
      <c r="B30" s="353"/>
      <c r="C30" s="9" t="s">
        <v>31</v>
      </c>
      <c r="D30" s="10" t="s">
        <v>26</v>
      </c>
      <c r="E30" s="44">
        <v>0.122</v>
      </c>
      <c r="F30" s="45">
        <f>E30*F23</f>
        <v>43.92</v>
      </c>
      <c r="G30" s="46"/>
      <c r="H30" s="47"/>
      <c r="I30" s="47"/>
      <c r="J30" s="47"/>
      <c r="K30" s="47"/>
      <c r="L30" s="47"/>
      <c r="M30" s="47"/>
    </row>
    <row r="31" spans="1:13" ht="17.399999999999999" x14ac:dyDescent="0.3">
      <c r="A31" s="362"/>
      <c r="B31" s="354"/>
      <c r="C31" s="9" t="s">
        <v>27</v>
      </c>
      <c r="D31" s="10" t="s">
        <v>26</v>
      </c>
      <c r="E31" s="44">
        <v>1.0999999999999999E-2</v>
      </c>
      <c r="F31" s="45">
        <f>E31*F23</f>
        <v>3.96</v>
      </c>
      <c r="G31" s="46"/>
      <c r="H31" s="47"/>
      <c r="I31" s="47"/>
      <c r="J31" s="47"/>
      <c r="K31" s="47"/>
      <c r="L31" s="47"/>
      <c r="M31" s="47"/>
    </row>
    <row r="32" spans="1:13" ht="57.6" x14ac:dyDescent="0.3">
      <c r="A32" s="348">
        <v>3</v>
      </c>
      <c r="B32" s="21"/>
      <c r="C32" s="22" t="s">
        <v>40</v>
      </c>
      <c r="D32" s="23" t="s">
        <v>53</v>
      </c>
      <c r="E32" s="24"/>
      <c r="F32" s="25">
        <v>360</v>
      </c>
      <c r="G32" s="26"/>
      <c r="H32" s="26"/>
      <c r="I32" s="27"/>
      <c r="J32" s="26"/>
      <c r="K32" s="27"/>
      <c r="L32" s="26"/>
      <c r="M32" s="26"/>
    </row>
    <row r="33" spans="1:13" x14ac:dyDescent="0.3">
      <c r="A33" s="348"/>
      <c r="B33" s="21"/>
      <c r="C33" s="28" t="s">
        <v>41</v>
      </c>
      <c r="D33" s="23" t="s">
        <v>42</v>
      </c>
      <c r="E33" s="24">
        <v>0.377716</v>
      </c>
      <c r="F33" s="29">
        <f>E33*F32</f>
        <v>135.97775999999999</v>
      </c>
      <c r="G33" s="30"/>
      <c r="H33" s="31"/>
      <c r="I33" s="32"/>
      <c r="J33" s="31"/>
      <c r="K33" s="32"/>
      <c r="L33" s="31"/>
      <c r="M33" s="30"/>
    </row>
    <row r="34" spans="1:13" ht="28.8" x14ac:dyDescent="0.3">
      <c r="A34" s="348"/>
      <c r="B34" s="33"/>
      <c r="C34" s="28" t="s">
        <v>43</v>
      </c>
      <c r="D34" s="23" t="s">
        <v>44</v>
      </c>
      <c r="E34" s="24">
        <v>2.2599999999999999E-2</v>
      </c>
      <c r="F34" s="29">
        <f>E34*F32</f>
        <v>8.1359999999999992</v>
      </c>
      <c r="G34" s="30"/>
      <c r="H34" s="31"/>
      <c r="I34" s="32"/>
      <c r="J34" s="31"/>
      <c r="K34" s="32"/>
      <c r="L34" s="31"/>
      <c r="M34" s="30"/>
    </row>
    <row r="35" spans="1:13" x14ac:dyDescent="0.3">
      <c r="A35" s="348"/>
      <c r="B35" s="34"/>
      <c r="C35" s="28" t="s">
        <v>45</v>
      </c>
      <c r="D35" s="23" t="s">
        <v>46</v>
      </c>
      <c r="E35" s="24">
        <v>1.29E-2</v>
      </c>
      <c r="F35" s="29">
        <f>E35*F32</f>
        <v>4.6440000000000001</v>
      </c>
      <c r="G35" s="30"/>
      <c r="H35" s="31"/>
      <c r="I35" s="32"/>
      <c r="J35" s="31"/>
      <c r="K35" s="32"/>
      <c r="L35" s="31"/>
      <c r="M35" s="30"/>
    </row>
    <row r="36" spans="1:13" x14ac:dyDescent="0.3">
      <c r="A36" s="348"/>
      <c r="B36" s="34"/>
      <c r="C36" s="28" t="s">
        <v>47</v>
      </c>
      <c r="D36" s="23" t="s">
        <v>48</v>
      </c>
      <c r="E36" s="24">
        <v>0.14280000000000001</v>
      </c>
      <c r="F36" s="29">
        <f>E36*F32</f>
        <v>51.408000000000001</v>
      </c>
      <c r="G36" s="30"/>
      <c r="H36" s="35"/>
      <c r="I36" s="32"/>
      <c r="J36" s="31"/>
      <c r="K36" s="32"/>
      <c r="L36" s="31"/>
      <c r="M36" s="30"/>
    </row>
    <row r="37" spans="1:13" x14ac:dyDescent="0.3">
      <c r="A37" s="348"/>
      <c r="B37" s="34"/>
      <c r="C37" s="28" t="s">
        <v>49</v>
      </c>
      <c r="D37" s="23" t="s">
        <v>50</v>
      </c>
      <c r="E37" s="24" t="s">
        <v>51</v>
      </c>
      <c r="F37" s="36">
        <v>0.79900000000000004</v>
      </c>
      <c r="G37" s="30"/>
      <c r="H37" s="31"/>
      <c r="I37" s="32"/>
      <c r="J37" s="31"/>
      <c r="K37" s="32"/>
      <c r="L37" s="31"/>
      <c r="M37" s="30"/>
    </row>
    <row r="38" spans="1:13" x14ac:dyDescent="0.3">
      <c r="A38" s="348"/>
      <c r="B38" s="34"/>
      <c r="C38" s="28" t="s">
        <v>52</v>
      </c>
      <c r="D38" s="23" t="s">
        <v>53</v>
      </c>
      <c r="E38" s="24">
        <v>8.1600000000000006E-3</v>
      </c>
      <c r="F38" s="29">
        <f>E38*F32</f>
        <v>2.9376000000000002</v>
      </c>
      <c r="G38" s="31"/>
      <c r="H38" s="31"/>
      <c r="I38" s="32"/>
      <c r="J38" s="31"/>
      <c r="K38" s="32"/>
      <c r="L38" s="31"/>
      <c r="M38" s="30"/>
    </row>
    <row r="39" spans="1:13" x14ac:dyDescent="0.3">
      <c r="A39" s="348"/>
      <c r="B39" s="34"/>
      <c r="C39" s="28" t="s">
        <v>54</v>
      </c>
      <c r="D39" s="23" t="s">
        <v>46</v>
      </c>
      <c r="E39" s="24">
        <v>5.2599999999999999E-3</v>
      </c>
      <c r="F39" s="29">
        <f>E39*F32</f>
        <v>1.8935999999999999</v>
      </c>
      <c r="G39" s="30"/>
      <c r="H39" s="31"/>
      <c r="I39" s="32"/>
      <c r="J39" s="31"/>
      <c r="K39" s="32"/>
      <c r="L39" s="31"/>
      <c r="M39" s="30"/>
    </row>
    <row r="40" spans="1:13" x14ac:dyDescent="0.3">
      <c r="A40" s="348"/>
      <c r="B40" s="34"/>
      <c r="C40" s="28" t="s">
        <v>55</v>
      </c>
      <c r="D40" s="23" t="s">
        <v>48</v>
      </c>
      <c r="E40" s="24">
        <v>0.17799999999999999</v>
      </c>
      <c r="F40" s="29">
        <f>E40*F32</f>
        <v>64.08</v>
      </c>
      <c r="G40" s="30"/>
      <c r="H40" s="31"/>
      <c r="I40" s="32"/>
      <c r="J40" s="31"/>
      <c r="K40" s="32"/>
      <c r="L40" s="31"/>
      <c r="M40" s="30"/>
    </row>
    <row r="41" spans="1:13" x14ac:dyDescent="0.3">
      <c r="A41" s="348"/>
      <c r="B41" s="34"/>
      <c r="C41" s="28" t="s">
        <v>56</v>
      </c>
      <c r="D41" s="23" t="s">
        <v>50</v>
      </c>
      <c r="E41" s="24"/>
      <c r="F41" s="29">
        <f>F36*2.4</f>
        <v>123.3792</v>
      </c>
      <c r="G41" s="30"/>
      <c r="H41" s="31"/>
      <c r="I41" s="32"/>
      <c r="J41" s="31"/>
      <c r="K41" s="32"/>
      <c r="L41" s="31"/>
      <c r="M41" s="30"/>
    </row>
    <row r="42" spans="1:13" ht="57.6" x14ac:dyDescent="0.3">
      <c r="A42" s="348">
        <v>4</v>
      </c>
      <c r="B42" s="21"/>
      <c r="C42" s="22" t="s">
        <v>117</v>
      </c>
      <c r="D42" s="23" t="s">
        <v>57</v>
      </c>
      <c r="E42" s="24"/>
      <c r="F42" s="62">
        <v>170</v>
      </c>
      <c r="G42" s="63"/>
      <c r="H42" s="26"/>
      <c r="I42" s="27"/>
      <c r="J42" s="26"/>
      <c r="K42" s="27"/>
      <c r="L42" s="26"/>
      <c r="M42" s="26"/>
    </row>
    <row r="43" spans="1:13" x14ac:dyDescent="0.3">
      <c r="A43" s="348"/>
      <c r="B43" s="21"/>
      <c r="C43" s="28" t="s">
        <v>41</v>
      </c>
      <c r="D43" s="23" t="s">
        <v>42</v>
      </c>
      <c r="E43" s="24">
        <v>7.6999999999999999E-2</v>
      </c>
      <c r="F43" s="29">
        <f>F42*E43</f>
        <v>13.09</v>
      </c>
      <c r="G43" s="30"/>
      <c r="H43" s="30"/>
      <c r="I43" s="37"/>
      <c r="J43" s="30"/>
      <c r="K43" s="37"/>
      <c r="L43" s="30"/>
      <c r="M43" s="30"/>
    </row>
    <row r="44" spans="1:13" ht="28.8" x14ac:dyDescent="0.3">
      <c r="A44" s="348"/>
      <c r="B44" s="34"/>
      <c r="C44" s="28" t="s">
        <v>58</v>
      </c>
      <c r="D44" s="23" t="s">
        <v>44</v>
      </c>
      <c r="E44" s="24">
        <v>0.19400000000000001</v>
      </c>
      <c r="F44" s="29">
        <f>F42*E44</f>
        <v>32.980000000000004</v>
      </c>
      <c r="G44" s="30"/>
      <c r="H44" s="30"/>
      <c r="I44" s="37"/>
      <c r="J44" s="30"/>
      <c r="K44" s="37"/>
      <c r="L44" s="30"/>
      <c r="M44" s="30"/>
    </row>
    <row r="45" spans="1:13" ht="28.8" x14ac:dyDescent="0.3">
      <c r="A45" s="348"/>
      <c r="B45" s="34"/>
      <c r="C45" s="28" t="s">
        <v>59</v>
      </c>
      <c r="D45" s="23" t="s">
        <v>44</v>
      </c>
      <c r="E45" s="24">
        <v>1.67E-2</v>
      </c>
      <c r="F45" s="29">
        <f>F42*E45</f>
        <v>2.839</v>
      </c>
      <c r="G45" s="30"/>
      <c r="H45" s="30"/>
      <c r="I45" s="37"/>
      <c r="J45" s="30"/>
      <c r="K45" s="37"/>
      <c r="L45" s="30"/>
      <c r="M45" s="30"/>
    </row>
    <row r="46" spans="1:13" ht="28.8" x14ac:dyDescent="0.3">
      <c r="A46" s="348"/>
      <c r="B46" s="34"/>
      <c r="C46" s="28" t="s">
        <v>60</v>
      </c>
      <c r="D46" s="23" t="s">
        <v>44</v>
      </c>
      <c r="E46" s="24">
        <v>2.4199999999999999E-2</v>
      </c>
      <c r="F46" s="29">
        <f>F42*E46</f>
        <v>4.1139999999999999</v>
      </c>
      <c r="G46" s="30"/>
      <c r="H46" s="30"/>
      <c r="I46" s="37"/>
      <c r="J46" s="30"/>
      <c r="K46" s="37"/>
      <c r="L46" s="30"/>
      <c r="M46" s="30"/>
    </row>
    <row r="47" spans="1:13" ht="28.8" x14ac:dyDescent="0.3">
      <c r="A47" s="348"/>
      <c r="B47" s="33"/>
      <c r="C47" s="28" t="s">
        <v>61</v>
      </c>
      <c r="D47" s="23" t="s">
        <v>44</v>
      </c>
      <c r="E47" s="24">
        <v>8.8000000000000005E-3</v>
      </c>
      <c r="F47" s="29">
        <f>F42*E47</f>
        <v>1.496</v>
      </c>
      <c r="G47" s="30"/>
      <c r="H47" s="30"/>
      <c r="I47" s="37"/>
      <c r="J47" s="30"/>
      <c r="K47" s="37"/>
      <c r="L47" s="30"/>
      <c r="M47" s="30"/>
    </row>
    <row r="48" spans="1:13" x14ac:dyDescent="0.3">
      <c r="A48" s="348"/>
      <c r="B48" s="34"/>
      <c r="C48" s="28" t="s">
        <v>45</v>
      </c>
      <c r="D48" s="23" t="s">
        <v>46</v>
      </c>
      <c r="E48" s="24">
        <v>6.3700000000000007E-2</v>
      </c>
      <c r="F48" s="29">
        <f>F42*E48</f>
        <v>10.829000000000001</v>
      </c>
      <c r="G48" s="30"/>
      <c r="H48" s="30"/>
      <c r="I48" s="37"/>
      <c r="J48" s="30"/>
      <c r="K48" s="37"/>
      <c r="L48" s="30"/>
      <c r="M48" s="30"/>
    </row>
    <row r="49" spans="1:13" x14ac:dyDescent="0.3">
      <c r="A49" s="348"/>
      <c r="B49" s="34"/>
      <c r="C49" s="28" t="s">
        <v>55</v>
      </c>
      <c r="D49" s="23" t="s">
        <v>48</v>
      </c>
      <c r="E49" s="24">
        <v>6.2E-2</v>
      </c>
      <c r="F49" s="29">
        <f>F42*E49</f>
        <v>10.54</v>
      </c>
      <c r="G49" s="30"/>
      <c r="H49" s="30"/>
      <c r="I49" s="37"/>
      <c r="J49" s="30"/>
      <c r="K49" s="37"/>
      <c r="L49" s="30"/>
      <c r="M49" s="30"/>
    </row>
    <row r="50" spans="1:13" ht="16.2" x14ac:dyDescent="0.3">
      <c r="A50" s="348"/>
      <c r="B50" s="34"/>
      <c r="C50" s="38" t="s">
        <v>62</v>
      </c>
      <c r="D50" s="39" t="s">
        <v>63</v>
      </c>
      <c r="E50" s="60">
        <v>1.2999999999999999E-3</v>
      </c>
      <c r="F50" s="61">
        <f>F42*E50</f>
        <v>0.221</v>
      </c>
      <c r="G50" s="61"/>
      <c r="H50" s="61"/>
      <c r="I50" s="61"/>
      <c r="J50" s="61"/>
      <c r="K50" s="61"/>
      <c r="L50" s="61"/>
      <c r="M50" s="61"/>
    </row>
    <row r="51" spans="1:13" x14ac:dyDescent="0.3">
      <c r="A51" s="348"/>
      <c r="B51" s="21"/>
      <c r="C51" s="28" t="s">
        <v>54</v>
      </c>
      <c r="D51" s="23" t="s">
        <v>46</v>
      </c>
      <c r="E51" s="24">
        <v>1.78E-2</v>
      </c>
      <c r="F51" s="29">
        <f>F42*E51</f>
        <v>3.0259999999999998</v>
      </c>
      <c r="G51" s="30"/>
      <c r="H51" s="30"/>
      <c r="I51" s="37"/>
      <c r="J51" s="30"/>
      <c r="K51" s="37"/>
      <c r="L51" s="30"/>
      <c r="M51" s="30"/>
    </row>
    <row r="53" spans="1:13" x14ac:dyDescent="0.3">
      <c r="I53" s="158" t="s">
        <v>115</v>
      </c>
      <c r="J53" s="158"/>
      <c r="K53" s="158"/>
      <c r="L53" s="158" t="s">
        <v>116</v>
      </c>
    </row>
  </sheetData>
  <mergeCells count="23">
    <mergeCell ref="A42:A51"/>
    <mergeCell ref="A18:A20"/>
    <mergeCell ref="B18:B20"/>
    <mergeCell ref="A23:A31"/>
    <mergeCell ref="B23:B31"/>
    <mergeCell ref="A32:A41"/>
    <mergeCell ref="A9:A13"/>
    <mergeCell ref="B9:B13"/>
    <mergeCell ref="A14:A17"/>
    <mergeCell ref="B14:B15"/>
    <mergeCell ref="B16:B17"/>
    <mergeCell ref="A1:M1"/>
    <mergeCell ref="A2:M2"/>
    <mergeCell ref="G4:H4"/>
    <mergeCell ref="I4:J4"/>
    <mergeCell ref="K4:L4"/>
    <mergeCell ref="M4:M5"/>
    <mergeCell ref="A4:A5"/>
    <mergeCell ref="B4:B5"/>
    <mergeCell ref="C4:C5"/>
    <mergeCell ref="D4:D5"/>
    <mergeCell ref="E4:E5"/>
    <mergeCell ref="F4:F5"/>
  </mergeCells>
  <conditionalFormatting sqref="J32 H32 L32:M32">
    <cfRule type="cellIs" dxfId="125" priority="18" operator="equal">
      <formula>0</formula>
    </cfRule>
  </conditionalFormatting>
  <conditionalFormatting sqref="A32:B32 I32 K32 E32:G32">
    <cfRule type="cellIs" dxfId="124" priority="17" operator="equal">
      <formula>0</formula>
    </cfRule>
  </conditionalFormatting>
  <conditionalFormatting sqref="C32">
    <cfRule type="cellIs" dxfId="123" priority="16" operator="equal">
      <formula>0</formula>
    </cfRule>
  </conditionalFormatting>
  <conditionalFormatting sqref="E38:G38 C38 I38:I41 K38:K41 L33:M41 H33:H41 J33:J41">
    <cfRule type="cellIs" dxfId="122" priority="15" operator="equal">
      <formula>0</formula>
    </cfRule>
  </conditionalFormatting>
  <conditionalFormatting sqref="E36:G36 C36 C37:G37 C34:G35 I33:I37 K33:K37 D33:G33">
    <cfRule type="cellIs" dxfId="121" priority="13" operator="equal">
      <formula>0</formula>
    </cfRule>
  </conditionalFormatting>
  <conditionalFormatting sqref="E40:G40 C40 C41:G41 C39:G39">
    <cfRule type="cellIs" dxfId="120" priority="14" operator="equal">
      <formula>0</formula>
    </cfRule>
  </conditionalFormatting>
  <conditionalFormatting sqref="D40">
    <cfRule type="cellIs" dxfId="119" priority="11" operator="equal">
      <formula>0</formula>
    </cfRule>
  </conditionalFormatting>
  <conditionalFormatting sqref="C33">
    <cfRule type="cellIs" dxfId="118" priority="9" operator="equal">
      <formula>0</formula>
    </cfRule>
  </conditionalFormatting>
  <conditionalFormatting sqref="D36">
    <cfRule type="cellIs" dxfId="117" priority="12" operator="equal">
      <formula>0</formula>
    </cfRule>
  </conditionalFormatting>
  <conditionalFormatting sqref="D38">
    <cfRule type="cellIs" dxfId="116" priority="10" operator="equal">
      <formula>0</formula>
    </cfRule>
  </conditionalFormatting>
  <conditionalFormatting sqref="B34">
    <cfRule type="cellIs" dxfId="115" priority="8" operator="equal">
      <formula>0</formula>
    </cfRule>
  </conditionalFormatting>
  <conditionalFormatting sqref="D32">
    <cfRule type="cellIs" dxfId="114" priority="7" operator="equal">
      <formula>0</formula>
    </cfRule>
  </conditionalFormatting>
  <conditionalFormatting sqref="L42:M42 J42 H42">
    <cfRule type="cellIs" dxfId="113" priority="6" operator="equal">
      <formula>0</formula>
    </cfRule>
  </conditionalFormatting>
  <conditionalFormatting sqref="A42:G42 I42 K42">
    <cfRule type="cellIs" dxfId="112" priority="5" operator="equal">
      <formula>0</formula>
    </cfRule>
  </conditionalFormatting>
  <conditionalFormatting sqref="L43:M51 C46:G51 I46:I51 K46 J43:J51 H43:H51 K48:K51">
    <cfRule type="cellIs" dxfId="111" priority="4" operator="equal">
      <formula>0</formula>
    </cfRule>
  </conditionalFormatting>
  <conditionalFormatting sqref="C43:G45 I43:I45 K43:K45">
    <cfRule type="cellIs" dxfId="110" priority="3" operator="equal">
      <formula>0</formula>
    </cfRule>
  </conditionalFormatting>
  <conditionalFormatting sqref="B47">
    <cfRule type="cellIs" dxfId="109" priority="2" operator="equal">
      <formula>0</formula>
    </cfRule>
  </conditionalFormatting>
  <conditionalFormatting sqref="K47">
    <cfRule type="cellIs" dxfId="108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6"/>
  <sheetViews>
    <sheetView zoomScaleNormal="100" workbookViewId="0">
      <selection activeCell="A3" sqref="A3:XFD3"/>
    </sheetView>
  </sheetViews>
  <sheetFormatPr defaultRowHeight="14.4" x14ac:dyDescent="0.3"/>
  <cols>
    <col min="1" max="1" width="2.5546875" bestFit="1" customWidth="1"/>
    <col min="2" max="2" width="9.33203125" hidden="1" customWidth="1"/>
    <col min="3" max="3" width="43.109375" customWidth="1"/>
    <col min="4" max="4" width="6" bestFit="1" customWidth="1"/>
    <col min="5" max="5" width="7.109375" customWidth="1"/>
    <col min="6" max="6" width="7.88671875" customWidth="1"/>
    <col min="7" max="7" width="8.6640625" style="230" hidden="1" customWidth="1"/>
    <col min="8" max="12" width="8.6640625" hidden="1" customWidth="1"/>
    <col min="13" max="13" width="9.6640625" hidden="1" customWidth="1"/>
  </cols>
  <sheetData>
    <row r="2" spans="1:13" ht="38.4" customHeight="1" x14ac:dyDescent="0.3">
      <c r="A2" s="440" t="s">
        <v>186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6.5" customHeight="1" x14ac:dyDescent="0.3">
      <c r="A3" s="485" t="s">
        <v>180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3" ht="17.399999999999999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28.5" customHeight="1" x14ac:dyDescent="0.3">
      <c r="A5" s="441" t="s">
        <v>0</v>
      </c>
      <c r="B5" s="443" t="s">
        <v>1</v>
      </c>
      <c r="C5" s="445" t="s">
        <v>2</v>
      </c>
      <c r="D5" s="445" t="s">
        <v>3</v>
      </c>
      <c r="E5" s="204"/>
      <c r="F5" s="443" t="s">
        <v>4</v>
      </c>
      <c r="G5" s="447" t="s">
        <v>5</v>
      </c>
      <c r="H5" s="448"/>
      <c r="I5" s="449" t="s">
        <v>6</v>
      </c>
      <c r="J5" s="450"/>
      <c r="K5" s="449" t="s">
        <v>7</v>
      </c>
      <c r="L5" s="450"/>
      <c r="M5" s="452" t="s">
        <v>8</v>
      </c>
    </row>
    <row r="6" spans="1:13" ht="25.2" x14ac:dyDescent="0.3">
      <c r="A6" s="442"/>
      <c r="B6" s="444"/>
      <c r="C6" s="446"/>
      <c r="D6" s="446"/>
      <c r="E6" s="205" t="s">
        <v>118</v>
      </c>
      <c r="F6" s="444"/>
      <c r="G6" s="206" t="s">
        <v>9</v>
      </c>
      <c r="H6" s="207" t="s">
        <v>8</v>
      </c>
      <c r="I6" s="208" t="s">
        <v>9</v>
      </c>
      <c r="J6" s="207" t="s">
        <v>8</v>
      </c>
      <c r="K6" s="208" t="s">
        <v>9</v>
      </c>
      <c r="L6" s="207" t="s">
        <v>8</v>
      </c>
      <c r="M6" s="453"/>
    </row>
    <row r="7" spans="1:13" x14ac:dyDescent="0.3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/>
      <c r="H7" s="209"/>
      <c r="I7" s="209"/>
      <c r="J7" s="209"/>
      <c r="K7" s="209"/>
      <c r="L7" s="209"/>
      <c r="M7" s="209"/>
    </row>
    <row r="8" spans="1:13" x14ac:dyDescent="0.3">
      <c r="A8" s="210"/>
      <c r="B8" s="210"/>
      <c r="C8" s="211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x14ac:dyDescent="0.3">
      <c r="A9" s="210"/>
      <c r="B9" s="210"/>
      <c r="C9" s="212" t="s">
        <v>119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37.799999999999997" x14ac:dyDescent="0.3">
      <c r="A10" s="349">
        <v>1</v>
      </c>
      <c r="B10" s="363"/>
      <c r="C10" s="7" t="s">
        <v>37</v>
      </c>
      <c r="D10" s="8" t="s">
        <v>10</v>
      </c>
      <c r="E10" s="41"/>
      <c r="F10" s="42">
        <v>76</v>
      </c>
      <c r="G10" s="42"/>
      <c r="H10" s="43"/>
      <c r="I10" s="42"/>
      <c r="J10" s="43"/>
      <c r="K10" s="42"/>
      <c r="L10" s="43"/>
      <c r="M10" s="43"/>
    </row>
    <row r="11" spans="1:13" ht="15" x14ac:dyDescent="0.3">
      <c r="A11" s="350"/>
      <c r="B11" s="364"/>
      <c r="C11" s="9" t="s">
        <v>11</v>
      </c>
      <c r="D11" s="10" t="s">
        <v>12</v>
      </c>
      <c r="E11" s="44">
        <f>0.677</f>
        <v>0.67700000000000005</v>
      </c>
      <c r="F11" s="45">
        <f>E11*F10</f>
        <v>51.452000000000005</v>
      </c>
      <c r="G11" s="46"/>
      <c r="H11" s="47"/>
      <c r="I11" s="47"/>
      <c r="J11" s="47"/>
      <c r="K11" s="47"/>
      <c r="L11" s="47"/>
      <c r="M11" s="47"/>
    </row>
    <row r="12" spans="1:13" ht="15" x14ac:dyDescent="0.3">
      <c r="A12" s="350"/>
      <c r="B12" s="364"/>
      <c r="C12" s="9" t="s">
        <v>13</v>
      </c>
      <c r="D12" s="10" t="s">
        <v>14</v>
      </c>
      <c r="E12" s="44">
        <f>0.0578</f>
        <v>5.7799999999999997E-2</v>
      </c>
      <c r="F12" s="45">
        <f>E12*F10</f>
        <v>4.3927999999999994</v>
      </c>
      <c r="G12" s="46"/>
      <c r="H12" s="47"/>
      <c r="I12" s="47"/>
      <c r="J12" s="47"/>
      <c r="K12" s="47"/>
      <c r="L12" s="47"/>
      <c r="M12" s="47"/>
    </row>
    <row r="13" spans="1:13" ht="15" x14ac:dyDescent="0.3">
      <c r="A13" s="350"/>
      <c r="B13" s="364"/>
      <c r="C13" s="9" t="s">
        <v>15</v>
      </c>
      <c r="D13" s="10" t="s">
        <v>14</v>
      </c>
      <c r="E13" s="44">
        <f>0.0125</f>
        <v>1.2500000000000001E-2</v>
      </c>
      <c r="F13" s="45">
        <f>E13*F10</f>
        <v>0.95000000000000007</v>
      </c>
      <c r="G13" s="46"/>
      <c r="H13" s="47"/>
      <c r="I13" s="47"/>
      <c r="J13" s="47"/>
      <c r="K13" s="47"/>
      <c r="L13" s="47"/>
      <c r="M13" s="47"/>
    </row>
    <row r="14" spans="1:13" ht="15" x14ac:dyDescent="0.3">
      <c r="A14" s="351"/>
      <c r="B14" s="365"/>
      <c r="C14" s="9" t="s">
        <v>16</v>
      </c>
      <c r="D14" s="10" t="s">
        <v>17</v>
      </c>
      <c r="E14" s="44">
        <v>2.82E-3</v>
      </c>
      <c r="F14" s="45">
        <f>E14*F10</f>
        <v>0.21432000000000001</v>
      </c>
      <c r="G14" s="46"/>
      <c r="H14" s="47"/>
      <c r="I14" s="47"/>
      <c r="J14" s="47"/>
      <c r="K14" s="47"/>
      <c r="L14" s="47"/>
      <c r="M14" s="47"/>
    </row>
    <row r="15" spans="1:13" ht="45" x14ac:dyDescent="0.3">
      <c r="A15" s="219">
        <v>2</v>
      </c>
      <c r="B15" s="220"/>
      <c r="C15" s="221" t="s">
        <v>126</v>
      </c>
      <c r="D15" s="214" t="s">
        <v>18</v>
      </c>
      <c r="E15" s="214">
        <v>1.85</v>
      </c>
      <c r="F15" s="215">
        <f>F10*E15</f>
        <v>140.6</v>
      </c>
      <c r="G15" s="222"/>
      <c r="H15" s="198"/>
      <c r="I15" s="198"/>
      <c r="J15" s="198"/>
      <c r="K15" s="198"/>
      <c r="L15" s="198"/>
      <c r="M15" s="198"/>
    </row>
    <row r="16" spans="1:13" ht="15" x14ac:dyDescent="0.3">
      <c r="A16" s="196"/>
      <c r="B16" s="196"/>
      <c r="C16" s="212"/>
      <c r="D16" s="223"/>
      <c r="E16" s="223"/>
      <c r="F16" s="224"/>
      <c r="G16" s="222"/>
      <c r="H16" s="197"/>
      <c r="I16" s="197"/>
      <c r="J16" s="197"/>
      <c r="K16" s="197"/>
      <c r="L16" s="197"/>
      <c r="M16" s="197"/>
    </row>
    <row r="17" spans="1:13" ht="15" x14ac:dyDescent="0.3">
      <c r="A17" s="196"/>
      <c r="B17" s="196"/>
      <c r="C17" s="212" t="s">
        <v>120</v>
      </c>
      <c r="D17" s="225"/>
      <c r="E17" s="225"/>
      <c r="F17" s="226"/>
      <c r="G17" s="222"/>
      <c r="H17" s="197"/>
      <c r="I17" s="197"/>
      <c r="J17" s="197"/>
      <c r="K17" s="197"/>
      <c r="L17" s="197"/>
      <c r="M17" s="197"/>
    </row>
    <row r="18" spans="1:13" ht="37.799999999999997" x14ac:dyDescent="0.3">
      <c r="A18" s="349">
        <v>6</v>
      </c>
      <c r="B18" s="352"/>
      <c r="C18" s="7" t="s">
        <v>33</v>
      </c>
      <c r="D18" s="8" t="s">
        <v>19</v>
      </c>
      <c r="E18" s="44"/>
      <c r="F18" s="57">
        <v>3</v>
      </c>
      <c r="G18" s="57"/>
      <c r="H18" s="58"/>
      <c r="I18" s="57"/>
      <c r="J18" s="58"/>
      <c r="K18" s="57"/>
      <c r="L18" s="58"/>
      <c r="M18" s="58"/>
    </row>
    <row r="19" spans="1:13" ht="15" x14ac:dyDescent="0.3">
      <c r="A19" s="350"/>
      <c r="B19" s="353"/>
      <c r="C19" s="9" t="s">
        <v>11</v>
      </c>
      <c r="D19" s="10" t="s">
        <v>12</v>
      </c>
      <c r="E19" s="59">
        <v>4.12</v>
      </c>
      <c r="F19" s="29">
        <f>E19*F18</f>
        <v>12.36</v>
      </c>
      <c r="G19" s="29"/>
      <c r="H19" s="29"/>
      <c r="I19" s="29"/>
      <c r="J19" s="29"/>
      <c r="K19" s="29"/>
      <c r="L19" s="29"/>
      <c r="M19" s="29"/>
    </row>
    <row r="20" spans="1:13" ht="15" x14ac:dyDescent="0.3">
      <c r="A20" s="350"/>
      <c r="B20" s="353"/>
      <c r="C20" s="9" t="s">
        <v>34</v>
      </c>
      <c r="D20" s="10" t="s">
        <v>19</v>
      </c>
      <c r="E20" s="59">
        <v>51</v>
      </c>
      <c r="F20" s="29">
        <f>E20*F18</f>
        <v>153</v>
      </c>
      <c r="G20" s="29"/>
      <c r="H20" s="29"/>
      <c r="I20" s="29"/>
      <c r="J20" s="29"/>
      <c r="K20" s="29"/>
      <c r="L20" s="29"/>
      <c r="M20" s="29"/>
    </row>
    <row r="21" spans="1:13" ht="17.399999999999999" x14ac:dyDescent="0.3">
      <c r="A21" s="351"/>
      <c r="B21" s="354"/>
      <c r="C21" s="9" t="s">
        <v>35</v>
      </c>
      <c r="D21" s="10" t="s">
        <v>26</v>
      </c>
      <c r="E21" s="59">
        <v>3.5000000000000003E-2</v>
      </c>
      <c r="F21" s="29">
        <f>E21*F18</f>
        <v>0.10500000000000001</v>
      </c>
      <c r="G21" s="29"/>
      <c r="H21" s="29"/>
      <c r="I21" s="29"/>
      <c r="J21" s="29"/>
      <c r="K21" s="29"/>
      <c r="L21" s="29"/>
      <c r="M21" s="29"/>
    </row>
    <row r="22" spans="1:13" ht="30" x14ac:dyDescent="0.3">
      <c r="A22" s="349">
        <v>2</v>
      </c>
      <c r="B22" s="352"/>
      <c r="C22" s="7" t="s">
        <v>123</v>
      </c>
      <c r="D22" s="15" t="s">
        <v>124</v>
      </c>
      <c r="E22" s="17"/>
      <c r="F22" s="233">
        <v>58</v>
      </c>
      <c r="G22" s="1"/>
      <c r="H22" s="234"/>
      <c r="I22" s="1"/>
      <c r="J22" s="234"/>
      <c r="K22" s="1"/>
      <c r="L22" s="234"/>
      <c r="M22" s="234"/>
    </row>
    <row r="23" spans="1:13" ht="15" x14ac:dyDescent="0.3">
      <c r="A23" s="350"/>
      <c r="B23" s="353"/>
      <c r="C23" s="9" t="s">
        <v>11</v>
      </c>
      <c r="D23" s="10" t="s">
        <v>12</v>
      </c>
      <c r="E23" s="10">
        <v>1.54</v>
      </c>
      <c r="F23" s="235">
        <f>E23*F22</f>
        <v>89.320000000000007</v>
      </c>
      <c r="G23" s="236"/>
      <c r="H23" s="237"/>
      <c r="I23" s="237"/>
      <c r="J23" s="237"/>
      <c r="K23" s="237"/>
      <c r="L23" s="237"/>
      <c r="M23" s="237"/>
    </row>
    <row r="24" spans="1:13" ht="15" x14ac:dyDescent="0.3">
      <c r="A24" s="350"/>
      <c r="B24" s="353"/>
      <c r="C24" s="9" t="s">
        <v>128</v>
      </c>
      <c r="D24" s="10" t="s">
        <v>57</v>
      </c>
      <c r="E24" s="10">
        <v>1</v>
      </c>
      <c r="F24" s="235">
        <f>F22*E24</f>
        <v>58</v>
      </c>
      <c r="G24" s="236"/>
      <c r="H24" s="237"/>
      <c r="I24" s="237"/>
      <c r="J24" s="237"/>
      <c r="K24" s="237"/>
      <c r="L24" s="237"/>
      <c r="M24" s="237"/>
    </row>
    <row r="25" spans="1:13" ht="15" x14ac:dyDescent="0.3">
      <c r="A25" s="351"/>
      <c r="B25" s="354"/>
      <c r="C25" s="9" t="s">
        <v>125</v>
      </c>
      <c r="D25" s="10" t="s">
        <v>17</v>
      </c>
      <c r="E25" s="10">
        <v>0.09</v>
      </c>
      <c r="F25" s="235">
        <f>E25*F22</f>
        <v>5.22</v>
      </c>
      <c r="G25" s="236"/>
      <c r="H25" s="237"/>
      <c r="I25" s="237"/>
      <c r="J25" s="237"/>
      <c r="K25" s="237"/>
      <c r="L25" s="237"/>
      <c r="M25" s="237"/>
    </row>
    <row r="26" spans="1:13" ht="25.2" x14ac:dyDescent="0.3">
      <c r="A26" s="360">
        <v>4</v>
      </c>
      <c r="B26" s="352"/>
      <c r="C26" s="7" t="s">
        <v>39</v>
      </c>
      <c r="D26" s="8" t="s">
        <v>20</v>
      </c>
      <c r="E26" s="41"/>
      <c r="F26" s="42">
        <v>377</v>
      </c>
      <c r="G26" s="42"/>
      <c r="H26" s="43"/>
      <c r="I26" s="42"/>
      <c r="J26" s="43"/>
      <c r="K26" s="42"/>
      <c r="L26" s="43"/>
      <c r="M26" s="43"/>
    </row>
    <row r="27" spans="1:13" ht="15" x14ac:dyDescent="0.3">
      <c r="A27" s="361"/>
      <c r="B27" s="353"/>
      <c r="C27" s="9" t="s">
        <v>21</v>
      </c>
      <c r="D27" s="10" t="s">
        <v>12</v>
      </c>
      <c r="E27" s="44">
        <v>3.73E-2</v>
      </c>
      <c r="F27" s="45">
        <f>E27*F26</f>
        <v>14.062099999999999</v>
      </c>
      <c r="G27" s="46"/>
      <c r="H27" s="47"/>
      <c r="I27" s="47"/>
      <c r="J27" s="47"/>
      <c r="K27" s="47"/>
      <c r="L27" s="47"/>
      <c r="M27" s="47"/>
    </row>
    <row r="28" spans="1:13" ht="15" x14ac:dyDescent="0.3">
      <c r="A28" s="361"/>
      <c r="B28" s="353"/>
      <c r="C28" s="9" t="s">
        <v>38</v>
      </c>
      <c r="D28" s="10" t="s">
        <v>14</v>
      </c>
      <c r="E28" s="44">
        <v>2.3700000000000001E-3</v>
      </c>
      <c r="F28" s="45">
        <f>E28*F26</f>
        <v>0.89349000000000001</v>
      </c>
      <c r="G28" s="46"/>
      <c r="H28" s="47"/>
      <c r="I28" s="47"/>
      <c r="J28" s="47"/>
      <c r="K28" s="46"/>
      <c r="L28" s="47"/>
      <c r="M28" s="47"/>
    </row>
    <row r="29" spans="1:13" ht="15" x14ac:dyDescent="0.3">
      <c r="A29" s="361"/>
      <c r="B29" s="353"/>
      <c r="C29" s="9" t="s">
        <v>22</v>
      </c>
      <c r="D29" s="10" t="s">
        <v>14</v>
      </c>
      <c r="E29" s="44">
        <v>4.0999999999999999E-4</v>
      </c>
      <c r="F29" s="45">
        <f>E29*F26</f>
        <v>0.15456999999999999</v>
      </c>
      <c r="G29" s="46"/>
      <c r="H29" s="47"/>
      <c r="I29" s="47"/>
      <c r="J29" s="47"/>
      <c r="K29" s="46"/>
      <c r="L29" s="47"/>
      <c r="M29" s="47"/>
    </row>
    <row r="30" spans="1:13" ht="15" x14ac:dyDescent="0.3">
      <c r="A30" s="361"/>
      <c r="B30" s="353"/>
      <c r="C30" s="9" t="s">
        <v>23</v>
      </c>
      <c r="D30" s="10" t="s">
        <v>14</v>
      </c>
      <c r="E30" s="44">
        <v>4.0899999999999999E-3</v>
      </c>
      <c r="F30" s="45">
        <f>E30*F26</f>
        <v>1.54193</v>
      </c>
      <c r="G30" s="46"/>
      <c r="H30" s="47"/>
      <c r="I30" s="47"/>
      <c r="J30" s="47"/>
      <c r="K30" s="46"/>
      <c r="L30" s="47"/>
      <c r="M30" s="47"/>
    </row>
    <row r="31" spans="1:13" ht="15" x14ac:dyDescent="0.3">
      <c r="A31" s="361"/>
      <c r="B31" s="353"/>
      <c r="C31" s="9" t="s">
        <v>24</v>
      </c>
      <c r="D31" s="10" t="s">
        <v>14</v>
      </c>
      <c r="E31" s="44">
        <v>4.3699999999999998E-3</v>
      </c>
      <c r="F31" s="45">
        <f>E31*F26</f>
        <v>1.6474899999999999</v>
      </c>
      <c r="G31" s="46"/>
      <c r="H31" s="47"/>
      <c r="I31" s="47"/>
      <c r="J31" s="47"/>
      <c r="K31" s="46"/>
      <c r="L31" s="47"/>
      <c r="M31" s="47"/>
    </row>
    <row r="32" spans="1:13" ht="15" x14ac:dyDescent="0.3">
      <c r="A32" s="361"/>
      <c r="B32" s="353"/>
      <c r="C32" s="9" t="s">
        <v>25</v>
      </c>
      <c r="D32" s="10" t="s">
        <v>14</v>
      </c>
      <c r="E32" s="44">
        <v>1.48E-3</v>
      </c>
      <c r="F32" s="45">
        <f>E32*F26</f>
        <v>0.55796000000000001</v>
      </c>
      <c r="G32" s="46"/>
      <c r="H32" s="47"/>
      <c r="I32" s="47"/>
      <c r="J32" s="47"/>
      <c r="K32" s="46"/>
      <c r="L32" s="47"/>
      <c r="M32" s="47"/>
    </row>
    <row r="33" spans="1:13" ht="17.399999999999999" x14ac:dyDescent="0.3">
      <c r="A33" s="361"/>
      <c r="B33" s="353"/>
      <c r="C33" s="9" t="s">
        <v>31</v>
      </c>
      <c r="D33" s="10" t="s">
        <v>26</v>
      </c>
      <c r="E33" s="44">
        <v>0.122</v>
      </c>
      <c r="F33" s="45">
        <f>E33*F26</f>
        <v>45.994</v>
      </c>
      <c r="G33" s="46"/>
      <c r="H33" s="47"/>
      <c r="I33" s="47"/>
      <c r="J33" s="47"/>
      <c r="K33" s="47"/>
      <c r="L33" s="47"/>
      <c r="M33" s="47"/>
    </row>
    <row r="34" spans="1:13" ht="17.399999999999999" x14ac:dyDescent="0.3">
      <c r="A34" s="362"/>
      <c r="B34" s="354"/>
      <c r="C34" s="9" t="s">
        <v>27</v>
      </c>
      <c r="D34" s="10" t="s">
        <v>26</v>
      </c>
      <c r="E34" s="44">
        <v>1.0999999999999999E-2</v>
      </c>
      <c r="F34" s="45">
        <f>E34*F26</f>
        <v>4.1469999999999994</v>
      </c>
      <c r="G34" s="46"/>
      <c r="H34" s="47"/>
      <c r="I34" s="47"/>
      <c r="J34" s="47"/>
      <c r="K34" s="47"/>
      <c r="L34" s="47"/>
      <c r="M34" s="47"/>
    </row>
    <row r="35" spans="1:13" ht="43.2" x14ac:dyDescent="0.3">
      <c r="A35" s="348">
        <v>3</v>
      </c>
      <c r="B35" s="21"/>
      <c r="C35" s="22" t="s">
        <v>40</v>
      </c>
      <c r="D35" s="23" t="s">
        <v>53</v>
      </c>
      <c r="E35" s="24"/>
      <c r="F35" s="25">
        <v>377</v>
      </c>
      <c r="G35" s="26"/>
      <c r="H35" s="26"/>
      <c r="I35" s="27"/>
      <c r="J35" s="26"/>
      <c r="K35" s="27"/>
      <c r="L35" s="26"/>
      <c r="M35" s="26"/>
    </row>
    <row r="36" spans="1:13" ht="28.8" x14ac:dyDescent="0.3">
      <c r="A36" s="348"/>
      <c r="B36" s="21"/>
      <c r="C36" s="28" t="s">
        <v>41</v>
      </c>
      <c r="D36" s="23" t="s">
        <v>42</v>
      </c>
      <c r="E36" s="24">
        <v>0.377716</v>
      </c>
      <c r="F36" s="29">
        <f>E36*F35</f>
        <v>142.398932</v>
      </c>
      <c r="G36" s="30"/>
      <c r="H36" s="31"/>
      <c r="I36" s="32"/>
      <c r="J36" s="31"/>
      <c r="K36" s="32"/>
      <c r="L36" s="31"/>
      <c r="M36" s="30"/>
    </row>
    <row r="37" spans="1:13" ht="28.8" x14ac:dyDescent="0.3">
      <c r="A37" s="348"/>
      <c r="B37" s="33"/>
      <c r="C37" s="28" t="s">
        <v>43</v>
      </c>
      <c r="D37" s="23" t="s">
        <v>44</v>
      </c>
      <c r="E37" s="24">
        <v>2.2599999999999999E-2</v>
      </c>
      <c r="F37" s="29">
        <f>E37*F35</f>
        <v>8.5201999999999991</v>
      </c>
      <c r="G37" s="30"/>
      <c r="H37" s="31"/>
      <c r="I37" s="32"/>
      <c r="J37" s="31"/>
      <c r="K37" s="32"/>
      <c r="L37" s="31"/>
      <c r="M37" s="30"/>
    </row>
    <row r="38" spans="1:13" ht="28.8" x14ac:dyDescent="0.3">
      <c r="A38" s="348"/>
      <c r="B38" s="34"/>
      <c r="C38" s="28" t="s">
        <v>45</v>
      </c>
      <c r="D38" s="23" t="s">
        <v>46</v>
      </c>
      <c r="E38" s="24">
        <v>1.29E-2</v>
      </c>
      <c r="F38" s="29">
        <f>E38*F35</f>
        <v>4.8632999999999997</v>
      </c>
      <c r="G38" s="30"/>
      <c r="H38" s="31"/>
      <c r="I38" s="32"/>
      <c r="J38" s="31"/>
      <c r="K38" s="32"/>
      <c r="L38" s="31"/>
      <c r="M38" s="30"/>
    </row>
    <row r="39" spans="1:13" x14ac:dyDescent="0.3">
      <c r="A39" s="348"/>
      <c r="B39" s="34"/>
      <c r="C39" s="28" t="s">
        <v>47</v>
      </c>
      <c r="D39" s="23" t="s">
        <v>48</v>
      </c>
      <c r="E39" s="24">
        <v>0.14280000000000001</v>
      </c>
      <c r="F39" s="29">
        <f>E39*F35</f>
        <v>53.835600000000007</v>
      </c>
      <c r="G39" s="30"/>
      <c r="H39" s="35"/>
      <c r="I39" s="32"/>
      <c r="J39" s="31"/>
      <c r="K39" s="32"/>
      <c r="L39" s="31"/>
      <c r="M39" s="30"/>
    </row>
    <row r="40" spans="1:13" x14ac:dyDescent="0.3">
      <c r="A40" s="348"/>
      <c r="B40" s="34"/>
      <c r="C40" s="28" t="s">
        <v>49</v>
      </c>
      <c r="D40" s="23" t="s">
        <v>50</v>
      </c>
      <c r="E40" s="24" t="s">
        <v>51</v>
      </c>
      <c r="F40" s="36">
        <v>0.83599999999999997</v>
      </c>
      <c r="G40" s="30"/>
      <c r="H40" s="31"/>
      <c r="I40" s="32"/>
      <c r="J40" s="31"/>
      <c r="K40" s="32"/>
      <c r="L40" s="31"/>
      <c r="M40" s="30"/>
    </row>
    <row r="41" spans="1:13" x14ac:dyDescent="0.3">
      <c r="A41" s="348"/>
      <c r="B41" s="34"/>
      <c r="C41" s="28" t="s">
        <v>52</v>
      </c>
      <c r="D41" s="23" t="s">
        <v>53</v>
      </c>
      <c r="E41" s="24">
        <v>8.1600000000000006E-3</v>
      </c>
      <c r="F41" s="29">
        <f>E41*F35</f>
        <v>3.0763200000000004</v>
      </c>
      <c r="G41" s="31"/>
      <c r="H41" s="31"/>
      <c r="I41" s="32"/>
      <c r="J41" s="31"/>
      <c r="K41" s="32"/>
      <c r="L41" s="31"/>
      <c r="M41" s="30"/>
    </row>
    <row r="42" spans="1:13" ht="28.8" x14ac:dyDescent="0.3">
      <c r="A42" s="348"/>
      <c r="B42" s="34"/>
      <c r="C42" s="28" t="s">
        <v>54</v>
      </c>
      <c r="D42" s="23" t="s">
        <v>46</v>
      </c>
      <c r="E42" s="24">
        <v>5.2599999999999999E-3</v>
      </c>
      <c r="F42" s="29">
        <f>E42*F35</f>
        <v>1.98302</v>
      </c>
      <c r="G42" s="30"/>
      <c r="H42" s="31"/>
      <c r="I42" s="32"/>
      <c r="J42" s="31"/>
      <c r="K42" s="32"/>
      <c r="L42" s="31"/>
      <c r="M42" s="30"/>
    </row>
    <row r="43" spans="1:13" x14ac:dyDescent="0.3">
      <c r="A43" s="348"/>
      <c r="B43" s="34"/>
      <c r="C43" s="28" t="s">
        <v>55</v>
      </c>
      <c r="D43" s="23" t="s">
        <v>48</v>
      </c>
      <c r="E43" s="24">
        <v>0.17799999999999999</v>
      </c>
      <c r="F43" s="29">
        <f>E43*F35</f>
        <v>67.105999999999995</v>
      </c>
      <c r="G43" s="30"/>
      <c r="H43" s="31"/>
      <c r="I43" s="32"/>
      <c r="J43" s="31"/>
      <c r="K43" s="32"/>
      <c r="L43" s="31"/>
      <c r="M43" s="30"/>
    </row>
    <row r="44" spans="1:13" x14ac:dyDescent="0.3">
      <c r="A44" s="348"/>
      <c r="B44" s="34"/>
      <c r="C44" s="28" t="s">
        <v>56</v>
      </c>
      <c r="D44" s="23" t="s">
        <v>50</v>
      </c>
      <c r="E44" s="24"/>
      <c r="F44" s="29">
        <f>F39*2.4</f>
        <v>129.20544000000001</v>
      </c>
      <c r="G44" s="30"/>
      <c r="H44" s="31"/>
      <c r="I44" s="32"/>
      <c r="J44" s="31"/>
      <c r="K44" s="32"/>
      <c r="L44" s="31"/>
      <c r="M44" s="30"/>
    </row>
    <row r="45" spans="1:13" ht="43.2" x14ac:dyDescent="0.3">
      <c r="A45" s="348">
        <v>4</v>
      </c>
      <c r="B45" s="21"/>
      <c r="C45" s="22" t="s">
        <v>64</v>
      </c>
      <c r="D45" s="23" t="s">
        <v>57</v>
      </c>
      <c r="E45" s="24"/>
      <c r="F45" s="62">
        <v>38</v>
      </c>
      <c r="G45" s="63"/>
      <c r="H45" s="26"/>
      <c r="I45" s="27"/>
      <c r="J45" s="26"/>
      <c r="K45" s="27"/>
      <c r="L45" s="26"/>
      <c r="M45" s="26"/>
    </row>
    <row r="46" spans="1:13" ht="28.8" x14ac:dyDescent="0.3">
      <c r="A46" s="348"/>
      <c r="B46" s="21"/>
      <c r="C46" s="28" t="s">
        <v>41</v>
      </c>
      <c r="D46" s="23" t="s">
        <v>42</v>
      </c>
      <c r="E46" s="24">
        <v>7.6999999999999999E-2</v>
      </c>
      <c r="F46" s="29">
        <f>F45*E46</f>
        <v>2.9260000000000002</v>
      </c>
      <c r="G46" s="30"/>
      <c r="H46" s="30"/>
      <c r="I46" s="37"/>
      <c r="J46" s="30"/>
      <c r="K46" s="37"/>
      <c r="L46" s="30"/>
      <c r="M46" s="30"/>
    </row>
    <row r="47" spans="1:13" ht="28.8" x14ac:dyDescent="0.3">
      <c r="A47" s="348"/>
      <c r="B47" s="34"/>
      <c r="C47" s="28" t="s">
        <v>58</v>
      </c>
      <c r="D47" s="23" t="s">
        <v>44</v>
      </c>
      <c r="E47" s="24">
        <v>0.19400000000000001</v>
      </c>
      <c r="F47" s="29">
        <f>F45*E47</f>
        <v>7.3719999999999999</v>
      </c>
      <c r="G47" s="30"/>
      <c r="H47" s="30"/>
      <c r="I47" s="37"/>
      <c r="J47" s="30"/>
      <c r="K47" s="37"/>
      <c r="L47" s="30"/>
      <c r="M47" s="30"/>
    </row>
    <row r="48" spans="1:13" ht="28.8" x14ac:dyDescent="0.3">
      <c r="A48" s="348"/>
      <c r="B48" s="34"/>
      <c r="C48" s="28" t="s">
        <v>59</v>
      </c>
      <c r="D48" s="23" t="s">
        <v>44</v>
      </c>
      <c r="E48" s="24">
        <v>1.67E-2</v>
      </c>
      <c r="F48" s="29">
        <f>F45*E48</f>
        <v>0.63459999999999994</v>
      </c>
      <c r="G48" s="30"/>
      <c r="H48" s="30"/>
      <c r="I48" s="37"/>
      <c r="J48" s="30"/>
      <c r="K48" s="37"/>
      <c r="L48" s="30"/>
      <c r="M48" s="30"/>
    </row>
    <row r="49" spans="1:13" ht="28.8" x14ac:dyDescent="0.3">
      <c r="A49" s="348"/>
      <c r="B49" s="34"/>
      <c r="C49" s="28" t="s">
        <v>60</v>
      </c>
      <c r="D49" s="23" t="s">
        <v>44</v>
      </c>
      <c r="E49" s="24">
        <v>2.4199999999999999E-2</v>
      </c>
      <c r="F49" s="29">
        <f>F45*E49</f>
        <v>0.91959999999999997</v>
      </c>
      <c r="G49" s="30"/>
      <c r="H49" s="30"/>
      <c r="I49" s="37"/>
      <c r="J49" s="30"/>
      <c r="K49" s="37"/>
      <c r="L49" s="30"/>
      <c r="M49" s="30"/>
    </row>
    <row r="50" spans="1:13" ht="28.8" x14ac:dyDescent="0.3">
      <c r="A50" s="348"/>
      <c r="B50" s="33"/>
      <c r="C50" s="28" t="s">
        <v>61</v>
      </c>
      <c r="D50" s="23" t="s">
        <v>44</v>
      </c>
      <c r="E50" s="24">
        <v>8.8000000000000005E-3</v>
      </c>
      <c r="F50" s="29">
        <f>F45*E50</f>
        <v>0.33440000000000003</v>
      </c>
      <c r="G50" s="30"/>
      <c r="H50" s="30"/>
      <c r="I50" s="37"/>
      <c r="J50" s="30"/>
      <c r="K50" s="37"/>
      <c r="L50" s="30"/>
      <c r="M50" s="30"/>
    </row>
    <row r="51" spans="1:13" ht="28.8" x14ac:dyDescent="0.3">
      <c r="A51" s="348"/>
      <c r="B51" s="34"/>
      <c r="C51" s="28" t="s">
        <v>45</v>
      </c>
      <c r="D51" s="23" t="s">
        <v>46</v>
      </c>
      <c r="E51" s="24">
        <v>6.3700000000000007E-2</v>
      </c>
      <c r="F51" s="29">
        <f>F45*E51</f>
        <v>2.4206000000000003</v>
      </c>
      <c r="G51" s="30"/>
      <c r="H51" s="30"/>
      <c r="I51" s="37"/>
      <c r="J51" s="30"/>
      <c r="K51" s="37"/>
      <c r="L51" s="30"/>
      <c r="M51" s="30"/>
    </row>
    <row r="52" spans="1:13" x14ac:dyDescent="0.3">
      <c r="A52" s="348"/>
      <c r="B52" s="34"/>
      <c r="C52" s="28" t="s">
        <v>55</v>
      </c>
      <c r="D52" s="23" t="s">
        <v>48</v>
      </c>
      <c r="E52" s="24">
        <v>6.2E-2</v>
      </c>
      <c r="F52" s="29">
        <f>F45*E52</f>
        <v>2.3559999999999999</v>
      </c>
      <c r="G52" s="30"/>
      <c r="H52" s="30"/>
      <c r="I52" s="37"/>
      <c r="J52" s="30"/>
      <c r="K52" s="37"/>
      <c r="L52" s="30"/>
      <c r="M52" s="30"/>
    </row>
    <row r="53" spans="1:13" ht="16.2" x14ac:dyDescent="0.3">
      <c r="A53" s="348"/>
      <c r="B53" s="34"/>
      <c r="C53" s="38" t="s">
        <v>62</v>
      </c>
      <c r="D53" s="39" t="s">
        <v>63</v>
      </c>
      <c r="E53" s="60">
        <v>1.2999999999999999E-3</v>
      </c>
      <c r="F53" s="61">
        <f>F45*E53</f>
        <v>4.9399999999999999E-2</v>
      </c>
      <c r="G53" s="61"/>
      <c r="H53" s="61"/>
      <c r="I53" s="61"/>
      <c r="J53" s="61"/>
      <c r="K53" s="61"/>
      <c r="L53" s="61"/>
      <c r="M53" s="61"/>
    </row>
    <row r="54" spans="1:13" ht="28.8" x14ac:dyDescent="0.3">
      <c r="A54" s="348"/>
      <c r="B54" s="21"/>
      <c r="C54" s="28" t="s">
        <v>54</v>
      </c>
      <c r="D54" s="23" t="s">
        <v>46</v>
      </c>
      <c r="E54" s="24">
        <v>1.78E-2</v>
      </c>
      <c r="F54" s="29">
        <f>F45*E54</f>
        <v>0.6764</v>
      </c>
      <c r="G54" s="30"/>
      <c r="H54" s="30"/>
      <c r="I54" s="37"/>
      <c r="J54" s="30"/>
      <c r="K54" s="37"/>
      <c r="L54" s="30"/>
      <c r="M54" s="30"/>
    </row>
    <row r="56" spans="1:13" ht="16.2" x14ac:dyDescent="0.4">
      <c r="A56" s="451"/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</row>
  </sheetData>
  <mergeCells count="22">
    <mergeCell ref="A56:M56"/>
    <mergeCell ref="A22:A25"/>
    <mergeCell ref="B22:B25"/>
    <mergeCell ref="A35:A44"/>
    <mergeCell ref="M5:M6"/>
    <mergeCell ref="A45:A54"/>
    <mergeCell ref="B10:B14"/>
    <mergeCell ref="A10:A14"/>
    <mergeCell ref="B18:B21"/>
    <mergeCell ref="A18:A21"/>
    <mergeCell ref="A26:A34"/>
    <mergeCell ref="B26:B34"/>
    <mergeCell ref="A2:M2"/>
    <mergeCell ref="A3:M3"/>
    <mergeCell ref="A5:A6"/>
    <mergeCell ref="B5:B6"/>
    <mergeCell ref="C5:C6"/>
    <mergeCell ref="D5:D6"/>
    <mergeCell ref="F5:F6"/>
    <mergeCell ref="G5:H5"/>
    <mergeCell ref="I5:J5"/>
    <mergeCell ref="K5:L5"/>
  </mergeCells>
  <conditionalFormatting sqref="J35 H35 L35:M35">
    <cfRule type="cellIs" dxfId="107" priority="18" operator="equal">
      <formula>0</formula>
    </cfRule>
  </conditionalFormatting>
  <conditionalFormatting sqref="A35:B35 I35 K35 E35:G35">
    <cfRule type="cellIs" dxfId="106" priority="17" operator="equal">
      <formula>0</formula>
    </cfRule>
  </conditionalFormatting>
  <conditionalFormatting sqref="C35">
    <cfRule type="cellIs" dxfId="105" priority="16" operator="equal">
      <formula>0</formula>
    </cfRule>
  </conditionalFormatting>
  <conditionalFormatting sqref="E41:G41 C41 I41:I44 K41:K44 L36:M44 H36:H44 J36:J44">
    <cfRule type="cellIs" dxfId="104" priority="15" operator="equal">
      <formula>0</formula>
    </cfRule>
  </conditionalFormatting>
  <conditionalFormatting sqref="E39:G39 C39 C40:G40 C37:G38 I36:I40 K36:K40 D36:G36">
    <cfRule type="cellIs" dxfId="103" priority="13" operator="equal">
      <formula>0</formula>
    </cfRule>
  </conditionalFormatting>
  <conditionalFormatting sqref="E43:G43 C43 C44:G44 C42:G42">
    <cfRule type="cellIs" dxfId="102" priority="14" operator="equal">
      <formula>0</formula>
    </cfRule>
  </conditionalFormatting>
  <conditionalFormatting sqref="D43">
    <cfRule type="cellIs" dxfId="101" priority="11" operator="equal">
      <formula>0</formula>
    </cfRule>
  </conditionalFormatting>
  <conditionalFormatting sqref="C36">
    <cfRule type="cellIs" dxfId="100" priority="9" operator="equal">
      <formula>0</formula>
    </cfRule>
  </conditionalFormatting>
  <conditionalFormatting sqref="D39">
    <cfRule type="cellIs" dxfId="99" priority="12" operator="equal">
      <formula>0</formula>
    </cfRule>
  </conditionalFormatting>
  <conditionalFormatting sqref="D41">
    <cfRule type="cellIs" dxfId="98" priority="10" operator="equal">
      <formula>0</formula>
    </cfRule>
  </conditionalFormatting>
  <conditionalFormatting sqref="B37">
    <cfRule type="cellIs" dxfId="97" priority="8" operator="equal">
      <formula>0</formula>
    </cfRule>
  </conditionalFormatting>
  <conditionalFormatting sqref="D35">
    <cfRule type="cellIs" dxfId="96" priority="7" operator="equal">
      <formula>0</formula>
    </cfRule>
  </conditionalFormatting>
  <conditionalFormatting sqref="L45:M45 J45 H45">
    <cfRule type="cellIs" dxfId="95" priority="6" operator="equal">
      <formula>0</formula>
    </cfRule>
  </conditionalFormatting>
  <conditionalFormatting sqref="A45:G45 I45 K45">
    <cfRule type="cellIs" dxfId="94" priority="5" operator="equal">
      <formula>0</formula>
    </cfRule>
  </conditionalFormatting>
  <conditionalFormatting sqref="L46:M54 C49:G54 I49:I54 K49 J46:J54 H46:H54 K51:K54">
    <cfRule type="cellIs" dxfId="93" priority="4" operator="equal">
      <formula>0</formula>
    </cfRule>
  </conditionalFormatting>
  <conditionalFormatting sqref="C46:G48 I46:I48 K46:K48">
    <cfRule type="cellIs" dxfId="92" priority="3" operator="equal">
      <formula>0</formula>
    </cfRule>
  </conditionalFormatting>
  <conditionalFormatting sqref="B50">
    <cfRule type="cellIs" dxfId="91" priority="2" operator="equal">
      <formula>0</formula>
    </cfRule>
  </conditionalFormatting>
  <conditionalFormatting sqref="K50">
    <cfRule type="cellIs" dxfId="90" priority="1" operator="equal">
      <formula>0</formula>
    </cfRule>
  </conditionalFormatting>
  <pageMargins left="0.7" right="0.7" top="0.75" bottom="0.75" header="0.3" footer="0.3"/>
  <pageSetup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5"/>
  <sheetViews>
    <sheetView zoomScale="115" zoomScaleNormal="115" workbookViewId="0">
      <selection activeCell="A2" sqref="A2:XFD2"/>
    </sheetView>
  </sheetViews>
  <sheetFormatPr defaultRowHeight="14.4" x14ac:dyDescent="0.3"/>
  <cols>
    <col min="1" max="1" width="2.6640625" style="265" customWidth="1"/>
    <col min="2" max="2" width="7.44140625" style="265" hidden="1" customWidth="1"/>
    <col min="3" max="3" width="45.6640625" customWidth="1"/>
    <col min="4" max="4" width="6.33203125" bestFit="1" customWidth="1"/>
    <col min="5" max="5" width="9.109375" bestFit="1" customWidth="1"/>
    <col min="6" max="6" width="8.44140625" bestFit="1" customWidth="1"/>
    <col min="7" max="7" width="8.5546875" hidden="1" customWidth="1"/>
    <col min="8" max="8" width="8.33203125" hidden="1" customWidth="1"/>
    <col min="9" max="9" width="5.88671875" hidden="1" customWidth="1"/>
    <col min="10" max="10" width="9.6640625" hidden="1" customWidth="1"/>
    <col min="11" max="11" width="6" hidden="1" customWidth="1"/>
    <col min="12" max="12" width="8.5546875" hidden="1" customWidth="1"/>
    <col min="13" max="13" width="9.6640625" hidden="1" customWidth="1"/>
  </cols>
  <sheetData>
    <row r="1" spans="1:13" s="238" customFormat="1" ht="44.25" customHeight="1" x14ac:dyDescent="0.3">
      <c r="A1" s="486" t="s">
        <v>185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16.5" customHeight="1" x14ac:dyDescent="0.3">
      <c r="A2" s="485" t="s">
        <v>180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1:13" ht="15" x14ac:dyDescent="0.3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" x14ac:dyDescent="0.35">
      <c r="A4" s="241"/>
      <c r="B4" s="242"/>
      <c r="C4" s="242"/>
      <c r="D4" s="242"/>
      <c r="E4" s="242"/>
      <c r="F4" s="242"/>
      <c r="G4" s="242"/>
      <c r="H4" s="242"/>
      <c r="I4" s="242"/>
      <c r="J4" s="243"/>
      <c r="K4" s="240"/>
      <c r="L4" s="242"/>
      <c r="M4" s="242"/>
    </row>
    <row r="5" spans="1:13" ht="23.25" customHeight="1" x14ac:dyDescent="0.3">
      <c r="A5" s="454" t="s">
        <v>0</v>
      </c>
      <c r="B5" s="454" t="s">
        <v>129</v>
      </c>
      <c r="C5" s="456" t="s">
        <v>130</v>
      </c>
      <c r="D5" s="454" t="s">
        <v>131</v>
      </c>
      <c r="E5" s="458" t="s">
        <v>132</v>
      </c>
      <c r="F5" s="458"/>
      <c r="G5" s="458" t="s">
        <v>133</v>
      </c>
      <c r="H5" s="458"/>
      <c r="I5" s="458" t="s">
        <v>6</v>
      </c>
      <c r="J5" s="458"/>
      <c r="K5" s="459" t="s">
        <v>134</v>
      </c>
      <c r="L5" s="458"/>
      <c r="M5" s="460" t="s">
        <v>8</v>
      </c>
    </row>
    <row r="6" spans="1:13" ht="22.2" x14ac:dyDescent="0.3">
      <c r="A6" s="455"/>
      <c r="B6" s="455"/>
      <c r="C6" s="457"/>
      <c r="D6" s="455"/>
      <c r="E6" s="244" t="s">
        <v>135</v>
      </c>
      <c r="F6" s="244" t="s">
        <v>136</v>
      </c>
      <c r="G6" s="245" t="s">
        <v>137</v>
      </c>
      <c r="H6" s="244" t="s">
        <v>8</v>
      </c>
      <c r="I6" s="245" t="s">
        <v>137</v>
      </c>
      <c r="J6" s="244" t="s">
        <v>8</v>
      </c>
      <c r="K6" s="245" t="s">
        <v>137</v>
      </c>
      <c r="L6" s="244" t="s">
        <v>8</v>
      </c>
      <c r="M6" s="461"/>
    </row>
    <row r="7" spans="1:13" ht="12" customHeight="1" x14ac:dyDescent="0.35">
      <c r="A7" s="246">
        <v>1</v>
      </c>
      <c r="B7" s="247">
        <v>2</v>
      </c>
      <c r="C7" s="248">
        <v>3</v>
      </c>
      <c r="D7" s="248">
        <v>4</v>
      </c>
      <c r="E7" s="248">
        <v>5</v>
      </c>
      <c r="F7" s="248">
        <v>6</v>
      </c>
      <c r="G7" s="248">
        <v>7</v>
      </c>
      <c r="H7" s="248">
        <v>8</v>
      </c>
      <c r="I7" s="248">
        <v>9</v>
      </c>
      <c r="J7" s="248">
        <v>10</v>
      </c>
      <c r="K7" s="248">
        <v>11</v>
      </c>
      <c r="L7" s="248">
        <v>12</v>
      </c>
      <c r="M7" s="248">
        <v>13</v>
      </c>
    </row>
    <row r="8" spans="1:13" ht="12" customHeight="1" x14ac:dyDescent="0.3">
      <c r="A8" s="407">
        <v>1</v>
      </c>
      <c r="B8" s="408"/>
      <c r="C8" s="100" t="s">
        <v>84</v>
      </c>
      <c r="D8" s="88" t="s">
        <v>73</v>
      </c>
      <c r="E8" s="69"/>
      <c r="F8" s="266">
        <v>100.4</v>
      </c>
      <c r="G8" s="266"/>
      <c r="H8" s="266"/>
      <c r="I8" s="266"/>
      <c r="J8" s="266"/>
      <c r="K8" s="266"/>
      <c r="L8" s="266"/>
      <c r="M8" s="266"/>
    </row>
    <row r="9" spans="1:13" ht="12" customHeight="1" x14ac:dyDescent="0.3">
      <c r="A9" s="407"/>
      <c r="B9" s="408"/>
      <c r="C9" s="71" t="s">
        <v>68</v>
      </c>
      <c r="D9" s="75" t="s">
        <v>69</v>
      </c>
      <c r="E9" s="99">
        <v>0.67700000000000005</v>
      </c>
      <c r="F9" s="77">
        <f>E9*F8</f>
        <v>67.970800000000011</v>
      </c>
      <c r="G9" s="77"/>
      <c r="H9" s="77"/>
      <c r="I9" s="77"/>
      <c r="J9" s="77"/>
      <c r="K9" s="77"/>
      <c r="L9" s="77"/>
      <c r="M9" s="77"/>
    </row>
    <row r="10" spans="1:13" ht="12" customHeight="1" x14ac:dyDescent="0.3">
      <c r="A10" s="407"/>
      <c r="B10" s="408"/>
      <c r="C10" s="71" t="s">
        <v>70</v>
      </c>
      <c r="D10" s="75" t="s">
        <v>71</v>
      </c>
      <c r="E10" s="99">
        <v>5.7799999999999997E-2</v>
      </c>
      <c r="F10" s="77">
        <f>E10*F8</f>
        <v>5.8031199999999998</v>
      </c>
      <c r="G10" s="77"/>
      <c r="H10" s="77"/>
      <c r="I10" s="77"/>
      <c r="J10" s="77"/>
      <c r="K10" s="77"/>
      <c r="L10" s="77"/>
      <c r="M10" s="77"/>
    </row>
    <row r="11" spans="1:13" ht="12" customHeight="1" x14ac:dyDescent="0.3">
      <c r="A11" s="407"/>
      <c r="B11" s="408"/>
      <c r="C11" s="9" t="s">
        <v>15</v>
      </c>
      <c r="D11" s="40" t="s">
        <v>14</v>
      </c>
      <c r="E11" s="40">
        <f>0.0125</f>
        <v>1.2500000000000001E-2</v>
      </c>
      <c r="F11" s="11">
        <f>F8*E11</f>
        <v>1.2550000000000001</v>
      </c>
      <c r="G11" s="12"/>
      <c r="H11" s="13"/>
      <c r="I11" s="13"/>
      <c r="J11" s="13"/>
      <c r="K11" s="13"/>
      <c r="L11" s="13"/>
      <c r="M11" s="13"/>
    </row>
    <row r="12" spans="1:13" ht="12" customHeight="1" x14ac:dyDescent="0.3">
      <c r="A12" s="407"/>
      <c r="B12" s="408"/>
      <c r="C12" s="9" t="s">
        <v>16</v>
      </c>
      <c r="D12" s="40" t="s">
        <v>17</v>
      </c>
      <c r="E12" s="40">
        <v>2.82E-3</v>
      </c>
      <c r="F12" s="11">
        <f>F8*E12</f>
        <v>0.28312799999999999</v>
      </c>
      <c r="G12" s="12"/>
      <c r="H12" s="13"/>
      <c r="I12" s="13"/>
      <c r="J12" s="13"/>
      <c r="K12" s="13"/>
      <c r="L12" s="13"/>
      <c r="M12" s="13"/>
    </row>
    <row r="13" spans="1:13" ht="12" customHeight="1" x14ac:dyDescent="0.35">
      <c r="A13" s="246">
        <v>2</v>
      </c>
      <c r="B13" s="255"/>
      <c r="C13" s="256" t="s">
        <v>140</v>
      </c>
      <c r="D13" s="257" t="s">
        <v>141</v>
      </c>
      <c r="E13" s="257">
        <v>1.65</v>
      </c>
      <c r="F13" s="249">
        <f>F8*E13</f>
        <v>165.66</v>
      </c>
      <c r="G13" s="257"/>
      <c r="H13" s="249"/>
      <c r="I13" s="257"/>
      <c r="J13" s="258"/>
      <c r="K13" s="257"/>
      <c r="L13" s="259"/>
      <c r="M13" s="249"/>
    </row>
    <row r="14" spans="1:13" ht="25.2" x14ac:dyDescent="0.3">
      <c r="A14" s="360">
        <v>4</v>
      </c>
      <c r="B14" s="352"/>
      <c r="C14" s="7" t="s">
        <v>39</v>
      </c>
      <c r="D14" s="8" t="s">
        <v>20</v>
      </c>
      <c r="E14" s="41"/>
      <c r="F14" s="42">
        <v>311.2</v>
      </c>
      <c r="G14" s="42"/>
      <c r="H14" s="43"/>
      <c r="I14" s="42"/>
      <c r="J14" s="43"/>
      <c r="K14" s="42"/>
      <c r="L14" s="43"/>
      <c r="M14" s="43"/>
    </row>
    <row r="15" spans="1:13" ht="12" customHeight="1" x14ac:dyDescent="0.3">
      <c r="A15" s="361"/>
      <c r="B15" s="353"/>
      <c r="C15" s="9" t="s">
        <v>21</v>
      </c>
      <c r="D15" s="10" t="s">
        <v>12</v>
      </c>
      <c r="E15" s="44">
        <v>3.73E-2</v>
      </c>
      <c r="F15" s="45">
        <f>E15*F14</f>
        <v>11.607759999999999</v>
      </c>
      <c r="G15" s="46"/>
      <c r="H15" s="47"/>
      <c r="I15" s="47"/>
      <c r="J15" s="47"/>
      <c r="K15" s="47"/>
      <c r="L15" s="47"/>
      <c r="M15" s="47"/>
    </row>
    <row r="16" spans="1:13" ht="12" customHeight="1" x14ac:dyDescent="0.3">
      <c r="A16" s="361"/>
      <c r="B16" s="353"/>
      <c r="C16" s="9" t="s">
        <v>38</v>
      </c>
      <c r="D16" s="10" t="s">
        <v>14</v>
      </c>
      <c r="E16" s="44">
        <v>2.3700000000000001E-3</v>
      </c>
      <c r="F16" s="45">
        <f>E16*F14</f>
        <v>0.73754399999999998</v>
      </c>
      <c r="G16" s="46"/>
      <c r="H16" s="47"/>
      <c r="I16" s="47"/>
      <c r="J16" s="47"/>
      <c r="K16" s="46"/>
      <c r="L16" s="47"/>
      <c r="M16" s="47"/>
    </row>
    <row r="17" spans="1:13" ht="12" customHeight="1" x14ac:dyDescent="0.3">
      <c r="A17" s="361"/>
      <c r="B17" s="353"/>
      <c r="C17" s="9" t="s">
        <v>22</v>
      </c>
      <c r="D17" s="10" t="s">
        <v>14</v>
      </c>
      <c r="E17" s="44">
        <v>4.0999999999999999E-4</v>
      </c>
      <c r="F17" s="45">
        <f>E17*F14</f>
        <v>0.12759199999999998</v>
      </c>
      <c r="G17" s="46"/>
      <c r="H17" s="47"/>
      <c r="I17" s="47"/>
      <c r="J17" s="47"/>
      <c r="K17" s="46"/>
      <c r="L17" s="47"/>
      <c r="M17" s="47"/>
    </row>
    <row r="18" spans="1:13" ht="12" customHeight="1" x14ac:dyDescent="0.3">
      <c r="A18" s="361"/>
      <c r="B18" s="353"/>
      <c r="C18" s="9" t="s">
        <v>23</v>
      </c>
      <c r="D18" s="10" t="s">
        <v>14</v>
      </c>
      <c r="E18" s="44">
        <v>4.0899999999999999E-3</v>
      </c>
      <c r="F18" s="45">
        <f>E18*F14</f>
        <v>1.2728079999999999</v>
      </c>
      <c r="G18" s="46"/>
      <c r="H18" s="47"/>
      <c r="I18" s="47"/>
      <c r="J18" s="47"/>
      <c r="K18" s="46"/>
      <c r="L18" s="47"/>
      <c r="M18" s="47"/>
    </row>
    <row r="19" spans="1:13" ht="12" customHeight="1" x14ac:dyDescent="0.3">
      <c r="A19" s="361"/>
      <c r="B19" s="353"/>
      <c r="C19" s="9" t="s">
        <v>24</v>
      </c>
      <c r="D19" s="10" t="s">
        <v>14</v>
      </c>
      <c r="E19" s="44">
        <v>4.3699999999999998E-3</v>
      </c>
      <c r="F19" s="45">
        <f>E19*F14</f>
        <v>1.3599439999999998</v>
      </c>
      <c r="G19" s="46"/>
      <c r="H19" s="47"/>
      <c r="I19" s="47"/>
      <c r="J19" s="47"/>
      <c r="K19" s="46"/>
      <c r="L19" s="47"/>
      <c r="M19" s="47"/>
    </row>
    <row r="20" spans="1:13" ht="12" customHeight="1" x14ac:dyDescent="0.3">
      <c r="A20" s="361"/>
      <c r="B20" s="353"/>
      <c r="C20" s="9" t="s">
        <v>25</v>
      </c>
      <c r="D20" s="10" t="s">
        <v>14</v>
      </c>
      <c r="E20" s="44">
        <v>1.48E-3</v>
      </c>
      <c r="F20" s="45">
        <f>E20*F14</f>
        <v>0.46057599999999999</v>
      </c>
      <c r="G20" s="46"/>
      <c r="H20" s="47"/>
      <c r="I20" s="47"/>
      <c r="J20" s="47"/>
      <c r="K20" s="46"/>
      <c r="L20" s="47"/>
      <c r="M20" s="47"/>
    </row>
    <row r="21" spans="1:13" ht="12" customHeight="1" x14ac:dyDescent="0.3">
      <c r="A21" s="361"/>
      <c r="B21" s="353"/>
      <c r="C21" s="9" t="s">
        <v>31</v>
      </c>
      <c r="D21" s="10" t="s">
        <v>26</v>
      </c>
      <c r="E21" s="44">
        <v>0.122</v>
      </c>
      <c r="F21" s="45">
        <f>E21*F14</f>
        <v>37.9664</v>
      </c>
      <c r="G21" s="46"/>
      <c r="H21" s="47"/>
      <c r="I21" s="47"/>
      <c r="J21" s="47"/>
      <c r="K21" s="47"/>
      <c r="L21" s="47"/>
      <c r="M21" s="47"/>
    </row>
    <row r="22" spans="1:13" ht="12" customHeight="1" x14ac:dyDescent="0.3">
      <c r="A22" s="362"/>
      <c r="B22" s="354"/>
      <c r="C22" s="9" t="s">
        <v>27</v>
      </c>
      <c r="D22" s="10" t="s">
        <v>26</v>
      </c>
      <c r="E22" s="44">
        <v>1.0999999999999999E-2</v>
      </c>
      <c r="F22" s="45">
        <f>E22*F14</f>
        <v>3.4231999999999996</v>
      </c>
      <c r="G22" s="46"/>
      <c r="H22" s="47"/>
      <c r="I22" s="47"/>
      <c r="J22" s="47"/>
      <c r="K22" s="47"/>
      <c r="L22" s="47"/>
      <c r="M22" s="47"/>
    </row>
    <row r="23" spans="1:13" ht="12" customHeight="1" x14ac:dyDescent="0.3">
      <c r="A23" s="349">
        <v>2</v>
      </c>
      <c r="B23" s="352"/>
      <c r="C23" s="7" t="s">
        <v>174</v>
      </c>
      <c r="D23" s="15" t="s">
        <v>124</v>
      </c>
      <c r="E23" s="17"/>
      <c r="F23" s="267">
        <v>20</v>
      </c>
      <c r="G23" s="3"/>
      <c r="H23" s="268"/>
      <c r="I23" s="3"/>
      <c r="J23" s="268"/>
      <c r="K23" s="3"/>
      <c r="L23" s="268"/>
      <c r="M23" s="268"/>
    </row>
    <row r="24" spans="1:13" ht="12" customHeight="1" x14ac:dyDescent="0.3">
      <c r="A24" s="350"/>
      <c r="B24" s="353"/>
      <c r="C24" s="9" t="s">
        <v>11</v>
      </c>
      <c r="D24" s="10" t="s">
        <v>12</v>
      </c>
      <c r="E24" s="10">
        <v>1.54</v>
      </c>
      <c r="F24" s="11">
        <f>E24*F23</f>
        <v>30.8</v>
      </c>
      <c r="G24" s="269"/>
      <c r="H24" s="12"/>
      <c r="I24" s="12"/>
      <c r="J24" s="12"/>
      <c r="K24" s="12"/>
      <c r="L24" s="12"/>
      <c r="M24" s="12"/>
    </row>
    <row r="25" spans="1:13" ht="12" customHeight="1" x14ac:dyDescent="0.3">
      <c r="A25" s="350"/>
      <c r="B25" s="353"/>
      <c r="C25" s="9" t="s">
        <v>128</v>
      </c>
      <c r="D25" s="10" t="s">
        <v>57</v>
      </c>
      <c r="E25" s="10">
        <v>1</v>
      </c>
      <c r="F25" s="11">
        <f>F23*E25</f>
        <v>20</v>
      </c>
      <c r="G25" s="269"/>
      <c r="H25" s="12"/>
      <c r="I25" s="12"/>
      <c r="J25" s="12"/>
      <c r="K25" s="12"/>
      <c r="L25" s="12"/>
      <c r="M25" s="12"/>
    </row>
    <row r="26" spans="1:13" ht="12" customHeight="1" x14ac:dyDescent="0.3">
      <c r="A26" s="351"/>
      <c r="B26" s="354"/>
      <c r="C26" s="9" t="s">
        <v>125</v>
      </c>
      <c r="D26" s="10" t="s">
        <v>17</v>
      </c>
      <c r="E26" s="10">
        <v>0.09</v>
      </c>
      <c r="F26" s="11">
        <f>E26*F23</f>
        <v>1.7999999999999998</v>
      </c>
      <c r="G26" s="269"/>
      <c r="H26" s="12"/>
      <c r="I26" s="12"/>
      <c r="J26" s="12"/>
      <c r="K26" s="12"/>
      <c r="L26" s="12"/>
      <c r="M26" s="12"/>
    </row>
    <row r="27" spans="1:13" ht="43.2" x14ac:dyDescent="0.3">
      <c r="A27" s="348">
        <v>3</v>
      </c>
      <c r="B27" s="21"/>
      <c r="C27" s="22" t="s">
        <v>40</v>
      </c>
      <c r="D27" s="23" t="s">
        <v>53</v>
      </c>
      <c r="E27" s="270"/>
      <c r="F27" s="271">
        <v>311.2</v>
      </c>
      <c r="G27" s="272"/>
      <c r="H27" s="272"/>
      <c r="I27" s="273"/>
      <c r="J27" s="272"/>
      <c r="K27" s="273"/>
      <c r="L27" s="272"/>
      <c r="M27" s="272"/>
    </row>
    <row r="28" spans="1:13" ht="28.8" x14ac:dyDescent="0.3">
      <c r="A28" s="348"/>
      <c r="B28" s="21"/>
      <c r="C28" s="28" t="s">
        <v>41</v>
      </c>
      <c r="D28" s="23" t="s">
        <v>42</v>
      </c>
      <c r="E28" s="270">
        <v>0.377716</v>
      </c>
      <c r="F28" s="274">
        <f>E28*F27</f>
        <v>117.54521919999999</v>
      </c>
      <c r="G28" s="275"/>
      <c r="H28" s="276"/>
      <c r="I28" s="277"/>
      <c r="J28" s="276"/>
      <c r="K28" s="277"/>
      <c r="L28" s="276"/>
      <c r="M28" s="275"/>
    </row>
    <row r="29" spans="1:13" ht="28.8" x14ac:dyDescent="0.3">
      <c r="A29" s="348"/>
      <c r="B29" s="33"/>
      <c r="C29" s="28" t="s">
        <v>43</v>
      </c>
      <c r="D29" s="23" t="s">
        <v>44</v>
      </c>
      <c r="E29" s="270">
        <v>2.2599999999999999E-2</v>
      </c>
      <c r="F29" s="274">
        <f>E29*F27</f>
        <v>7.0331199999999994</v>
      </c>
      <c r="G29" s="275"/>
      <c r="H29" s="276"/>
      <c r="I29" s="277"/>
      <c r="J29" s="276"/>
      <c r="K29" s="277"/>
      <c r="L29" s="276"/>
      <c r="M29" s="275"/>
    </row>
    <row r="30" spans="1:13" x14ac:dyDescent="0.3">
      <c r="A30" s="348"/>
      <c r="B30" s="34"/>
      <c r="C30" s="28" t="s">
        <v>45</v>
      </c>
      <c r="D30" s="23" t="s">
        <v>46</v>
      </c>
      <c r="E30" s="270">
        <v>1.29E-2</v>
      </c>
      <c r="F30" s="274">
        <f>E30*F27</f>
        <v>4.0144799999999998</v>
      </c>
      <c r="G30" s="275"/>
      <c r="H30" s="276"/>
      <c r="I30" s="277"/>
      <c r="J30" s="276"/>
      <c r="K30" s="277"/>
      <c r="L30" s="276"/>
      <c r="M30" s="275"/>
    </row>
    <row r="31" spans="1:13" x14ac:dyDescent="0.3">
      <c r="A31" s="348"/>
      <c r="B31" s="34"/>
      <c r="C31" s="28" t="s">
        <v>47</v>
      </c>
      <c r="D31" s="23" t="s">
        <v>48</v>
      </c>
      <c r="E31" s="270">
        <v>0.14280000000000001</v>
      </c>
      <c r="F31" s="274">
        <f>E31*F27</f>
        <v>44.439360000000001</v>
      </c>
      <c r="G31" s="275"/>
      <c r="H31" s="276"/>
      <c r="I31" s="277"/>
      <c r="J31" s="276"/>
      <c r="K31" s="277"/>
      <c r="L31" s="276"/>
      <c r="M31" s="275"/>
    </row>
    <row r="32" spans="1:13" x14ac:dyDescent="0.3">
      <c r="A32" s="348"/>
      <c r="B32" s="34"/>
      <c r="C32" s="28" t="s">
        <v>49</v>
      </c>
      <c r="D32" s="23" t="s">
        <v>50</v>
      </c>
      <c r="E32" s="270" t="s">
        <v>51</v>
      </c>
      <c r="F32" s="278">
        <v>0.83599999999999997</v>
      </c>
      <c r="G32" s="275"/>
      <c r="H32" s="276"/>
      <c r="I32" s="277"/>
      <c r="J32" s="276"/>
      <c r="K32" s="277"/>
      <c r="L32" s="276"/>
      <c r="M32" s="275"/>
    </row>
    <row r="33" spans="1:13" x14ac:dyDescent="0.3">
      <c r="A33" s="348"/>
      <c r="B33" s="34"/>
      <c r="C33" s="28" t="s">
        <v>52</v>
      </c>
      <c r="D33" s="23" t="s">
        <v>53</v>
      </c>
      <c r="E33" s="270">
        <v>8.1600000000000006E-3</v>
      </c>
      <c r="F33" s="274">
        <f>E33*F27</f>
        <v>2.5393919999999999</v>
      </c>
      <c r="G33" s="276"/>
      <c r="H33" s="276"/>
      <c r="I33" s="277"/>
      <c r="J33" s="276"/>
      <c r="K33" s="277"/>
      <c r="L33" s="276"/>
      <c r="M33" s="275"/>
    </row>
    <row r="34" spans="1:13" x14ac:dyDescent="0.3">
      <c r="A34" s="348"/>
      <c r="B34" s="34"/>
      <c r="C34" s="28" t="s">
        <v>54</v>
      </c>
      <c r="D34" s="23" t="s">
        <v>46</v>
      </c>
      <c r="E34" s="270">
        <v>5.2599999999999999E-3</v>
      </c>
      <c r="F34" s="274">
        <f>E34*F27</f>
        <v>1.6369119999999999</v>
      </c>
      <c r="G34" s="275"/>
      <c r="H34" s="276"/>
      <c r="I34" s="277"/>
      <c r="J34" s="276"/>
      <c r="K34" s="277"/>
      <c r="L34" s="276"/>
      <c r="M34" s="275"/>
    </row>
    <row r="35" spans="1:13" x14ac:dyDescent="0.3">
      <c r="A35" s="348"/>
      <c r="B35" s="34"/>
      <c r="C35" s="28" t="s">
        <v>55</v>
      </c>
      <c r="D35" s="23" t="s">
        <v>48</v>
      </c>
      <c r="E35" s="270">
        <v>0.17799999999999999</v>
      </c>
      <c r="F35" s="274">
        <f>E35*F27</f>
        <v>55.393599999999992</v>
      </c>
      <c r="G35" s="275"/>
      <c r="H35" s="276"/>
      <c r="I35" s="277"/>
      <c r="J35" s="276"/>
      <c r="K35" s="277"/>
      <c r="L35" s="276"/>
      <c r="M35" s="275"/>
    </row>
    <row r="36" spans="1:13" x14ac:dyDescent="0.3">
      <c r="A36" s="348"/>
      <c r="B36" s="34"/>
      <c r="C36" s="28" t="s">
        <v>56</v>
      </c>
      <c r="D36" s="23" t="s">
        <v>50</v>
      </c>
      <c r="E36" s="270"/>
      <c r="F36" s="274">
        <f>F31*2.4</f>
        <v>106.654464</v>
      </c>
      <c r="G36" s="275"/>
      <c r="H36" s="276"/>
      <c r="I36" s="277"/>
      <c r="J36" s="276"/>
      <c r="K36" s="277"/>
      <c r="L36" s="276"/>
      <c r="M36" s="275"/>
    </row>
    <row r="37" spans="1:13" s="260" customFormat="1" ht="27.75" customHeight="1" x14ac:dyDescent="0.35">
      <c r="A37" s="246">
        <v>6</v>
      </c>
      <c r="B37" s="251"/>
      <c r="C37" s="256" t="s">
        <v>146</v>
      </c>
      <c r="D37" s="257" t="s">
        <v>144</v>
      </c>
      <c r="E37" s="257"/>
      <c r="F37" s="262">
        <v>163.4</v>
      </c>
      <c r="G37" s="257"/>
      <c r="H37" s="249"/>
      <c r="I37" s="257"/>
      <c r="J37" s="258"/>
      <c r="K37" s="257"/>
      <c r="L37" s="263"/>
      <c r="M37" s="249"/>
    </row>
    <row r="38" spans="1:13" ht="15" x14ac:dyDescent="0.35">
      <c r="A38" s="244"/>
      <c r="B38" s="252"/>
      <c r="C38" s="250" t="s">
        <v>139</v>
      </c>
      <c r="D38" s="248" t="s">
        <v>12</v>
      </c>
      <c r="E38" s="248">
        <v>0.54139999999999999</v>
      </c>
      <c r="F38" s="261">
        <f>E38*F37</f>
        <v>88.464759999999998</v>
      </c>
      <c r="G38" s="248"/>
      <c r="H38" s="254"/>
      <c r="I38" s="248"/>
      <c r="J38" s="250"/>
      <c r="K38" s="248"/>
      <c r="L38" s="253"/>
      <c r="M38" s="254"/>
    </row>
    <row r="39" spans="1:13" ht="15" x14ac:dyDescent="0.35">
      <c r="A39" s="246"/>
      <c r="B39" s="252"/>
      <c r="C39" s="250" t="s">
        <v>125</v>
      </c>
      <c r="D39" s="248" t="s">
        <v>17</v>
      </c>
      <c r="E39" s="248">
        <v>4.6199999999999998E-2</v>
      </c>
      <c r="F39" s="261">
        <f>E39*F37</f>
        <v>7.54908</v>
      </c>
      <c r="G39" s="248"/>
      <c r="H39" s="254"/>
      <c r="I39" s="248"/>
      <c r="J39" s="250"/>
      <c r="K39" s="248"/>
      <c r="L39" s="253"/>
      <c r="M39" s="254"/>
    </row>
    <row r="40" spans="1:13" ht="15" x14ac:dyDescent="0.35">
      <c r="A40" s="246"/>
      <c r="B40" s="252"/>
      <c r="C40" s="250" t="s">
        <v>145</v>
      </c>
      <c r="D40" s="248" t="s">
        <v>138</v>
      </c>
      <c r="E40" s="248">
        <v>8.1600000000000006E-2</v>
      </c>
      <c r="F40" s="261">
        <f>E40*F37</f>
        <v>13.333440000000001</v>
      </c>
      <c r="G40" s="248"/>
      <c r="H40" s="261"/>
      <c r="I40" s="248"/>
      <c r="J40" s="250"/>
      <c r="K40" s="248"/>
      <c r="L40" s="253"/>
      <c r="M40" s="254"/>
    </row>
    <row r="41" spans="1:13" ht="41.4" x14ac:dyDescent="0.3">
      <c r="A41" s="462">
        <v>4</v>
      </c>
      <c r="B41" s="279"/>
      <c r="C41" s="280" t="s">
        <v>64</v>
      </c>
      <c r="D41" s="281" t="s">
        <v>57</v>
      </c>
      <c r="E41" s="270"/>
      <c r="F41" s="282">
        <v>91</v>
      </c>
      <c r="G41" s="283"/>
      <c r="H41" s="284"/>
      <c r="I41" s="285"/>
      <c r="J41" s="284"/>
      <c r="K41" s="285"/>
      <c r="L41" s="284"/>
      <c r="M41" s="284"/>
    </row>
    <row r="42" spans="1:13" ht="27.6" x14ac:dyDescent="0.3">
      <c r="A42" s="462"/>
      <c r="B42" s="279"/>
      <c r="C42" s="286" t="s">
        <v>41</v>
      </c>
      <c r="D42" s="281" t="s">
        <v>42</v>
      </c>
      <c r="E42" s="270">
        <v>7.6999999999999999E-2</v>
      </c>
      <c r="F42" s="274">
        <f>F41*E42</f>
        <v>7.0069999999999997</v>
      </c>
      <c r="G42" s="275"/>
      <c r="H42" s="275"/>
      <c r="I42" s="287"/>
      <c r="J42" s="275"/>
      <c r="K42" s="287"/>
      <c r="L42" s="275"/>
      <c r="M42" s="275"/>
    </row>
    <row r="43" spans="1:13" ht="27.6" x14ac:dyDescent="0.3">
      <c r="A43" s="462"/>
      <c r="B43" s="279"/>
      <c r="C43" s="286" t="s">
        <v>58</v>
      </c>
      <c r="D43" s="281" t="s">
        <v>44</v>
      </c>
      <c r="E43" s="270">
        <v>0.19400000000000001</v>
      </c>
      <c r="F43" s="274">
        <f>F41*E43</f>
        <v>17.654</v>
      </c>
      <c r="G43" s="275"/>
      <c r="H43" s="275"/>
      <c r="I43" s="287"/>
      <c r="J43" s="275"/>
      <c r="K43" s="287"/>
      <c r="L43" s="275"/>
      <c r="M43" s="275"/>
    </row>
    <row r="44" spans="1:13" ht="27.6" x14ac:dyDescent="0.3">
      <c r="A44" s="462"/>
      <c r="B44" s="279"/>
      <c r="C44" s="286" t="s">
        <v>59</v>
      </c>
      <c r="D44" s="281" t="s">
        <v>44</v>
      </c>
      <c r="E44" s="270">
        <v>1.67E-2</v>
      </c>
      <c r="F44" s="274">
        <f>F41*E44</f>
        <v>1.5197000000000001</v>
      </c>
      <c r="G44" s="275"/>
      <c r="H44" s="275"/>
      <c r="I44" s="287"/>
      <c r="J44" s="275"/>
      <c r="K44" s="287"/>
      <c r="L44" s="275"/>
      <c r="M44" s="275"/>
    </row>
    <row r="45" spans="1:13" ht="27.6" x14ac:dyDescent="0.3">
      <c r="A45" s="462"/>
      <c r="B45" s="279"/>
      <c r="C45" s="286" t="s">
        <v>60</v>
      </c>
      <c r="D45" s="281" t="s">
        <v>44</v>
      </c>
      <c r="E45" s="270">
        <v>2.4199999999999999E-2</v>
      </c>
      <c r="F45" s="274">
        <f>F41*E45</f>
        <v>2.2021999999999999</v>
      </c>
      <c r="G45" s="275"/>
      <c r="H45" s="275"/>
      <c r="I45" s="287"/>
      <c r="J45" s="275"/>
      <c r="K45" s="287"/>
      <c r="L45" s="275"/>
      <c r="M45" s="275"/>
    </row>
    <row r="46" spans="1:13" ht="27.6" x14ac:dyDescent="0.3">
      <c r="A46" s="462"/>
      <c r="B46" s="288"/>
      <c r="C46" s="286" t="s">
        <v>61</v>
      </c>
      <c r="D46" s="281" t="s">
        <v>44</v>
      </c>
      <c r="E46" s="270">
        <v>8.8000000000000005E-3</v>
      </c>
      <c r="F46" s="274">
        <f>F41*E46</f>
        <v>0.80080000000000007</v>
      </c>
      <c r="G46" s="275"/>
      <c r="H46" s="275"/>
      <c r="I46" s="287"/>
      <c r="J46" s="275"/>
      <c r="K46" s="287"/>
      <c r="L46" s="275"/>
      <c r="M46" s="275"/>
    </row>
    <row r="47" spans="1:13" x14ac:dyDescent="0.3">
      <c r="A47" s="462"/>
      <c r="B47" s="279"/>
      <c r="C47" s="286" t="s">
        <v>45</v>
      </c>
      <c r="D47" s="281" t="s">
        <v>46</v>
      </c>
      <c r="E47" s="270">
        <v>6.3700000000000007E-2</v>
      </c>
      <c r="F47" s="274">
        <f>F41*E47</f>
        <v>5.7967000000000004</v>
      </c>
      <c r="G47" s="275"/>
      <c r="H47" s="275"/>
      <c r="I47" s="287"/>
      <c r="J47" s="275"/>
      <c r="K47" s="287"/>
      <c r="L47" s="275"/>
      <c r="M47" s="275"/>
    </row>
    <row r="48" spans="1:13" x14ac:dyDescent="0.3">
      <c r="A48" s="462"/>
      <c r="B48" s="279"/>
      <c r="C48" s="286" t="s">
        <v>55</v>
      </c>
      <c r="D48" s="281" t="s">
        <v>48</v>
      </c>
      <c r="E48" s="270">
        <v>6.2E-2</v>
      </c>
      <c r="F48" s="274">
        <f>F41*E48</f>
        <v>5.6420000000000003</v>
      </c>
      <c r="G48" s="275"/>
      <c r="H48" s="275"/>
      <c r="I48" s="287"/>
      <c r="J48" s="275"/>
      <c r="K48" s="287"/>
      <c r="L48" s="275"/>
      <c r="M48" s="275"/>
    </row>
    <row r="49" spans="1:13" ht="15" x14ac:dyDescent="0.3">
      <c r="A49" s="462"/>
      <c r="B49" s="279"/>
      <c r="C49" s="289" t="s">
        <v>62</v>
      </c>
      <c r="D49" s="39" t="s">
        <v>63</v>
      </c>
      <c r="E49" s="60">
        <v>1.2999999999999999E-3</v>
      </c>
      <c r="F49" s="61">
        <f>F41*E49</f>
        <v>0.11829999999999999</v>
      </c>
      <c r="G49" s="61"/>
      <c r="H49" s="61"/>
      <c r="I49" s="61"/>
      <c r="J49" s="61"/>
      <c r="K49" s="61"/>
      <c r="L49" s="61"/>
      <c r="M49" s="61"/>
    </row>
    <row r="50" spans="1:13" x14ac:dyDescent="0.3">
      <c r="A50" s="462"/>
      <c r="B50" s="279"/>
      <c r="C50" s="286" t="s">
        <v>54</v>
      </c>
      <c r="D50" s="281" t="s">
        <v>46</v>
      </c>
      <c r="E50" s="270">
        <v>1.78E-2</v>
      </c>
      <c r="F50" s="274">
        <f>F41*E50</f>
        <v>1.6197999999999999</v>
      </c>
      <c r="G50" s="275"/>
      <c r="H50" s="275"/>
      <c r="I50" s="287"/>
      <c r="J50" s="275"/>
      <c r="K50" s="287"/>
      <c r="L50" s="275"/>
      <c r="M50" s="275"/>
    </row>
    <row r="51" spans="1:13" s="260" customFormat="1" ht="27.75" customHeight="1" x14ac:dyDescent="0.35">
      <c r="A51" s="246">
        <v>8</v>
      </c>
      <c r="B51" s="251"/>
      <c r="C51" s="256" t="s">
        <v>147</v>
      </c>
      <c r="D51" s="257" t="s">
        <v>122</v>
      </c>
      <c r="E51" s="257"/>
      <c r="F51" s="262">
        <v>2</v>
      </c>
      <c r="G51" s="257"/>
      <c r="H51" s="249"/>
      <c r="I51" s="257"/>
      <c r="J51" s="258"/>
      <c r="K51" s="257"/>
      <c r="L51" s="263"/>
      <c r="M51" s="249"/>
    </row>
    <row r="52" spans="1:13" ht="15" x14ac:dyDescent="0.35">
      <c r="A52" s="244"/>
      <c r="B52" s="252"/>
      <c r="C52" s="250" t="s">
        <v>139</v>
      </c>
      <c r="D52" s="248" t="s">
        <v>12</v>
      </c>
      <c r="E52" s="248">
        <v>1.54</v>
      </c>
      <c r="F52" s="261">
        <f>E52*F51</f>
        <v>3.08</v>
      </c>
      <c r="G52" s="248"/>
      <c r="H52" s="254"/>
      <c r="I52" s="248"/>
      <c r="J52" s="250"/>
      <c r="K52" s="248"/>
      <c r="L52" s="253"/>
      <c r="M52" s="254"/>
    </row>
    <row r="53" spans="1:13" ht="15" x14ac:dyDescent="0.35">
      <c r="A53" s="246"/>
      <c r="B53" s="252"/>
      <c r="C53" s="250" t="s">
        <v>125</v>
      </c>
      <c r="D53" s="248" t="s">
        <v>17</v>
      </c>
      <c r="E53" s="248">
        <v>0.09</v>
      </c>
      <c r="F53" s="261">
        <f>E53*F51</f>
        <v>0.18</v>
      </c>
      <c r="G53" s="248"/>
      <c r="H53" s="254"/>
      <c r="I53" s="248"/>
      <c r="J53" s="250"/>
      <c r="K53" s="248"/>
      <c r="L53" s="253"/>
      <c r="M53" s="254"/>
    </row>
    <row r="54" spans="1:13" ht="15" x14ac:dyDescent="0.35">
      <c r="A54" s="246"/>
      <c r="B54" s="252"/>
      <c r="C54" s="250" t="s">
        <v>143</v>
      </c>
      <c r="D54" s="248" t="s">
        <v>138</v>
      </c>
      <c r="E54" s="248">
        <v>1.4E-2</v>
      </c>
      <c r="F54" s="261">
        <f>E54*F51</f>
        <v>2.8000000000000001E-2</v>
      </c>
      <c r="G54" s="248"/>
      <c r="H54" s="261"/>
      <c r="I54" s="248"/>
      <c r="J54" s="250"/>
      <c r="K54" s="248"/>
      <c r="L54" s="253"/>
      <c r="M54" s="254"/>
    </row>
    <row r="55" spans="1:13" ht="15" x14ac:dyDescent="0.35">
      <c r="A55" s="246"/>
      <c r="B55" s="252"/>
      <c r="C55" s="250" t="s">
        <v>148</v>
      </c>
      <c r="D55" s="248" t="s">
        <v>122</v>
      </c>
      <c r="E55" s="248">
        <v>1</v>
      </c>
      <c r="F55" s="261">
        <f>E55*F51</f>
        <v>2</v>
      </c>
      <c r="G55" s="248"/>
      <c r="H55" s="254"/>
      <c r="I55" s="248"/>
      <c r="J55" s="250"/>
      <c r="K55" s="248"/>
      <c r="L55" s="264"/>
      <c r="M55" s="254"/>
    </row>
  </sheetData>
  <mergeCells count="19">
    <mergeCell ref="A27:A36"/>
    <mergeCell ref="A41:A50"/>
    <mergeCell ref="A8:A12"/>
    <mergeCell ref="B8:B12"/>
    <mergeCell ref="A14:A22"/>
    <mergeCell ref="B14:B22"/>
    <mergeCell ref="A23:A26"/>
    <mergeCell ref="B23:B26"/>
    <mergeCell ref="A1:M1"/>
    <mergeCell ref="A2:M2"/>
    <mergeCell ref="A5:A6"/>
    <mergeCell ref="B5:B6"/>
    <mergeCell ref="C5:C6"/>
    <mergeCell ref="D5:D6"/>
    <mergeCell ref="E5:F5"/>
    <mergeCell ref="G5:H5"/>
    <mergeCell ref="I5:J5"/>
    <mergeCell ref="K5:L5"/>
    <mergeCell ref="M5:M6"/>
  </mergeCells>
  <conditionalFormatting sqref="J27 H27 L27:M27">
    <cfRule type="cellIs" dxfId="89" priority="18" operator="equal">
      <formula>0</formula>
    </cfRule>
  </conditionalFormatting>
  <conditionalFormatting sqref="A27:B27 I27 K27 E27:G27">
    <cfRule type="cellIs" dxfId="88" priority="17" operator="equal">
      <formula>0</formula>
    </cfRule>
  </conditionalFormatting>
  <conditionalFormatting sqref="C27">
    <cfRule type="cellIs" dxfId="87" priority="16" operator="equal">
      <formula>0</formula>
    </cfRule>
  </conditionalFormatting>
  <conditionalFormatting sqref="E33:G33 C33 I33:I36 K33:K36 L28:M36 H28:H36 J28:J36">
    <cfRule type="cellIs" dxfId="86" priority="15" operator="equal">
      <formula>0</formula>
    </cfRule>
  </conditionalFormatting>
  <conditionalFormatting sqref="E31:G31 C31 C32:G32 C29:G30 I28:I32 K28:K32 D28:G28">
    <cfRule type="cellIs" dxfId="85" priority="13" operator="equal">
      <formula>0</formula>
    </cfRule>
  </conditionalFormatting>
  <conditionalFormatting sqref="E35:G35 C35 C36:G36 C34:G34">
    <cfRule type="cellIs" dxfId="84" priority="14" operator="equal">
      <formula>0</formula>
    </cfRule>
  </conditionalFormatting>
  <conditionalFormatting sqref="D35">
    <cfRule type="cellIs" dxfId="83" priority="11" operator="equal">
      <formula>0</formula>
    </cfRule>
  </conditionalFormatting>
  <conditionalFormatting sqref="C28">
    <cfRule type="cellIs" dxfId="82" priority="9" operator="equal">
      <formula>0</formula>
    </cfRule>
  </conditionalFormatting>
  <conditionalFormatting sqref="D31">
    <cfRule type="cellIs" dxfId="81" priority="12" operator="equal">
      <formula>0</formula>
    </cfRule>
  </conditionalFormatting>
  <conditionalFormatting sqref="D33">
    <cfRule type="cellIs" dxfId="80" priority="10" operator="equal">
      <formula>0</formula>
    </cfRule>
  </conditionalFormatting>
  <conditionalFormatting sqref="B29">
    <cfRule type="cellIs" dxfId="79" priority="8" operator="equal">
      <formula>0</formula>
    </cfRule>
  </conditionalFormatting>
  <conditionalFormatting sqref="D27">
    <cfRule type="cellIs" dxfId="78" priority="7" operator="equal">
      <formula>0</formula>
    </cfRule>
  </conditionalFormatting>
  <conditionalFormatting sqref="L41:M41 J41 H41">
    <cfRule type="cellIs" dxfId="77" priority="6" operator="equal">
      <formula>0</formula>
    </cfRule>
  </conditionalFormatting>
  <conditionalFormatting sqref="A41:G41 I41 K41">
    <cfRule type="cellIs" dxfId="76" priority="5" operator="equal">
      <formula>0</formula>
    </cfRule>
  </conditionalFormatting>
  <conditionalFormatting sqref="L42:M50 C45:G50 I45:I50 K45 J42:J50 H42:H50 K47:K50">
    <cfRule type="cellIs" dxfId="75" priority="4" operator="equal">
      <formula>0</formula>
    </cfRule>
  </conditionalFormatting>
  <conditionalFormatting sqref="C42:G44 I42:I44 K42:K44">
    <cfRule type="cellIs" dxfId="74" priority="3" operator="equal">
      <formula>0</formula>
    </cfRule>
  </conditionalFormatting>
  <conditionalFormatting sqref="B46">
    <cfRule type="cellIs" dxfId="73" priority="2" operator="equal">
      <formula>0</formula>
    </cfRule>
  </conditionalFormatting>
  <conditionalFormatting sqref="K46">
    <cfRule type="cellIs" dxfId="72" priority="1" operator="equal">
      <formula>0</formula>
    </cfRule>
  </conditionalFormatting>
  <pageMargins left="0.7" right="0.7" top="0.75" bottom="0.75" header="0.3" footer="0.3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N42"/>
  <sheetViews>
    <sheetView zoomScaleNormal="100" workbookViewId="0">
      <selection activeCell="A3" sqref="A3:XFD3"/>
    </sheetView>
  </sheetViews>
  <sheetFormatPr defaultColWidth="9.109375" defaultRowHeight="17.399999999999999" x14ac:dyDescent="0.4"/>
  <cols>
    <col min="1" max="1" width="3.109375" style="321" bestFit="1" customWidth="1"/>
    <col min="2" max="2" width="8.6640625" style="322" hidden="1" customWidth="1"/>
    <col min="3" max="3" width="41.44140625" style="323" customWidth="1"/>
    <col min="4" max="4" width="9.33203125" style="324" customWidth="1"/>
    <col min="5" max="6" width="8.5546875" style="325" customWidth="1"/>
    <col min="7" max="7" width="8.5546875" style="325" hidden="1" customWidth="1"/>
    <col min="8" max="8" width="9.33203125" style="325" hidden="1" customWidth="1"/>
    <col min="9" max="9" width="8.5546875" style="325" hidden="1" customWidth="1"/>
    <col min="10" max="10" width="9.44140625" style="325" hidden="1" customWidth="1"/>
    <col min="11" max="12" width="8.5546875" style="325" hidden="1" customWidth="1"/>
    <col min="13" max="13" width="10.109375" style="325" hidden="1" customWidth="1"/>
    <col min="14" max="14" width="9.109375" style="298"/>
    <col min="15" max="16384" width="9.109375" style="299"/>
  </cols>
  <sheetData>
    <row r="2" spans="1:14" s="291" customFormat="1" ht="95.4" customHeight="1" x14ac:dyDescent="0.4">
      <c r="A2" s="463" t="s">
        <v>184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290"/>
    </row>
    <row r="3" spans="1:14" customFormat="1" ht="16.5" customHeight="1" x14ac:dyDescent="0.3">
      <c r="A3" s="485" t="s">
        <v>180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4" s="293" customFormat="1" ht="15" customHeight="1" x14ac:dyDescent="0.4">
      <c r="A4" s="464" t="s">
        <v>0</v>
      </c>
      <c r="B4" s="466" t="s">
        <v>149</v>
      </c>
      <c r="C4" s="466" t="s">
        <v>150</v>
      </c>
      <c r="D4" s="466" t="s">
        <v>151</v>
      </c>
      <c r="E4" s="466" t="s">
        <v>4</v>
      </c>
      <c r="F4" s="466"/>
      <c r="G4" s="466" t="s">
        <v>5</v>
      </c>
      <c r="H4" s="466"/>
      <c r="I4" s="468" t="s">
        <v>152</v>
      </c>
      <c r="J4" s="468"/>
      <c r="K4" s="466" t="s">
        <v>6</v>
      </c>
      <c r="L4" s="466"/>
      <c r="M4" s="466" t="s">
        <v>8</v>
      </c>
      <c r="N4" s="292"/>
    </row>
    <row r="5" spans="1:14" s="293" customFormat="1" ht="32.4" x14ac:dyDescent="0.4">
      <c r="A5" s="465"/>
      <c r="B5" s="466"/>
      <c r="C5" s="467"/>
      <c r="D5" s="467"/>
      <c r="E5" s="294" t="s">
        <v>153</v>
      </c>
      <c r="F5" s="294" t="s">
        <v>154</v>
      </c>
      <c r="G5" s="295" t="s">
        <v>9</v>
      </c>
      <c r="H5" s="294" t="s">
        <v>8</v>
      </c>
      <c r="I5" s="295" t="s">
        <v>9</v>
      </c>
      <c r="J5" s="294" t="s">
        <v>8</v>
      </c>
      <c r="K5" s="295" t="s">
        <v>9</v>
      </c>
      <c r="L5" s="294" t="s">
        <v>8</v>
      </c>
      <c r="M5" s="467"/>
      <c r="N5" s="292"/>
    </row>
    <row r="6" spans="1:14" ht="15" customHeight="1" x14ac:dyDescent="0.4">
      <c r="A6" s="296">
        <v>1</v>
      </c>
      <c r="B6" s="295">
        <v>2</v>
      </c>
      <c r="C6" s="297">
        <v>3</v>
      </c>
      <c r="D6" s="297">
        <v>4</v>
      </c>
      <c r="E6" s="297">
        <v>5</v>
      </c>
      <c r="F6" s="297"/>
      <c r="G6" s="297">
        <v>6</v>
      </c>
      <c r="H6" s="297">
        <v>7</v>
      </c>
      <c r="I6" s="297">
        <v>8</v>
      </c>
      <c r="J6" s="297">
        <v>9</v>
      </c>
      <c r="K6" s="297">
        <v>10</v>
      </c>
      <c r="L6" s="297">
        <v>11</v>
      </c>
      <c r="M6" s="297">
        <v>12</v>
      </c>
    </row>
    <row r="7" spans="1:14" ht="37.799999999999997" x14ac:dyDescent="0.4">
      <c r="A7" s="349">
        <v>1</v>
      </c>
      <c r="B7" s="363"/>
      <c r="C7" s="7" t="s">
        <v>37</v>
      </c>
      <c r="D7" s="8" t="s">
        <v>10</v>
      </c>
      <c r="E7" s="41"/>
      <c r="F7" s="42">
        <v>86</v>
      </c>
      <c r="G7" s="42"/>
      <c r="H7" s="43"/>
      <c r="I7" s="42"/>
      <c r="J7" s="43"/>
      <c r="K7" s="42"/>
      <c r="L7" s="43"/>
      <c r="M7" s="43"/>
    </row>
    <row r="8" spans="1:14" x14ac:dyDescent="0.4">
      <c r="A8" s="350"/>
      <c r="B8" s="364"/>
      <c r="C8" s="9" t="s">
        <v>11</v>
      </c>
      <c r="D8" s="10" t="s">
        <v>12</v>
      </c>
      <c r="E8" s="44">
        <f>0.677</f>
        <v>0.67700000000000005</v>
      </c>
      <c r="F8" s="45">
        <f>E8*F7</f>
        <v>58.222000000000001</v>
      </c>
      <c r="G8" s="46"/>
      <c r="H8" s="47"/>
      <c r="I8" s="47"/>
      <c r="J8" s="47"/>
      <c r="K8" s="47"/>
      <c r="L8" s="47"/>
      <c r="M8" s="47"/>
    </row>
    <row r="9" spans="1:14" x14ac:dyDescent="0.4">
      <c r="A9" s="350"/>
      <c r="B9" s="364"/>
      <c r="C9" s="9" t="s">
        <v>13</v>
      </c>
      <c r="D9" s="10" t="s">
        <v>14</v>
      </c>
      <c r="E9" s="44">
        <f>0.0578</f>
        <v>5.7799999999999997E-2</v>
      </c>
      <c r="F9" s="45">
        <f>E9*F7</f>
        <v>4.9707999999999997</v>
      </c>
      <c r="G9" s="46"/>
      <c r="H9" s="47"/>
      <c r="I9" s="47"/>
      <c r="J9" s="47"/>
      <c r="K9" s="47"/>
      <c r="L9" s="47"/>
      <c r="M9" s="47"/>
    </row>
    <row r="10" spans="1:14" x14ac:dyDescent="0.4">
      <c r="A10" s="350"/>
      <c r="B10" s="364"/>
      <c r="C10" s="9" t="s">
        <v>15</v>
      </c>
      <c r="D10" s="10" t="s">
        <v>14</v>
      </c>
      <c r="E10" s="44">
        <f>0.0125</f>
        <v>1.2500000000000001E-2</v>
      </c>
      <c r="F10" s="45">
        <f>F7*E10</f>
        <v>1.075</v>
      </c>
      <c r="G10" s="46"/>
      <c r="H10" s="47"/>
      <c r="I10" s="47"/>
      <c r="J10" s="47"/>
      <c r="K10" s="47"/>
      <c r="L10" s="47"/>
      <c r="M10" s="47"/>
    </row>
    <row r="11" spans="1:14" x14ac:dyDescent="0.4">
      <c r="A11" s="351"/>
      <c r="B11" s="365"/>
      <c r="C11" s="9" t="s">
        <v>16</v>
      </c>
      <c r="D11" s="10" t="s">
        <v>17</v>
      </c>
      <c r="E11" s="44">
        <v>2.82E-3</v>
      </c>
      <c r="F11" s="45">
        <f>E11*F7</f>
        <v>0.24252000000000001</v>
      </c>
      <c r="G11" s="46"/>
      <c r="H11" s="47"/>
      <c r="I11" s="47"/>
      <c r="J11" s="47"/>
      <c r="K11" s="47"/>
      <c r="L11" s="47"/>
      <c r="M11" s="47"/>
    </row>
    <row r="12" spans="1:14" ht="25.2" x14ac:dyDescent="0.4">
      <c r="A12" s="355">
        <v>2</v>
      </c>
      <c r="B12" s="349"/>
      <c r="C12" s="14" t="s">
        <v>36</v>
      </c>
      <c r="D12" s="15" t="s">
        <v>10</v>
      </c>
      <c r="E12" s="48"/>
      <c r="F12" s="49">
        <f>F7*0.1</f>
        <v>8.6</v>
      </c>
      <c r="G12" s="50"/>
      <c r="H12" s="50"/>
      <c r="I12" s="50"/>
      <c r="J12" s="50"/>
      <c r="K12" s="50"/>
      <c r="L12" s="50"/>
      <c r="M12" s="50"/>
    </row>
    <row r="13" spans="1:14" x14ac:dyDescent="0.4">
      <c r="A13" s="356"/>
      <c r="B13" s="351"/>
      <c r="C13" s="16" t="s">
        <v>11</v>
      </c>
      <c r="D13" s="17" t="s">
        <v>12</v>
      </c>
      <c r="E13" s="51">
        <v>0.216</v>
      </c>
      <c r="F13" s="52">
        <f>E13*F12</f>
        <v>1.8575999999999999</v>
      </c>
      <c r="G13" s="53"/>
      <c r="H13" s="53"/>
      <c r="I13" s="53"/>
      <c r="J13" s="53"/>
      <c r="K13" s="53"/>
      <c r="L13" s="53"/>
      <c r="M13" s="53"/>
    </row>
    <row r="14" spans="1:14" ht="32.4" x14ac:dyDescent="0.4">
      <c r="A14" s="303">
        <v>3</v>
      </c>
      <c r="B14" s="304"/>
      <c r="C14" s="305" t="s">
        <v>155</v>
      </c>
      <c r="D14" s="306" t="s">
        <v>121</v>
      </c>
      <c r="E14" s="307"/>
      <c r="F14" s="308">
        <v>155</v>
      </c>
      <c r="G14" s="309"/>
      <c r="H14" s="302"/>
      <c r="I14" s="310"/>
      <c r="J14" s="302"/>
      <c r="K14" s="310"/>
      <c r="L14" s="302"/>
      <c r="M14" s="302"/>
    </row>
    <row r="15" spans="1:14" ht="32.4" x14ac:dyDescent="0.4">
      <c r="A15" s="475">
        <v>4</v>
      </c>
      <c r="B15" s="472"/>
      <c r="C15" s="311" t="s">
        <v>156</v>
      </c>
      <c r="D15" s="326" t="s">
        <v>172</v>
      </c>
      <c r="E15" s="327"/>
      <c r="F15" s="312">
        <v>0.47099999999999997</v>
      </c>
      <c r="G15" s="319"/>
      <c r="H15" s="319"/>
      <c r="I15" s="319"/>
      <c r="J15" s="319"/>
      <c r="K15" s="320"/>
      <c r="L15" s="319"/>
      <c r="M15" s="319"/>
    </row>
    <row r="16" spans="1:14" x14ac:dyDescent="0.4">
      <c r="A16" s="476"/>
      <c r="B16" s="473"/>
      <c r="C16" s="314" t="s">
        <v>41</v>
      </c>
      <c r="D16" s="300" t="s">
        <v>42</v>
      </c>
      <c r="E16" s="301">
        <v>42.9</v>
      </c>
      <c r="F16" s="313">
        <f>F15*E16</f>
        <v>20.2059</v>
      </c>
      <c r="G16" s="302"/>
      <c r="H16" s="302"/>
      <c r="I16" s="313"/>
      <c r="J16" s="302"/>
      <c r="K16" s="313"/>
      <c r="L16" s="302"/>
      <c r="M16" s="302"/>
    </row>
    <row r="17" spans="1:13" x14ac:dyDescent="0.4">
      <c r="A17" s="476"/>
      <c r="B17" s="473"/>
      <c r="C17" s="314" t="s">
        <v>88</v>
      </c>
      <c r="D17" s="300" t="s">
        <v>44</v>
      </c>
      <c r="E17" s="301">
        <v>2.69</v>
      </c>
      <c r="F17" s="313">
        <f>F15*E17</f>
        <v>1.2669899999999998</v>
      </c>
      <c r="G17" s="302"/>
      <c r="H17" s="302"/>
      <c r="I17" s="313"/>
      <c r="J17" s="302"/>
      <c r="K17" s="313"/>
      <c r="L17" s="302"/>
      <c r="M17" s="302"/>
    </row>
    <row r="18" spans="1:13" x14ac:dyDescent="0.4">
      <c r="A18" s="476"/>
      <c r="B18" s="473"/>
      <c r="C18" s="314" t="s">
        <v>157</v>
      </c>
      <c r="D18" s="300" t="s">
        <v>44</v>
      </c>
      <c r="E18" s="301">
        <v>7.4</v>
      </c>
      <c r="F18" s="313">
        <f>F15*E18</f>
        <v>3.4853999999999998</v>
      </c>
      <c r="G18" s="302"/>
      <c r="H18" s="302"/>
      <c r="I18" s="313"/>
      <c r="J18" s="302"/>
      <c r="K18" s="313"/>
      <c r="L18" s="302"/>
      <c r="M18" s="302"/>
    </row>
    <row r="19" spans="1:13" x14ac:dyDescent="0.4">
      <c r="A19" s="476"/>
      <c r="B19" s="473"/>
      <c r="C19" s="314" t="s">
        <v>158</v>
      </c>
      <c r="D19" s="300" t="s">
        <v>44</v>
      </c>
      <c r="E19" s="301">
        <v>1.48</v>
      </c>
      <c r="F19" s="313">
        <f>F15*E19</f>
        <v>0.69707999999999992</v>
      </c>
      <c r="G19" s="302"/>
      <c r="H19" s="302"/>
      <c r="I19" s="313"/>
      <c r="J19" s="302"/>
      <c r="K19" s="313"/>
      <c r="L19" s="302"/>
      <c r="M19" s="302"/>
    </row>
    <row r="20" spans="1:13" x14ac:dyDescent="0.4">
      <c r="A20" s="476"/>
      <c r="B20" s="473"/>
      <c r="C20" s="314" t="s">
        <v>159</v>
      </c>
      <c r="D20" s="300" t="s">
        <v>160</v>
      </c>
      <c r="E20" s="301">
        <v>126</v>
      </c>
      <c r="F20" s="313">
        <f>F15*0.06*1000*1.26</f>
        <v>35.607599999999998</v>
      </c>
      <c r="G20" s="302"/>
      <c r="H20" s="302"/>
      <c r="I20" s="313"/>
      <c r="J20" s="302"/>
      <c r="K20" s="313"/>
      <c r="L20" s="302"/>
      <c r="M20" s="302"/>
    </row>
    <row r="21" spans="1:13" x14ac:dyDescent="0.4">
      <c r="A21" s="476"/>
      <c r="B21" s="473"/>
      <c r="C21" s="314" t="s">
        <v>55</v>
      </c>
      <c r="D21" s="300" t="s">
        <v>160</v>
      </c>
      <c r="E21" s="301">
        <v>11</v>
      </c>
      <c r="F21" s="313">
        <f>F15*E21</f>
        <v>5.181</v>
      </c>
      <c r="G21" s="302"/>
      <c r="H21" s="302"/>
      <c r="I21" s="313"/>
      <c r="J21" s="302"/>
      <c r="K21" s="313"/>
      <c r="L21" s="302"/>
      <c r="M21" s="302"/>
    </row>
    <row r="22" spans="1:13" ht="32.4" x14ac:dyDescent="0.4">
      <c r="A22" s="477"/>
      <c r="B22" s="474"/>
      <c r="C22" s="314" t="s">
        <v>161</v>
      </c>
      <c r="D22" s="300" t="s">
        <v>50</v>
      </c>
      <c r="E22" s="301"/>
      <c r="F22" s="313">
        <f>F20*1.6</f>
        <v>56.972160000000002</v>
      </c>
      <c r="G22" s="302"/>
      <c r="H22" s="302"/>
      <c r="I22" s="313"/>
      <c r="J22" s="302"/>
      <c r="K22" s="313"/>
      <c r="L22" s="302"/>
      <c r="M22" s="302"/>
    </row>
    <row r="23" spans="1:13" ht="48.6" x14ac:dyDescent="0.4">
      <c r="A23" s="469">
        <v>7</v>
      </c>
      <c r="B23" s="472"/>
      <c r="C23" s="311" t="s">
        <v>162</v>
      </c>
      <c r="D23" s="326" t="s">
        <v>172</v>
      </c>
      <c r="E23" s="327"/>
      <c r="F23" s="312">
        <v>0.47099999999999997</v>
      </c>
      <c r="G23" s="319"/>
      <c r="H23" s="319"/>
      <c r="I23" s="319"/>
      <c r="J23" s="319"/>
      <c r="K23" s="320"/>
      <c r="L23" s="319"/>
      <c r="M23" s="319"/>
    </row>
    <row r="24" spans="1:13" x14ac:dyDescent="0.4">
      <c r="A24" s="470"/>
      <c r="B24" s="473"/>
      <c r="C24" s="315" t="s">
        <v>41</v>
      </c>
      <c r="D24" s="300" t="s">
        <v>42</v>
      </c>
      <c r="E24" s="301">
        <v>153</v>
      </c>
      <c r="F24" s="313">
        <f>F23*E24</f>
        <v>72.063000000000002</v>
      </c>
      <c r="G24" s="302"/>
      <c r="H24" s="302"/>
      <c r="I24" s="302"/>
      <c r="J24" s="302"/>
      <c r="K24" s="313"/>
      <c r="L24" s="302"/>
      <c r="M24" s="302"/>
    </row>
    <row r="25" spans="1:13" x14ac:dyDescent="0.4">
      <c r="A25" s="470"/>
      <c r="B25" s="473"/>
      <c r="C25" s="315" t="s">
        <v>92</v>
      </c>
      <c r="D25" s="300" t="s">
        <v>46</v>
      </c>
      <c r="E25" s="301">
        <v>34</v>
      </c>
      <c r="F25" s="313">
        <f>F23*E25</f>
        <v>16.013999999999999</v>
      </c>
      <c r="G25" s="302"/>
      <c r="H25" s="302"/>
      <c r="I25" s="302"/>
      <c r="J25" s="302"/>
      <c r="K25" s="313"/>
      <c r="L25" s="302"/>
      <c r="M25" s="302"/>
    </row>
    <row r="26" spans="1:13" x14ac:dyDescent="0.4">
      <c r="A26" s="470"/>
      <c r="B26" s="473"/>
      <c r="C26" s="315" t="s">
        <v>163</v>
      </c>
      <c r="D26" s="300" t="s">
        <v>164</v>
      </c>
      <c r="E26" s="301">
        <v>18.600000000000001</v>
      </c>
      <c r="F26" s="313">
        <f>F23*E26</f>
        <v>8.7606000000000002</v>
      </c>
      <c r="G26" s="302"/>
      <c r="H26" s="302"/>
      <c r="I26" s="302"/>
      <c r="J26" s="302"/>
      <c r="K26" s="313"/>
      <c r="L26" s="302"/>
      <c r="M26" s="302"/>
    </row>
    <row r="27" spans="1:13" x14ac:dyDescent="0.4">
      <c r="A27" s="470"/>
      <c r="B27" s="473"/>
      <c r="C27" s="315" t="s">
        <v>165</v>
      </c>
      <c r="D27" s="300" t="s">
        <v>50</v>
      </c>
      <c r="E27" s="301">
        <v>0.5</v>
      </c>
      <c r="F27" s="313">
        <f>F23*E27</f>
        <v>0.23549999999999999</v>
      </c>
      <c r="G27" s="316"/>
      <c r="H27" s="302"/>
      <c r="I27" s="302"/>
      <c r="J27" s="302"/>
      <c r="K27" s="313"/>
      <c r="L27" s="302"/>
      <c r="M27" s="302"/>
    </row>
    <row r="28" spans="1:13" x14ac:dyDescent="0.4">
      <c r="A28" s="470"/>
      <c r="B28" s="473"/>
      <c r="C28" s="315" t="s">
        <v>166</v>
      </c>
      <c r="D28" s="300" t="s">
        <v>50</v>
      </c>
      <c r="E28" s="301">
        <v>0.11</v>
      </c>
      <c r="F28" s="313">
        <f>F23*E28</f>
        <v>5.1809999999999995E-2</v>
      </c>
      <c r="G28" s="316"/>
      <c r="H28" s="302"/>
      <c r="I28" s="302"/>
      <c r="J28" s="302"/>
      <c r="K28" s="313"/>
      <c r="L28" s="302"/>
      <c r="M28" s="302"/>
    </row>
    <row r="29" spans="1:13" x14ac:dyDescent="0.4">
      <c r="A29" s="470"/>
      <c r="B29" s="473"/>
      <c r="C29" s="317" t="s">
        <v>167</v>
      </c>
      <c r="D29" s="300" t="s">
        <v>160</v>
      </c>
      <c r="E29" s="301">
        <v>163</v>
      </c>
      <c r="F29" s="313">
        <v>67.260000000000005</v>
      </c>
      <c r="G29" s="302"/>
      <c r="H29" s="302"/>
      <c r="I29" s="313"/>
      <c r="J29" s="302"/>
      <c r="K29" s="302"/>
      <c r="L29" s="302"/>
      <c r="M29" s="302"/>
    </row>
    <row r="30" spans="1:13" x14ac:dyDescent="0.4">
      <c r="A30" s="470"/>
      <c r="B30" s="473"/>
      <c r="C30" s="317" t="s">
        <v>114</v>
      </c>
      <c r="D30" s="300" t="s">
        <v>46</v>
      </c>
      <c r="E30" s="301">
        <v>0.46</v>
      </c>
      <c r="F30" s="313">
        <f>F23*E30</f>
        <v>0.21665999999999999</v>
      </c>
      <c r="G30" s="302"/>
      <c r="H30" s="302"/>
      <c r="I30" s="313"/>
      <c r="J30" s="302"/>
      <c r="K30" s="302"/>
      <c r="L30" s="302"/>
      <c r="M30" s="302"/>
    </row>
    <row r="31" spans="1:13" x14ac:dyDescent="0.4">
      <c r="A31" s="471"/>
      <c r="B31" s="474"/>
      <c r="C31" s="317" t="s">
        <v>56</v>
      </c>
      <c r="D31" s="300" t="s">
        <v>50</v>
      </c>
      <c r="E31" s="301"/>
      <c r="F31" s="313">
        <f>F29*2.4</f>
        <v>161.42400000000001</v>
      </c>
      <c r="G31" s="302"/>
      <c r="H31" s="302"/>
      <c r="I31" s="313"/>
      <c r="J31" s="302"/>
      <c r="K31" s="302"/>
      <c r="L31" s="302"/>
      <c r="M31" s="302"/>
    </row>
    <row r="32" spans="1:13" ht="48.6" x14ac:dyDescent="0.4">
      <c r="A32" s="469">
        <v>9</v>
      </c>
      <c r="B32" s="472"/>
      <c r="C32" s="318" t="s">
        <v>168</v>
      </c>
      <c r="D32" s="326" t="s">
        <v>169</v>
      </c>
      <c r="E32" s="327"/>
      <c r="F32" s="312">
        <v>1.417</v>
      </c>
      <c r="G32" s="319"/>
      <c r="H32" s="319"/>
      <c r="I32" s="320"/>
      <c r="J32" s="319"/>
      <c r="K32" s="319"/>
      <c r="L32" s="319"/>
      <c r="M32" s="319"/>
    </row>
    <row r="33" spans="1:13" x14ac:dyDescent="0.4">
      <c r="A33" s="470"/>
      <c r="B33" s="473"/>
      <c r="C33" s="317" t="s">
        <v>41</v>
      </c>
      <c r="D33" s="300" t="s">
        <v>42</v>
      </c>
      <c r="E33" s="301">
        <v>7.7</v>
      </c>
      <c r="F33" s="313">
        <f>F32*E33</f>
        <v>10.9109</v>
      </c>
      <c r="G33" s="302"/>
      <c r="H33" s="302"/>
      <c r="I33" s="313"/>
      <c r="J33" s="302"/>
      <c r="K33" s="302"/>
      <c r="L33" s="302"/>
      <c r="M33" s="302"/>
    </row>
    <row r="34" spans="1:13" x14ac:dyDescent="0.4">
      <c r="A34" s="470"/>
      <c r="B34" s="473"/>
      <c r="C34" s="317" t="s">
        <v>58</v>
      </c>
      <c r="D34" s="300" t="s">
        <v>44</v>
      </c>
      <c r="E34" s="301">
        <v>1.94</v>
      </c>
      <c r="F34" s="313">
        <f>F32*E34</f>
        <v>2.74898</v>
      </c>
      <c r="G34" s="302"/>
      <c r="H34" s="302"/>
      <c r="I34" s="313"/>
      <c r="J34" s="302"/>
      <c r="K34" s="302"/>
      <c r="L34" s="302"/>
      <c r="M34" s="302"/>
    </row>
    <row r="35" spans="1:13" x14ac:dyDescent="0.4">
      <c r="A35" s="470"/>
      <c r="B35" s="473"/>
      <c r="C35" s="317" t="s">
        <v>59</v>
      </c>
      <c r="D35" s="300" t="s">
        <v>44</v>
      </c>
      <c r="E35" s="301">
        <v>1.67</v>
      </c>
      <c r="F35" s="313">
        <f>F32*E35</f>
        <v>2.36639</v>
      </c>
      <c r="G35" s="302"/>
      <c r="H35" s="302"/>
      <c r="I35" s="313"/>
      <c r="J35" s="302"/>
      <c r="K35" s="302"/>
      <c r="L35" s="302"/>
      <c r="M35" s="302"/>
    </row>
    <row r="36" spans="1:13" x14ac:dyDescent="0.4">
      <c r="A36" s="470"/>
      <c r="B36" s="473"/>
      <c r="C36" s="315" t="s">
        <v>170</v>
      </c>
      <c r="D36" s="300" t="s">
        <v>164</v>
      </c>
      <c r="E36" s="301">
        <v>2.42</v>
      </c>
      <c r="F36" s="313">
        <f>F32*E36</f>
        <v>3.4291399999999999</v>
      </c>
      <c r="G36" s="302"/>
      <c r="H36" s="302"/>
      <c r="I36" s="313"/>
      <c r="J36" s="302"/>
      <c r="K36" s="302"/>
      <c r="L36" s="302"/>
      <c r="M36" s="302"/>
    </row>
    <row r="37" spans="1:13" x14ac:dyDescent="0.4">
      <c r="A37" s="470"/>
      <c r="B37" s="473"/>
      <c r="C37" s="317" t="s">
        <v>158</v>
      </c>
      <c r="D37" s="300" t="s">
        <v>164</v>
      </c>
      <c r="E37" s="301">
        <v>0.88</v>
      </c>
      <c r="F37" s="313">
        <f>F32*E37</f>
        <v>1.2469600000000001</v>
      </c>
      <c r="G37" s="302"/>
      <c r="H37" s="302"/>
      <c r="I37" s="313"/>
      <c r="J37" s="302"/>
      <c r="K37" s="302"/>
      <c r="L37" s="302"/>
      <c r="M37" s="302"/>
    </row>
    <row r="38" spans="1:13" x14ac:dyDescent="0.4">
      <c r="A38" s="470"/>
      <c r="B38" s="473"/>
      <c r="C38" s="317" t="s">
        <v>55</v>
      </c>
      <c r="D38" s="300" t="s">
        <v>171</v>
      </c>
      <c r="E38" s="301">
        <v>6.2</v>
      </c>
      <c r="F38" s="313">
        <f>F32*E38</f>
        <v>8.785400000000001</v>
      </c>
      <c r="G38" s="302"/>
      <c r="H38" s="302"/>
      <c r="I38" s="313"/>
      <c r="J38" s="302"/>
      <c r="K38" s="302"/>
      <c r="L38" s="302"/>
      <c r="M38" s="302"/>
    </row>
    <row r="39" spans="1:13" x14ac:dyDescent="0.4">
      <c r="A39" s="470"/>
      <c r="B39" s="473"/>
      <c r="C39" s="317" t="s">
        <v>92</v>
      </c>
      <c r="D39" s="300" t="s">
        <v>46</v>
      </c>
      <c r="E39" s="301">
        <v>6.37</v>
      </c>
      <c r="F39" s="313">
        <f>F32*E39</f>
        <v>9.0262900000000013</v>
      </c>
      <c r="G39" s="302"/>
      <c r="H39" s="302"/>
      <c r="I39" s="313"/>
      <c r="J39" s="302"/>
      <c r="K39" s="302"/>
      <c r="L39" s="302"/>
      <c r="M39" s="302"/>
    </row>
    <row r="40" spans="1:13" x14ac:dyDescent="0.4">
      <c r="A40" s="470"/>
      <c r="B40" s="473"/>
      <c r="C40" s="317" t="s">
        <v>93</v>
      </c>
      <c r="D40" s="300" t="s">
        <v>171</v>
      </c>
      <c r="E40" s="301">
        <v>1</v>
      </c>
      <c r="F40" s="313">
        <f>F32*E40</f>
        <v>1.417</v>
      </c>
      <c r="G40" s="302"/>
      <c r="H40" s="302"/>
      <c r="I40" s="313"/>
      <c r="J40" s="302"/>
      <c r="K40" s="302"/>
      <c r="L40" s="302"/>
      <c r="M40" s="302"/>
    </row>
    <row r="41" spans="1:13" x14ac:dyDescent="0.4">
      <c r="A41" s="470"/>
      <c r="B41" s="473"/>
      <c r="C41" s="317" t="s">
        <v>165</v>
      </c>
      <c r="D41" s="300" t="s">
        <v>50</v>
      </c>
      <c r="E41" s="301">
        <v>0.06</v>
      </c>
      <c r="F41" s="313">
        <f>F32*E41</f>
        <v>8.5019999999999998E-2</v>
      </c>
      <c r="G41" s="316"/>
      <c r="H41" s="302"/>
      <c r="I41" s="313"/>
      <c r="J41" s="302"/>
      <c r="K41" s="302"/>
      <c r="L41" s="302"/>
      <c r="M41" s="302"/>
    </row>
    <row r="42" spans="1:13" x14ac:dyDescent="0.4">
      <c r="A42" s="471"/>
      <c r="B42" s="474"/>
      <c r="C42" s="317" t="s">
        <v>54</v>
      </c>
      <c r="D42" s="300" t="s">
        <v>46</v>
      </c>
      <c r="E42" s="301">
        <v>1.78</v>
      </c>
      <c r="F42" s="313">
        <f>F32*E42</f>
        <v>2.5222600000000002</v>
      </c>
      <c r="G42" s="302"/>
      <c r="H42" s="302"/>
      <c r="I42" s="313"/>
      <c r="J42" s="302"/>
      <c r="K42" s="302"/>
      <c r="L42" s="302"/>
      <c r="M42" s="302"/>
    </row>
  </sheetData>
  <mergeCells count="21">
    <mergeCell ref="A32:A42"/>
    <mergeCell ref="B32:B42"/>
    <mergeCell ref="A7:A11"/>
    <mergeCell ref="B7:B11"/>
    <mergeCell ref="A12:A13"/>
    <mergeCell ref="B12:B13"/>
    <mergeCell ref="A15:A22"/>
    <mergeCell ref="B15:B22"/>
    <mergeCell ref="A23:A31"/>
    <mergeCell ref="B23:B31"/>
    <mergeCell ref="A2:M2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3:M3"/>
  </mergeCells>
  <pageMargins left="0.7" right="0.7" top="0.75" bottom="0.75" header="0.3" footer="0.3"/>
  <pageSetup fitToHeight="0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50"/>
  <sheetViews>
    <sheetView zoomScaleNormal="100" workbookViewId="0">
      <selection activeCell="A3" sqref="A3:XFD3"/>
    </sheetView>
  </sheetViews>
  <sheetFormatPr defaultRowHeight="14.4" x14ac:dyDescent="0.3"/>
  <cols>
    <col min="1" max="1" width="2.5546875" bestFit="1" customWidth="1"/>
    <col min="2" max="2" width="9.33203125" hidden="1" customWidth="1"/>
    <col min="3" max="3" width="44.109375" customWidth="1"/>
    <col min="4" max="4" width="6" bestFit="1" customWidth="1"/>
    <col min="5" max="5" width="8.44140625" bestFit="1" customWidth="1"/>
    <col min="6" max="6" width="7.88671875" customWidth="1"/>
    <col min="7" max="7" width="8.6640625" style="230" hidden="1" customWidth="1"/>
    <col min="8" max="12" width="8.6640625" hidden="1" customWidth="1"/>
    <col min="13" max="13" width="9.6640625" hidden="1" customWidth="1"/>
  </cols>
  <sheetData>
    <row r="2" spans="1:13" ht="41.25" customHeight="1" x14ac:dyDescent="0.3">
      <c r="A2" s="440" t="s">
        <v>183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6.5" customHeight="1" x14ac:dyDescent="0.3">
      <c r="A3" s="485" t="s">
        <v>180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</row>
    <row r="4" spans="1:13" ht="17.399999999999999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x14ac:dyDescent="0.3">
      <c r="A5" s="479" t="s">
        <v>0</v>
      </c>
      <c r="B5" s="480" t="s">
        <v>1</v>
      </c>
      <c r="C5" s="481" t="s">
        <v>2</v>
      </c>
      <c r="D5" s="481" t="s">
        <v>3</v>
      </c>
      <c r="E5" s="204"/>
      <c r="F5" s="480" t="s">
        <v>4</v>
      </c>
      <c r="G5" s="478" t="s">
        <v>5</v>
      </c>
      <c r="H5" s="478"/>
      <c r="I5" s="482" t="s">
        <v>6</v>
      </c>
      <c r="J5" s="482"/>
      <c r="K5" s="482" t="s">
        <v>7</v>
      </c>
      <c r="L5" s="482"/>
      <c r="M5" s="478" t="s">
        <v>8</v>
      </c>
    </row>
    <row r="6" spans="1:13" ht="25.2" x14ac:dyDescent="0.3">
      <c r="A6" s="479"/>
      <c r="B6" s="480"/>
      <c r="C6" s="481"/>
      <c r="D6" s="481"/>
      <c r="E6" s="205" t="s">
        <v>118</v>
      </c>
      <c r="F6" s="480"/>
      <c r="G6" s="206" t="s">
        <v>9</v>
      </c>
      <c r="H6" s="207" t="s">
        <v>8</v>
      </c>
      <c r="I6" s="208" t="s">
        <v>9</v>
      </c>
      <c r="J6" s="207" t="s">
        <v>8</v>
      </c>
      <c r="K6" s="208" t="s">
        <v>9</v>
      </c>
      <c r="L6" s="207" t="s">
        <v>8</v>
      </c>
      <c r="M6" s="478"/>
    </row>
    <row r="7" spans="1:13" x14ac:dyDescent="0.3">
      <c r="A7" s="209">
        <v>1</v>
      </c>
      <c r="B7" s="209">
        <v>2</v>
      </c>
      <c r="C7" s="209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</row>
    <row r="8" spans="1:13" x14ac:dyDescent="0.3">
      <c r="A8" s="210"/>
      <c r="B8" s="210"/>
      <c r="C8" s="211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x14ac:dyDescent="0.3">
      <c r="A9" s="210"/>
      <c r="B9" s="210"/>
      <c r="C9" s="212" t="s">
        <v>119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41.4" x14ac:dyDescent="0.3">
      <c r="A10" s="407">
        <v>1</v>
      </c>
      <c r="B10" s="408"/>
      <c r="C10" s="100" t="s">
        <v>84</v>
      </c>
      <c r="D10" s="88" t="s">
        <v>73</v>
      </c>
      <c r="E10" s="69"/>
      <c r="F10" s="266">
        <v>61</v>
      </c>
      <c r="G10" s="266"/>
      <c r="H10" s="266"/>
      <c r="I10" s="266"/>
      <c r="J10" s="266"/>
      <c r="K10" s="266"/>
      <c r="L10" s="266"/>
      <c r="M10" s="266"/>
    </row>
    <row r="11" spans="1:13" x14ac:dyDescent="0.3">
      <c r="A11" s="407"/>
      <c r="B11" s="408"/>
      <c r="C11" s="71" t="s">
        <v>68</v>
      </c>
      <c r="D11" s="75" t="s">
        <v>69</v>
      </c>
      <c r="E11" s="99">
        <v>0.67700000000000005</v>
      </c>
      <c r="F11" s="77">
        <f>E11*F10</f>
        <v>41.297000000000004</v>
      </c>
      <c r="G11" s="77"/>
      <c r="H11" s="77"/>
      <c r="I11" s="77"/>
      <c r="J11" s="77"/>
      <c r="K11" s="77"/>
      <c r="L11" s="77"/>
      <c r="M11" s="77"/>
    </row>
    <row r="12" spans="1:13" x14ac:dyDescent="0.3">
      <c r="A12" s="407"/>
      <c r="B12" s="408"/>
      <c r="C12" s="71" t="s">
        <v>70</v>
      </c>
      <c r="D12" s="75" t="s">
        <v>71</v>
      </c>
      <c r="E12" s="99">
        <v>5.7799999999999997E-2</v>
      </c>
      <c r="F12" s="77">
        <f>E12*F10</f>
        <v>3.5257999999999998</v>
      </c>
      <c r="G12" s="77"/>
      <c r="H12" s="77"/>
      <c r="I12" s="77"/>
      <c r="J12" s="77"/>
      <c r="K12" s="77"/>
      <c r="L12" s="77"/>
      <c r="M12" s="77"/>
    </row>
    <row r="13" spans="1:13" x14ac:dyDescent="0.3">
      <c r="A13" s="407"/>
      <c r="B13" s="408"/>
      <c r="C13" s="9" t="s">
        <v>15</v>
      </c>
      <c r="D13" s="40" t="s">
        <v>14</v>
      </c>
      <c r="E13" s="40">
        <f>0.0125</f>
        <v>1.2500000000000001E-2</v>
      </c>
      <c r="F13" s="11">
        <f>F10*E13</f>
        <v>0.76250000000000007</v>
      </c>
      <c r="G13" s="12"/>
      <c r="H13" s="13"/>
      <c r="I13" s="13"/>
      <c r="J13" s="13"/>
      <c r="K13" s="13"/>
      <c r="L13" s="13"/>
      <c r="M13" s="13"/>
    </row>
    <row r="14" spans="1:13" x14ac:dyDescent="0.3">
      <c r="A14" s="407"/>
      <c r="B14" s="408"/>
      <c r="C14" s="9" t="s">
        <v>16</v>
      </c>
      <c r="D14" s="40" t="s">
        <v>17</v>
      </c>
      <c r="E14" s="40">
        <v>2.82E-3</v>
      </c>
      <c r="F14" s="11">
        <f>F10*E14</f>
        <v>0.17202000000000001</v>
      </c>
      <c r="G14" s="12"/>
      <c r="H14" s="13"/>
      <c r="I14" s="13"/>
      <c r="J14" s="13"/>
      <c r="K14" s="13"/>
      <c r="L14" s="13"/>
      <c r="M14" s="13"/>
    </row>
    <row r="15" spans="1:13" ht="45" x14ac:dyDescent="0.3">
      <c r="A15" s="219">
        <v>2</v>
      </c>
      <c r="B15" s="220"/>
      <c r="C15" s="221" t="s">
        <v>173</v>
      </c>
      <c r="D15" s="214" t="s">
        <v>18</v>
      </c>
      <c r="E15" s="214">
        <v>1.85</v>
      </c>
      <c r="F15" s="215">
        <f>E15*F10</f>
        <v>112.85000000000001</v>
      </c>
      <c r="G15" s="222"/>
      <c r="H15" s="198"/>
      <c r="I15" s="198"/>
      <c r="J15" s="198"/>
      <c r="K15" s="198"/>
      <c r="L15" s="198"/>
      <c r="M15" s="198"/>
    </row>
    <row r="16" spans="1:13" ht="37.799999999999997" x14ac:dyDescent="0.3">
      <c r="A16" s="349">
        <v>6</v>
      </c>
      <c r="B16" s="352"/>
      <c r="C16" s="7" t="s">
        <v>33</v>
      </c>
      <c r="D16" s="8" t="s">
        <v>19</v>
      </c>
      <c r="E16" s="44"/>
      <c r="F16" s="57">
        <v>5</v>
      </c>
      <c r="G16" s="57"/>
      <c r="H16" s="58"/>
      <c r="I16" s="57"/>
      <c r="J16" s="58"/>
      <c r="K16" s="57"/>
      <c r="L16" s="58"/>
      <c r="M16" s="58"/>
    </row>
    <row r="17" spans="1:13" ht="15" x14ac:dyDescent="0.3">
      <c r="A17" s="350"/>
      <c r="B17" s="353"/>
      <c r="C17" s="9" t="s">
        <v>11</v>
      </c>
      <c r="D17" s="10" t="s">
        <v>12</v>
      </c>
      <c r="E17" s="59">
        <v>4.12</v>
      </c>
      <c r="F17" s="29">
        <f>E17*F16</f>
        <v>20.6</v>
      </c>
      <c r="G17" s="29"/>
      <c r="H17" s="29"/>
      <c r="I17" s="29"/>
      <c r="J17" s="29"/>
      <c r="K17" s="29"/>
      <c r="L17" s="29"/>
      <c r="M17" s="29"/>
    </row>
    <row r="18" spans="1:13" ht="15" x14ac:dyDescent="0.3">
      <c r="A18" s="350"/>
      <c r="B18" s="353"/>
      <c r="C18" s="9" t="s">
        <v>34</v>
      </c>
      <c r="D18" s="10" t="s">
        <v>19</v>
      </c>
      <c r="E18" s="59">
        <v>51</v>
      </c>
      <c r="F18" s="29">
        <f>E18*F16</f>
        <v>255</v>
      </c>
      <c r="G18" s="29"/>
      <c r="H18" s="29"/>
      <c r="I18" s="29"/>
      <c r="J18" s="29"/>
      <c r="K18" s="29"/>
      <c r="L18" s="29"/>
      <c r="M18" s="29"/>
    </row>
    <row r="19" spans="1:13" ht="17.399999999999999" x14ac:dyDescent="0.3">
      <c r="A19" s="351"/>
      <c r="B19" s="354"/>
      <c r="C19" s="9" t="s">
        <v>35</v>
      </c>
      <c r="D19" s="10" t="s">
        <v>26</v>
      </c>
      <c r="E19" s="59">
        <v>3.5000000000000003E-2</v>
      </c>
      <c r="F19" s="29">
        <f>E19*F16</f>
        <v>0.17500000000000002</v>
      </c>
      <c r="G19" s="29"/>
      <c r="H19" s="29"/>
      <c r="I19" s="29"/>
      <c r="J19" s="29"/>
      <c r="K19" s="29"/>
      <c r="L19" s="29"/>
      <c r="M19" s="29"/>
    </row>
    <row r="20" spans="1:13" ht="25.2" x14ac:dyDescent="0.3">
      <c r="A20" s="360">
        <v>4</v>
      </c>
      <c r="B20" s="352"/>
      <c r="C20" s="7" t="s">
        <v>39</v>
      </c>
      <c r="D20" s="8" t="s">
        <v>20</v>
      </c>
      <c r="E20" s="41"/>
      <c r="F20" s="42">
        <v>305</v>
      </c>
      <c r="G20" s="42"/>
      <c r="H20" s="43"/>
      <c r="I20" s="42"/>
      <c r="J20" s="43"/>
      <c r="K20" s="42"/>
      <c r="L20" s="43"/>
      <c r="M20" s="43"/>
    </row>
    <row r="21" spans="1:13" ht="15" x14ac:dyDescent="0.3">
      <c r="A21" s="361"/>
      <c r="B21" s="353"/>
      <c r="C21" s="9" t="s">
        <v>21</v>
      </c>
      <c r="D21" s="10" t="s">
        <v>12</v>
      </c>
      <c r="E21" s="44">
        <v>3.73E-2</v>
      </c>
      <c r="F21" s="45">
        <f>E21*F20</f>
        <v>11.3765</v>
      </c>
      <c r="G21" s="46"/>
      <c r="H21" s="47"/>
      <c r="I21" s="47"/>
      <c r="J21" s="47"/>
      <c r="K21" s="47"/>
      <c r="L21" s="47"/>
      <c r="M21" s="47"/>
    </row>
    <row r="22" spans="1:13" ht="15" x14ac:dyDescent="0.3">
      <c r="A22" s="361"/>
      <c r="B22" s="353"/>
      <c r="C22" s="9" t="s">
        <v>38</v>
      </c>
      <c r="D22" s="10" t="s">
        <v>14</v>
      </c>
      <c r="E22" s="44">
        <v>2.3700000000000001E-3</v>
      </c>
      <c r="F22" s="45">
        <f>E22*F20</f>
        <v>0.72284999999999999</v>
      </c>
      <c r="G22" s="46"/>
      <c r="H22" s="47"/>
      <c r="I22" s="47"/>
      <c r="J22" s="47"/>
      <c r="K22" s="46"/>
      <c r="L22" s="47"/>
      <c r="M22" s="47"/>
    </row>
    <row r="23" spans="1:13" ht="15" x14ac:dyDescent="0.3">
      <c r="A23" s="361"/>
      <c r="B23" s="353"/>
      <c r="C23" s="9" t="s">
        <v>22</v>
      </c>
      <c r="D23" s="10" t="s">
        <v>14</v>
      </c>
      <c r="E23" s="44">
        <v>4.0999999999999999E-4</v>
      </c>
      <c r="F23" s="45">
        <f>E23*F20</f>
        <v>0.12504999999999999</v>
      </c>
      <c r="G23" s="46"/>
      <c r="H23" s="47"/>
      <c r="I23" s="47"/>
      <c r="J23" s="47"/>
      <c r="K23" s="46"/>
      <c r="L23" s="47"/>
      <c r="M23" s="47"/>
    </row>
    <row r="24" spans="1:13" ht="15" x14ac:dyDescent="0.3">
      <c r="A24" s="361"/>
      <c r="B24" s="353"/>
      <c r="C24" s="9" t="s">
        <v>23</v>
      </c>
      <c r="D24" s="10" t="s">
        <v>14</v>
      </c>
      <c r="E24" s="44">
        <v>4.0899999999999999E-3</v>
      </c>
      <c r="F24" s="45">
        <f>E24*F20</f>
        <v>1.2474499999999999</v>
      </c>
      <c r="G24" s="46"/>
      <c r="H24" s="47"/>
      <c r="I24" s="47"/>
      <c r="J24" s="47"/>
      <c r="K24" s="46"/>
      <c r="L24" s="47"/>
      <c r="M24" s="47"/>
    </row>
    <row r="25" spans="1:13" ht="15" x14ac:dyDescent="0.3">
      <c r="A25" s="361"/>
      <c r="B25" s="353"/>
      <c r="C25" s="9" t="s">
        <v>24</v>
      </c>
      <c r="D25" s="10" t="s">
        <v>14</v>
      </c>
      <c r="E25" s="44">
        <v>4.3699999999999998E-3</v>
      </c>
      <c r="F25" s="45">
        <f>E25*F20</f>
        <v>1.3328499999999999</v>
      </c>
      <c r="G25" s="46"/>
      <c r="H25" s="47"/>
      <c r="I25" s="47"/>
      <c r="J25" s="47"/>
      <c r="K25" s="46"/>
      <c r="L25" s="47"/>
      <c r="M25" s="47"/>
    </row>
    <row r="26" spans="1:13" ht="15" x14ac:dyDescent="0.3">
      <c r="A26" s="361"/>
      <c r="B26" s="353"/>
      <c r="C26" s="9" t="s">
        <v>25</v>
      </c>
      <c r="D26" s="10" t="s">
        <v>14</v>
      </c>
      <c r="E26" s="44">
        <v>1.48E-3</v>
      </c>
      <c r="F26" s="45">
        <f>E26*F20</f>
        <v>0.45139999999999997</v>
      </c>
      <c r="G26" s="46"/>
      <c r="H26" s="47"/>
      <c r="I26" s="47"/>
      <c r="J26" s="47"/>
      <c r="K26" s="46"/>
      <c r="L26" s="47"/>
      <c r="M26" s="47"/>
    </row>
    <row r="27" spans="1:13" ht="17.399999999999999" x14ac:dyDescent="0.3">
      <c r="A27" s="361"/>
      <c r="B27" s="353"/>
      <c r="C27" s="9" t="s">
        <v>31</v>
      </c>
      <c r="D27" s="10" t="s">
        <v>26</v>
      </c>
      <c r="E27" s="44">
        <v>0.122</v>
      </c>
      <c r="F27" s="45">
        <f>E27*F20</f>
        <v>37.21</v>
      </c>
      <c r="G27" s="46"/>
      <c r="H27" s="47"/>
      <c r="I27" s="47"/>
      <c r="J27" s="47"/>
      <c r="K27" s="47"/>
      <c r="L27" s="47"/>
      <c r="M27" s="47"/>
    </row>
    <row r="28" spans="1:13" ht="17.399999999999999" x14ac:dyDescent="0.3">
      <c r="A28" s="362"/>
      <c r="B28" s="354"/>
      <c r="C28" s="9" t="s">
        <v>27</v>
      </c>
      <c r="D28" s="10" t="s">
        <v>26</v>
      </c>
      <c r="E28" s="44">
        <v>1.0999999999999999E-2</v>
      </c>
      <c r="F28" s="45">
        <f>E28*F20</f>
        <v>3.355</v>
      </c>
      <c r="G28" s="46"/>
      <c r="H28" s="47"/>
      <c r="I28" s="47"/>
      <c r="J28" s="47"/>
      <c r="K28" s="47"/>
      <c r="L28" s="47"/>
      <c r="M28" s="47"/>
    </row>
    <row r="29" spans="1:13" ht="41.4" x14ac:dyDescent="0.3">
      <c r="A29" s="462">
        <v>3</v>
      </c>
      <c r="B29" s="279"/>
      <c r="C29" s="280" t="s">
        <v>175</v>
      </c>
      <c r="D29" s="192" t="s">
        <v>53</v>
      </c>
      <c r="E29" s="329"/>
      <c r="F29" s="328">
        <v>360</v>
      </c>
      <c r="G29" s="284"/>
      <c r="H29" s="284"/>
      <c r="I29" s="285"/>
      <c r="J29" s="284"/>
      <c r="K29" s="285"/>
      <c r="L29" s="284"/>
      <c r="M29" s="284"/>
    </row>
    <row r="30" spans="1:13" ht="27.6" x14ac:dyDescent="0.3">
      <c r="A30" s="462"/>
      <c r="B30" s="279"/>
      <c r="C30" s="286" t="s">
        <v>41</v>
      </c>
      <c r="D30" s="281" t="s">
        <v>42</v>
      </c>
      <c r="E30" s="270">
        <v>0.377716</v>
      </c>
      <c r="F30" s="274">
        <f>E30*F29</f>
        <v>135.97775999999999</v>
      </c>
      <c r="G30" s="275"/>
      <c r="H30" s="276"/>
      <c r="I30" s="277"/>
      <c r="J30" s="276"/>
      <c r="K30" s="277"/>
      <c r="L30" s="276"/>
      <c r="M30" s="275"/>
    </row>
    <row r="31" spans="1:13" ht="27.6" x14ac:dyDescent="0.3">
      <c r="A31" s="462"/>
      <c r="B31" s="288"/>
      <c r="C31" s="286" t="s">
        <v>43</v>
      </c>
      <c r="D31" s="281" t="s">
        <v>44</v>
      </c>
      <c r="E31" s="270">
        <v>2.2599999999999999E-2</v>
      </c>
      <c r="F31" s="274">
        <f>E31*F29</f>
        <v>8.1359999999999992</v>
      </c>
      <c r="G31" s="275"/>
      <c r="H31" s="276"/>
      <c r="I31" s="277"/>
      <c r="J31" s="276"/>
      <c r="K31" s="277"/>
      <c r="L31" s="276"/>
      <c r="M31" s="275"/>
    </row>
    <row r="32" spans="1:13" x14ac:dyDescent="0.3">
      <c r="A32" s="462"/>
      <c r="B32" s="279"/>
      <c r="C32" s="286" t="s">
        <v>45</v>
      </c>
      <c r="D32" s="281" t="s">
        <v>46</v>
      </c>
      <c r="E32" s="270">
        <v>1.29E-2</v>
      </c>
      <c r="F32" s="274">
        <f>E32*F29</f>
        <v>4.6440000000000001</v>
      </c>
      <c r="G32" s="275"/>
      <c r="H32" s="276"/>
      <c r="I32" s="277"/>
      <c r="J32" s="276"/>
      <c r="K32" s="277"/>
      <c r="L32" s="276"/>
      <c r="M32" s="275"/>
    </row>
    <row r="33" spans="1:13" x14ac:dyDescent="0.3">
      <c r="A33" s="462"/>
      <c r="B33" s="279"/>
      <c r="C33" s="286" t="s">
        <v>47</v>
      </c>
      <c r="D33" s="281" t="s">
        <v>48</v>
      </c>
      <c r="E33" s="270">
        <v>0.14280000000000001</v>
      </c>
      <c r="F33" s="274">
        <f>E33*F29</f>
        <v>51.408000000000001</v>
      </c>
      <c r="G33" s="275"/>
      <c r="H33" s="276"/>
      <c r="I33" s="277"/>
      <c r="J33" s="276"/>
      <c r="K33" s="277"/>
      <c r="L33" s="276"/>
      <c r="M33" s="275"/>
    </row>
    <row r="34" spans="1:13" x14ac:dyDescent="0.3">
      <c r="A34" s="462"/>
      <c r="B34" s="279"/>
      <c r="C34" s="286" t="s">
        <v>49</v>
      </c>
      <c r="D34" s="281" t="s">
        <v>50</v>
      </c>
      <c r="E34" s="270" t="s">
        <v>51</v>
      </c>
      <c r="F34" s="278">
        <v>0.79900000000000004</v>
      </c>
      <c r="G34" s="275"/>
      <c r="H34" s="276"/>
      <c r="I34" s="277"/>
      <c r="J34" s="276"/>
      <c r="K34" s="277"/>
      <c r="L34" s="276"/>
      <c r="M34" s="275"/>
    </row>
    <row r="35" spans="1:13" x14ac:dyDescent="0.3">
      <c r="A35" s="462"/>
      <c r="B35" s="279"/>
      <c r="C35" s="286" t="s">
        <v>52</v>
      </c>
      <c r="D35" s="281" t="s">
        <v>53</v>
      </c>
      <c r="E35" s="270">
        <v>8.1600000000000006E-3</v>
      </c>
      <c r="F35" s="274">
        <f>E35*F29</f>
        <v>2.9376000000000002</v>
      </c>
      <c r="G35" s="276"/>
      <c r="H35" s="276"/>
      <c r="I35" s="277"/>
      <c r="J35" s="276"/>
      <c r="K35" s="277"/>
      <c r="L35" s="276"/>
      <c r="M35" s="275"/>
    </row>
    <row r="36" spans="1:13" x14ac:dyDescent="0.3">
      <c r="A36" s="462"/>
      <c r="B36" s="279"/>
      <c r="C36" s="286" t="s">
        <v>54</v>
      </c>
      <c r="D36" s="281" t="s">
        <v>46</v>
      </c>
      <c r="E36" s="270">
        <v>5.2599999999999999E-3</v>
      </c>
      <c r="F36" s="274">
        <f>E36*F29</f>
        <v>1.8935999999999999</v>
      </c>
      <c r="G36" s="275"/>
      <c r="H36" s="276"/>
      <c r="I36" s="277"/>
      <c r="J36" s="276"/>
      <c r="K36" s="277"/>
      <c r="L36" s="276"/>
      <c r="M36" s="275"/>
    </row>
    <row r="37" spans="1:13" x14ac:dyDescent="0.3">
      <c r="A37" s="462"/>
      <c r="B37" s="279"/>
      <c r="C37" s="286" t="s">
        <v>55</v>
      </c>
      <c r="D37" s="281" t="s">
        <v>48</v>
      </c>
      <c r="E37" s="270">
        <v>0.17799999999999999</v>
      </c>
      <c r="F37" s="274">
        <f>E37*F29</f>
        <v>64.08</v>
      </c>
      <c r="G37" s="275"/>
      <c r="H37" s="276"/>
      <c r="I37" s="277"/>
      <c r="J37" s="276"/>
      <c r="K37" s="277"/>
      <c r="L37" s="276"/>
      <c r="M37" s="275"/>
    </row>
    <row r="38" spans="1:13" x14ac:dyDescent="0.3">
      <c r="A38" s="462"/>
      <c r="B38" s="279"/>
      <c r="C38" s="286" t="s">
        <v>56</v>
      </c>
      <c r="D38" s="281" t="s">
        <v>50</v>
      </c>
      <c r="E38" s="270"/>
      <c r="F38" s="274">
        <f>F33*2.4</f>
        <v>123.3792</v>
      </c>
      <c r="G38" s="275"/>
      <c r="H38" s="276"/>
      <c r="I38" s="277"/>
      <c r="J38" s="276"/>
      <c r="K38" s="277"/>
      <c r="L38" s="276"/>
      <c r="M38" s="275"/>
    </row>
    <row r="39" spans="1:13" ht="41.4" x14ac:dyDescent="0.3">
      <c r="A39" s="462">
        <v>4</v>
      </c>
      <c r="B39" s="279"/>
      <c r="C39" s="280" t="s">
        <v>64</v>
      </c>
      <c r="D39" s="281" t="s">
        <v>57</v>
      </c>
      <c r="E39" s="270"/>
      <c r="F39" s="282">
        <v>38</v>
      </c>
      <c r="G39" s="283"/>
      <c r="H39" s="284"/>
      <c r="I39" s="285"/>
      <c r="J39" s="284"/>
      <c r="K39" s="285"/>
      <c r="L39" s="284"/>
      <c r="M39" s="284"/>
    </row>
    <row r="40" spans="1:13" ht="27.6" x14ac:dyDescent="0.3">
      <c r="A40" s="462"/>
      <c r="B40" s="279"/>
      <c r="C40" s="286" t="s">
        <v>41</v>
      </c>
      <c r="D40" s="281" t="s">
        <v>42</v>
      </c>
      <c r="E40" s="270">
        <v>7.6999999999999999E-2</v>
      </c>
      <c r="F40" s="274">
        <f>F39*E40</f>
        <v>2.9260000000000002</v>
      </c>
      <c r="G40" s="275"/>
      <c r="H40" s="275"/>
      <c r="I40" s="287"/>
      <c r="J40" s="275"/>
      <c r="K40" s="287"/>
      <c r="L40" s="275"/>
      <c r="M40" s="275"/>
    </row>
    <row r="41" spans="1:13" ht="27.6" x14ac:dyDescent="0.3">
      <c r="A41" s="462"/>
      <c r="B41" s="279"/>
      <c r="C41" s="286" t="s">
        <v>58</v>
      </c>
      <c r="D41" s="281" t="s">
        <v>44</v>
      </c>
      <c r="E41" s="270">
        <v>0.19400000000000001</v>
      </c>
      <c r="F41" s="274">
        <f>F39*E41</f>
        <v>7.3719999999999999</v>
      </c>
      <c r="G41" s="275"/>
      <c r="H41" s="275"/>
      <c r="I41" s="287"/>
      <c r="J41" s="275"/>
      <c r="K41" s="287"/>
      <c r="L41" s="275"/>
      <c r="M41" s="275"/>
    </row>
    <row r="42" spans="1:13" ht="27.6" x14ac:dyDescent="0.3">
      <c r="A42" s="462"/>
      <c r="B42" s="279"/>
      <c r="C42" s="286" t="s">
        <v>59</v>
      </c>
      <c r="D42" s="281" t="s">
        <v>44</v>
      </c>
      <c r="E42" s="270">
        <v>1.67E-2</v>
      </c>
      <c r="F42" s="274">
        <f>F39*E42</f>
        <v>0.63459999999999994</v>
      </c>
      <c r="G42" s="275"/>
      <c r="H42" s="275"/>
      <c r="I42" s="287"/>
      <c r="J42" s="275"/>
      <c r="K42" s="287"/>
      <c r="L42" s="275"/>
      <c r="M42" s="275"/>
    </row>
    <row r="43" spans="1:13" ht="27.6" x14ac:dyDescent="0.3">
      <c r="A43" s="462"/>
      <c r="B43" s="279"/>
      <c r="C43" s="286" t="s">
        <v>60</v>
      </c>
      <c r="D43" s="281" t="s">
        <v>44</v>
      </c>
      <c r="E43" s="270">
        <v>2.4199999999999999E-2</v>
      </c>
      <c r="F43" s="274">
        <f>F39*E43</f>
        <v>0.91959999999999997</v>
      </c>
      <c r="G43" s="275"/>
      <c r="H43" s="275"/>
      <c r="I43" s="287"/>
      <c r="J43" s="275"/>
      <c r="K43" s="287"/>
      <c r="L43" s="275"/>
      <c r="M43" s="275"/>
    </row>
    <row r="44" spans="1:13" ht="27.6" x14ac:dyDescent="0.3">
      <c r="A44" s="462"/>
      <c r="B44" s="288"/>
      <c r="C44" s="286" t="s">
        <v>61</v>
      </c>
      <c r="D44" s="281" t="s">
        <v>44</v>
      </c>
      <c r="E44" s="270">
        <v>8.8000000000000005E-3</v>
      </c>
      <c r="F44" s="274">
        <f>F39*E44</f>
        <v>0.33440000000000003</v>
      </c>
      <c r="G44" s="275"/>
      <c r="H44" s="275"/>
      <c r="I44" s="287"/>
      <c r="J44" s="275"/>
      <c r="K44" s="287"/>
      <c r="L44" s="275"/>
      <c r="M44" s="275"/>
    </row>
    <row r="45" spans="1:13" x14ac:dyDescent="0.3">
      <c r="A45" s="462"/>
      <c r="B45" s="279"/>
      <c r="C45" s="286" t="s">
        <v>45</v>
      </c>
      <c r="D45" s="281" t="s">
        <v>46</v>
      </c>
      <c r="E45" s="270">
        <v>6.3700000000000007E-2</v>
      </c>
      <c r="F45" s="274">
        <f>F39*E45</f>
        <v>2.4206000000000003</v>
      </c>
      <c r="G45" s="275"/>
      <c r="H45" s="275"/>
      <c r="I45" s="287"/>
      <c r="J45" s="275"/>
      <c r="K45" s="287"/>
      <c r="L45" s="275"/>
      <c r="M45" s="275"/>
    </row>
    <row r="46" spans="1:13" x14ac:dyDescent="0.3">
      <c r="A46" s="462"/>
      <c r="B46" s="279"/>
      <c r="C46" s="286" t="s">
        <v>55</v>
      </c>
      <c r="D46" s="281" t="s">
        <v>48</v>
      </c>
      <c r="E46" s="270">
        <v>6.2E-2</v>
      </c>
      <c r="F46" s="274">
        <f>F39*E46</f>
        <v>2.3559999999999999</v>
      </c>
      <c r="G46" s="275"/>
      <c r="H46" s="275"/>
      <c r="I46" s="287"/>
      <c r="J46" s="275"/>
      <c r="K46" s="287"/>
      <c r="L46" s="275"/>
      <c r="M46" s="275"/>
    </row>
    <row r="47" spans="1:13" ht="15" x14ac:dyDescent="0.3">
      <c r="A47" s="462"/>
      <c r="B47" s="279"/>
      <c r="C47" s="289" t="s">
        <v>62</v>
      </c>
      <c r="D47" s="39" t="s">
        <v>63</v>
      </c>
      <c r="E47" s="60">
        <v>1.2999999999999999E-3</v>
      </c>
      <c r="F47" s="61">
        <f>F39*E47</f>
        <v>4.9399999999999999E-2</v>
      </c>
      <c r="G47" s="61"/>
      <c r="H47" s="61"/>
      <c r="I47" s="61"/>
      <c r="J47" s="61"/>
      <c r="K47" s="61"/>
      <c r="L47" s="61"/>
      <c r="M47" s="61"/>
    </row>
    <row r="48" spans="1:13" x14ac:dyDescent="0.3">
      <c r="A48" s="462"/>
      <c r="B48" s="279"/>
      <c r="C48" s="286" t="s">
        <v>54</v>
      </c>
      <c r="D48" s="281" t="s">
        <v>46</v>
      </c>
      <c r="E48" s="270">
        <v>1.78E-2</v>
      </c>
      <c r="F48" s="274">
        <f>F39*E48</f>
        <v>0.6764</v>
      </c>
      <c r="G48" s="275"/>
      <c r="H48" s="275"/>
      <c r="I48" s="287"/>
      <c r="J48" s="275"/>
      <c r="K48" s="287"/>
      <c r="L48" s="275"/>
      <c r="M48" s="275"/>
    </row>
    <row r="50" spans="1:13" ht="16.2" x14ac:dyDescent="0.4">
      <c r="A50" s="451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</row>
  </sheetData>
  <mergeCells count="20">
    <mergeCell ref="A50:M50"/>
    <mergeCell ref="A10:A14"/>
    <mergeCell ref="B10:B14"/>
    <mergeCell ref="A16:A19"/>
    <mergeCell ref="B16:B19"/>
    <mergeCell ref="A20:A28"/>
    <mergeCell ref="B20:B28"/>
    <mergeCell ref="A29:A38"/>
    <mergeCell ref="A39:A48"/>
    <mergeCell ref="M5:M6"/>
    <mergeCell ref="A2:M2"/>
    <mergeCell ref="A3:M3"/>
    <mergeCell ref="A5:A6"/>
    <mergeCell ref="B5:B6"/>
    <mergeCell ref="C5:C6"/>
    <mergeCell ref="D5:D6"/>
    <mergeCell ref="F5:F6"/>
    <mergeCell ref="G5:H5"/>
    <mergeCell ref="I5:J5"/>
    <mergeCell ref="K5:L5"/>
  </mergeCells>
  <conditionalFormatting sqref="J29 H29 L29:M29">
    <cfRule type="cellIs" dxfId="71" priority="18" operator="equal">
      <formula>0</formula>
    </cfRule>
  </conditionalFormatting>
  <conditionalFormatting sqref="A29:B29 I29 K29 E29:G29">
    <cfRule type="cellIs" dxfId="70" priority="17" operator="equal">
      <formula>0</formula>
    </cfRule>
  </conditionalFormatting>
  <conditionalFormatting sqref="C29">
    <cfRule type="cellIs" dxfId="69" priority="16" operator="equal">
      <formula>0</formula>
    </cfRule>
  </conditionalFormatting>
  <conditionalFormatting sqref="E35:G35 C35 I35:I38 K35:K38 L30:M38 H30:H38 J30:J38">
    <cfRule type="cellIs" dxfId="68" priority="15" operator="equal">
      <formula>0</formula>
    </cfRule>
  </conditionalFormatting>
  <conditionalFormatting sqref="E33:G33 C33 C34:G34 C31:G32 I30:I34 K30:K34 D30:G30">
    <cfRule type="cellIs" dxfId="67" priority="13" operator="equal">
      <formula>0</formula>
    </cfRule>
  </conditionalFormatting>
  <conditionalFormatting sqref="E37:G37 C37 C38:G38 C36:G36">
    <cfRule type="cellIs" dxfId="66" priority="14" operator="equal">
      <formula>0</formula>
    </cfRule>
  </conditionalFormatting>
  <conditionalFormatting sqref="D37">
    <cfRule type="cellIs" dxfId="65" priority="11" operator="equal">
      <formula>0</formula>
    </cfRule>
  </conditionalFormatting>
  <conditionalFormatting sqref="C30">
    <cfRule type="cellIs" dxfId="64" priority="9" operator="equal">
      <formula>0</formula>
    </cfRule>
  </conditionalFormatting>
  <conditionalFormatting sqref="D33">
    <cfRule type="cellIs" dxfId="63" priority="12" operator="equal">
      <formula>0</formula>
    </cfRule>
  </conditionalFormatting>
  <conditionalFormatting sqref="D35">
    <cfRule type="cellIs" dxfId="62" priority="10" operator="equal">
      <formula>0</formula>
    </cfRule>
  </conditionalFormatting>
  <conditionalFormatting sqref="B31">
    <cfRule type="cellIs" dxfId="61" priority="8" operator="equal">
      <formula>0</formula>
    </cfRule>
  </conditionalFormatting>
  <conditionalFormatting sqref="D29">
    <cfRule type="cellIs" dxfId="60" priority="7" operator="equal">
      <formula>0</formula>
    </cfRule>
  </conditionalFormatting>
  <conditionalFormatting sqref="L39:M39 J39 H39">
    <cfRule type="cellIs" dxfId="59" priority="6" operator="equal">
      <formula>0</formula>
    </cfRule>
  </conditionalFormatting>
  <conditionalFormatting sqref="A39:G39 I39 K39">
    <cfRule type="cellIs" dxfId="58" priority="5" operator="equal">
      <formula>0</formula>
    </cfRule>
  </conditionalFormatting>
  <conditionalFormatting sqref="L40:M48 C43:G48 I43:I48 K43 J40:J48 H40:H48 K45:K48">
    <cfRule type="cellIs" dxfId="57" priority="4" operator="equal">
      <formula>0</formula>
    </cfRule>
  </conditionalFormatting>
  <conditionalFormatting sqref="C40:G42 I40:I42 K40:K42">
    <cfRule type="cellIs" dxfId="56" priority="3" operator="equal">
      <formula>0</formula>
    </cfRule>
  </conditionalFormatting>
  <conditionalFormatting sqref="B44">
    <cfRule type="cellIs" dxfId="55" priority="2" operator="equal">
      <formula>0</formula>
    </cfRule>
  </conditionalFormatting>
  <conditionalFormatting sqref="K44">
    <cfRule type="cellIs" dxfId="54" priority="1" operator="equal">
      <formula>0</formula>
    </cfRule>
  </conditionalFormatting>
  <pageMargins left="0.7" right="0.7" top="0.75" bottom="0.75" header="0.3" footer="0.3"/>
  <pageSetup scale="98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ავტომშენებლის N20</vt:lpstr>
      <vt:lpstr>ავტომშენებლის 26</vt:lpstr>
      <vt:lpstr>მშვიდობის ქ. N1</vt:lpstr>
      <vt:lpstr>ირ აბაშიძე 12ა</vt:lpstr>
      <vt:lpstr>არაყიშვილის #1</vt:lpstr>
      <vt:lpstr>თაბუკაშვილია 179</vt:lpstr>
      <vt:lpstr>ახალგაზრდობის 66</vt:lpstr>
      <vt:lpstr>ნიკეას 2 შეს 6</vt:lpstr>
      <vt:lpstr>ნიკეას 19-62</vt:lpstr>
      <vt:lpstr>ნიკეას 2 შეს 10</vt:lpstr>
      <vt:lpstr>ი. ჭავჭავაძის 56</vt:lpstr>
      <vt:lpstr>ჭავჭავაძის 43</vt:lpstr>
      <vt:lpstr>'ავტომშენებლის 26'!Print_Area</vt:lpstr>
      <vt:lpstr>'ავტომშენებლის N20'!Print_Area</vt:lpstr>
      <vt:lpstr>'არაყიშვილის #1'!Print_Area</vt:lpstr>
      <vt:lpstr>'მშვიდობის ქ. N1'!Print_Area</vt:lpstr>
      <vt:lpstr>'ავტომშენებლის N20'!Print_Titles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2020-01-15T07:27:13Z</dcterms:modified>
</cp:coreProperties>
</file>