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ina.potskhveria\Desktop\2020 წლის რეგ ფონდი\N6 ლაღიძის შესახვევი და ჩიხი\"/>
    </mc:Choice>
  </mc:AlternateContent>
  <bookViews>
    <workbookView xWindow="0" yWindow="0" windowWidth="28800" windowHeight="12135"/>
  </bookViews>
  <sheets>
    <sheet name="ლაღიძის 1 შეს. 1 ჩიხი" sheetId="1" r:id="rId1"/>
  </sheets>
  <definedNames>
    <definedName name="_xlnm.Print_Area" localSheetId="0">'ლაღიძის 1 შეს. 1 ჩიხი'!$A$1:$M$141</definedName>
    <definedName name="_xlnm.Print_Titles" localSheetId="0">'ლაღიძის 1 შეს. 1 ჩიხი'!$10:$10</definedName>
  </definedNames>
  <calcPr calcId="152511"/>
</workbook>
</file>

<file path=xl/calcChain.xml><?xml version="1.0" encoding="utf-8"?>
<calcChain xmlns="http://schemas.openxmlformats.org/spreadsheetml/2006/main">
  <c r="F93" i="1" l="1"/>
  <c r="F87" i="1"/>
  <c r="F63" i="1" l="1"/>
  <c r="F31" i="1"/>
  <c r="F25" i="1"/>
  <c r="E124" i="1" l="1"/>
  <c r="F124" i="1" s="1"/>
  <c r="E123" i="1"/>
  <c r="F123" i="1" s="1"/>
  <c r="F121" i="1"/>
  <c r="E120" i="1"/>
  <c r="F120" i="1" s="1"/>
  <c r="E119" i="1"/>
  <c r="F119" i="1" s="1"/>
  <c r="E118" i="1"/>
  <c r="F118" i="1" s="1"/>
  <c r="E117" i="1"/>
  <c r="F117" i="1" s="1"/>
  <c r="F112" i="1"/>
  <c r="F115" i="1" s="1"/>
  <c r="E111" i="1"/>
  <c r="F111" i="1" s="1"/>
  <c r="F110" i="1"/>
  <c r="E108" i="1"/>
  <c r="F108" i="1" s="1"/>
  <c r="F107" i="1"/>
  <c r="E107" i="1"/>
  <c r="E106" i="1"/>
  <c r="F106" i="1" s="1"/>
  <c r="E105" i="1"/>
  <c r="F105" i="1" s="1"/>
  <c r="E104" i="1"/>
  <c r="F104" i="1" s="1"/>
  <c r="E103" i="1"/>
  <c r="F103" i="1" s="1"/>
  <c r="E102" i="1"/>
  <c r="F102" i="1" s="1"/>
  <c r="E97" i="1"/>
  <c r="F97" i="1" s="1"/>
  <c r="E96" i="1"/>
  <c r="E95" i="1"/>
  <c r="E94" i="1"/>
  <c r="E89" i="1"/>
  <c r="F89" i="1" s="1"/>
  <c r="E88" i="1"/>
  <c r="E85" i="1"/>
  <c r="E84" i="1"/>
  <c r="E83" i="1"/>
  <c r="E82" i="1"/>
  <c r="F81" i="1"/>
  <c r="F85" i="1" s="1"/>
  <c r="E80" i="1"/>
  <c r="F80" i="1" s="1"/>
  <c r="F76" i="1"/>
  <c r="F70" i="1"/>
  <c r="F69" i="1"/>
  <c r="F67" i="1"/>
  <c r="F66" i="1"/>
  <c r="F64" i="1"/>
  <c r="F65" i="1"/>
  <c r="F113" i="1" l="1"/>
  <c r="F94" i="1"/>
  <c r="F95" i="1"/>
  <c r="F84" i="1"/>
  <c r="F86" i="1"/>
  <c r="F100" i="1"/>
  <c r="F82" i="1"/>
  <c r="F83" i="1"/>
  <c r="F88" i="1"/>
  <c r="F99" i="1"/>
  <c r="F96" i="1"/>
  <c r="F50" i="1" l="1"/>
  <c r="F37" i="1" l="1"/>
  <c r="E62" i="1" l="1"/>
  <c r="E23" i="1" l="1"/>
  <c r="E61" i="1" l="1"/>
  <c r="F61" i="1" s="1"/>
  <c r="E58" i="1"/>
  <c r="E57" i="1"/>
  <c r="E56" i="1"/>
  <c r="E55" i="1"/>
  <c r="F48" i="1"/>
  <c r="F62" i="1"/>
  <c r="F59" i="1"/>
  <c r="E46" i="1"/>
  <c r="E45" i="1"/>
  <c r="E44" i="1"/>
  <c r="E42" i="1"/>
  <c r="E41" i="1"/>
  <c r="E40" i="1"/>
  <c r="F14" i="1" l="1"/>
  <c r="E22" i="1"/>
  <c r="E21" i="1"/>
  <c r="E20" i="1"/>
  <c r="E18" i="1"/>
  <c r="F18" i="1" s="1"/>
  <c r="E35" i="1" l="1"/>
  <c r="E34" i="1"/>
  <c r="E33" i="1"/>
  <c r="E32" i="1"/>
  <c r="F34" i="1" l="1"/>
  <c r="F32" i="1"/>
  <c r="F38" i="1"/>
  <c r="F35" i="1"/>
  <c r="F33" i="1"/>
  <c r="F53" i="1" l="1"/>
  <c r="F58" i="1" l="1"/>
  <c r="F57" i="1"/>
  <c r="F56" i="1"/>
  <c r="F55" i="1"/>
  <c r="F51" i="1" l="1"/>
  <c r="E27" i="1" l="1"/>
  <c r="F27" i="1" s="1"/>
  <c r="E26" i="1"/>
  <c r="F26" i="1" s="1"/>
  <c r="E49" i="1" l="1"/>
  <c r="F49" i="1" s="1"/>
  <c r="F46" i="1"/>
  <c r="F45" i="1"/>
  <c r="F44" i="1"/>
  <c r="E43" i="1"/>
  <c r="F43" i="1" s="1"/>
  <c r="F42" i="1"/>
  <c r="F41" i="1"/>
  <c r="F40" i="1"/>
  <c r="F19" i="1" l="1"/>
  <c r="F23" i="1" l="1"/>
  <c r="F24" i="1"/>
  <c r="F22" i="1"/>
  <c r="F20" i="1"/>
  <c r="F21" i="1"/>
</calcChain>
</file>

<file path=xl/sharedStrings.xml><?xml version="1.0" encoding="utf-8"?>
<sst xmlns="http://schemas.openxmlformats.org/spreadsheetml/2006/main" count="283" uniqueCount="97">
  <si>
    <t>დამკვეთის დასახელება</t>
  </si>
  <si>
    <t xml:space="preserve"> რესურსული ხარჯთაღრიცხვა</t>
  </si>
  <si>
    <t>სახარჯთაღრიცხვო ღირებულება</t>
  </si>
  <si>
    <t>ათ. ლარი</t>
  </si>
  <si>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</si>
  <si>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</si>
  <si>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</si>
  <si>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</si>
  <si>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</si>
  <si>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</si>
  <si>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</si>
  <si>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</si>
  <si>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</si>
  <si>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</si>
  <si>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</si>
  <si>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</si>
  <si>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</si>
  <si>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</si>
  <si>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</si>
  <si>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</si>
  <si>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</si>
  <si>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</si>
  <si>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</si>
  <si>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</si>
  <si>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</si>
  <si>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</si>
  <si>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>1-29-3  
1-29-10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</si>
  <si>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</si>
  <si>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</si>
  <si>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</si>
  <si>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</si>
  <si>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</si>
  <si>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</si>
  <si>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>1-62-5</t>
  </si>
  <si>
    <t xml:space="preserve">გზის მოშანდაკება გრეიდერით </t>
  </si>
  <si>
    <t>ავტოგრეიდერი მისაბმელით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</si>
  <si>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</si>
  <si>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</si>
  <si>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</si>
  <si>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</si>
  <si>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ბიტუმის ემულსია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</si>
  <si>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</si>
  <si>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</si>
  <si>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</si>
  <si>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</si>
  <si>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27-11-1  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</si>
  <si>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</si>
  <si>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</si>
  <si>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</si>
  <si>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</si>
  <si>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</si>
  <si>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>27-63-1</t>
  </si>
  <si>
    <t>ავტოგუდრონატორი 3500ლ.</t>
  </si>
  <si>
    <t>ასფალტის დამგები</t>
  </si>
  <si>
    <t>%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</si>
  <si>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</si>
  <si>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</si>
  <si>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</si>
  <si>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r>
      <t>m</t>
    </r>
    <r>
      <rPr>
        <vertAlign val="superscript"/>
        <sz val="12"/>
        <rFont val="AcadNusx"/>
      </rPr>
      <t>3</t>
    </r>
  </si>
  <si>
    <t>ტრაქტორი 79კვტ.</t>
  </si>
  <si>
    <t>ქვიშა ხრეშოვანი ნარევი (ტკეპნის კოეფიციენტის 
გათვალისწინებით K=1,22)</t>
  </si>
  <si>
    <t>სამტრედიის მუნიციპალიტეტი</t>
  </si>
  <si>
    <t>საფუძველის ზედა ფენის მოწყობა  ღორღით ფრაქციით 0-40მმ  სისქით 10 სმ</t>
  </si>
  <si>
    <t>27-7-2</t>
  </si>
  <si>
    <t>საფუძვლის შემასწორებელი ფენის მოწყობა  ქვიშა ხრეშოვანი ნარევით სისქით  hსაშ12სმ (ტკეპნის კოეფიციენტის გათვალისწინებით K-1,22)</t>
  </si>
  <si>
    <t>1-22-15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</si>
  <si>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</si>
  <si>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</si>
  <si>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b/>
        <vertAlign val="superscript"/>
        <sz val="12"/>
        <rFont val="Sylfaen"/>
        <family val="1"/>
      </rPr>
      <t>3</t>
    </r>
  </si>
  <si>
    <r>
      <t>m</t>
    </r>
    <r>
      <rPr>
        <b/>
        <vertAlign val="superscript"/>
        <sz val="12"/>
        <rFont val="AcadNusx"/>
        <family val="2"/>
      </rPr>
      <t>2</t>
    </r>
  </si>
  <si>
    <t>1.03</t>
  </si>
  <si>
    <r>
      <rPr>
        <b/>
        <sz val="12"/>
        <color indexed="8"/>
        <rFont val="AcadNusx"/>
        <family val="2"/>
      </rPr>
      <t>m</t>
    </r>
    <r>
      <rPr>
        <b/>
        <vertAlign val="superscript"/>
        <sz val="12"/>
        <color indexed="8"/>
        <rFont val="AcadNusx"/>
        <family val="2"/>
      </rPr>
      <t>2</t>
    </r>
  </si>
  <si>
    <t>სატკეპნი საგზაო პნევმოსვლაზე 18ტ.</t>
  </si>
  <si>
    <t>27-39-1,2  
27-40-1;2</t>
  </si>
  <si>
    <r>
      <t>საფუძვლის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600 გრ.</t>
    </r>
  </si>
  <si>
    <t>ღორღი</t>
  </si>
  <si>
    <r>
      <t>საფარის ფენის მოწყობა წვრილმარცვლოვანი მკვრივი, ა/ბეტონის ცხელი ნარევით ტიპი ,,</t>
    </r>
    <r>
      <rPr>
        <b/>
        <sz val="12"/>
        <color rgb="FF000000"/>
        <rFont val="Arial"/>
        <family val="2"/>
      </rPr>
      <t>B</t>
    </r>
    <r>
      <rPr>
        <b/>
        <sz val="12"/>
        <color indexed="8"/>
        <rFont val="AcadNusx"/>
        <family val="2"/>
      </rPr>
      <t>" მარკა II სისქით 5 სმ</t>
    </r>
  </si>
  <si>
    <t>გვ135. პოზ126</t>
  </si>
  <si>
    <t>ასფალტობეტონი წვრილმარცვლოვანი</t>
  </si>
  <si>
    <t>kvleva-Ziebis krebuli გვ. 557 ცხრ-17</t>
  </si>
  <si>
    <t>თავი 3, საგზაო სამოსი</t>
  </si>
  <si>
    <t>სულ თავი 1-3-ის მიხედვით</t>
  </si>
  <si>
    <t xml:space="preserve">27-7-2 </t>
  </si>
  <si>
    <t>მისაყრელი გვერდულების მოწყობა ქვიშა ხრეშოვანი ნარევით  (ტკეპნის კოეფიციენტის გათვალისწინებით K=1,22)</t>
  </si>
  <si>
    <t>გვ139. პოზ200</t>
  </si>
  <si>
    <t>გვ140. პოზ222</t>
  </si>
  <si>
    <t>სატკეპნი საგზაო გლუვი 18ტ.</t>
  </si>
  <si>
    <t>გვ140. პოზ229</t>
  </si>
  <si>
    <t>სრფ-2019. 
I კვ. გვ32 პოზ229</t>
  </si>
  <si>
    <t>სულ N1 N2 გზა</t>
  </si>
  <si>
    <t>ლაღიძის 1 შესახვევი</t>
  </si>
  <si>
    <t>ლაღიძის 1 ჩიხი</t>
  </si>
  <si>
    <t xml:space="preserve">
სამტრედიის მუნიციპალიტეტის ქალაქ სამტრედიაში ლაღიძის 1 შესახვევის და ლაღიძის 1 ჩიხის გზის რეაბილიტაციის 
სამუშაოების საპროექტო-სახარჯთაღრიცხვო დოკუმენტაცია
</t>
  </si>
  <si>
    <t>მასალების ტრანსპორტირება არაუმეტეს</t>
  </si>
  <si>
    <t xml:space="preserve">ზედნადები ხარჯები არაუმეტეს </t>
  </si>
  <si>
    <t xml:space="preserve">გეგმიური მოგება არაუმეტეს </t>
  </si>
  <si>
    <t>გაუთვალისწინებელი ხარჯები არაუმეტეს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</si>
</sst>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0.00000"/>
    <numFmt numFmtId="170" formatCode="0.0000"/>
  </numFmts>
  <fonts count="38" x14ac:knownFonts="1">
    <font>
      <sz val="11"/>
      <color indexed="8"/>
      <name val="Calibri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cadNusx"/>
    </font>
    <font>
      <b/>
      <sz val="10"/>
      <color indexed="8"/>
      <name val="Sylfaen"/>
      <family val="1"/>
      <charset val="204"/>
    </font>
    <font>
      <sz val="12"/>
      <color indexed="8"/>
      <name val="AcadNusx"/>
    </font>
    <font>
      <sz val="12"/>
      <color indexed="8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b/>
      <sz val="10"/>
      <name val="AcadNusx"/>
    </font>
    <font>
      <sz val="12"/>
      <name val="AcadNusx"/>
    </font>
    <font>
      <vertAlign val="superscript"/>
      <sz val="12"/>
      <name val="AcadNusx"/>
    </font>
    <font>
      <b/>
      <sz val="12"/>
      <name val="Sylfaen"/>
      <family val="1"/>
    </font>
    <font>
      <b/>
      <sz val="11"/>
      <color indexed="8"/>
      <name val="AcadNusx"/>
      <family val="2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b/>
      <sz val="12"/>
      <name val="AcadNusx"/>
      <family val="2"/>
    </font>
    <font>
      <b/>
      <vertAlign val="superscript"/>
      <sz val="12"/>
      <name val="AcadNusx"/>
      <family val="2"/>
    </font>
    <font>
      <b/>
      <sz val="12"/>
      <color indexed="8"/>
      <name val="AcadNusx"/>
      <family val="2"/>
    </font>
    <font>
      <b/>
      <vertAlign val="superscript"/>
      <sz val="12"/>
      <color indexed="8"/>
      <name val="Arial"/>
      <family val="2"/>
      <charset val="204"/>
    </font>
    <font>
      <b/>
      <sz val="11"/>
      <color indexed="8"/>
      <name val="Calibri"/>
      <family val="2"/>
    </font>
    <font>
      <b/>
      <vertAlign val="superscript"/>
      <sz val="12"/>
      <color indexed="8"/>
      <name val="AcadNusx"/>
      <family val="2"/>
    </font>
    <font>
      <b/>
      <sz val="16"/>
      <color indexed="8"/>
      <name val="AcadNusx"/>
    </font>
    <font>
      <sz val="12"/>
      <color theme="1"/>
      <name val="Sylfaen"/>
      <family val="1"/>
      <charset val="204"/>
    </font>
    <font>
      <b/>
      <sz val="12"/>
      <color rgb="FF000000"/>
      <name val="Arial"/>
      <family val="2"/>
    </font>
    <font>
      <sz val="12"/>
      <color indexed="8"/>
      <name val="Sylfae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/>
    <xf numFmtId="0" fontId="10" fillId="0" borderId="5"/>
    <xf numFmtId="0" fontId="12" fillId="0" borderId="5"/>
    <xf numFmtId="0" fontId="19" fillId="0" borderId="5"/>
  </cellStyleXfs>
  <cellXfs count="183">
    <xf numFmtId="0" fontId="0" fillId="0" borderId="0" xfId="0" applyFont="1" applyAlignment="1"/>
    <xf numFmtId="166" fontId="25" fillId="0" borderId="11" xfId="0" applyNumberFormat="1" applyFont="1" applyFill="1" applyBorder="1" applyAlignment="1">
      <alignment horizontal="right" vertical="center"/>
    </xf>
    <xf numFmtId="164" fontId="25" fillId="0" borderId="11" xfId="0" applyNumberFormat="1" applyFont="1" applyFill="1" applyBorder="1" applyAlignment="1">
      <alignment horizontal="right" vertical="center"/>
    </xf>
    <xf numFmtId="168" fontId="23" fillId="0" borderId="17" xfId="2" applyNumberFormat="1" applyFont="1" applyFill="1" applyBorder="1" applyAlignment="1">
      <alignment horizontal="right" vertical="center"/>
    </xf>
    <xf numFmtId="168" fontId="13" fillId="0" borderId="17" xfId="2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1" fillId="0" borderId="5" xfId="1" applyFont="1" applyFill="1" applyBorder="1" applyAlignment="1">
      <alignment horizontal="center" vertical="top"/>
    </xf>
    <xf numFmtId="0" fontId="0" fillId="0" borderId="2" xfId="0" applyFont="1" applyFill="1" applyBorder="1" applyAlignment="1"/>
    <xf numFmtId="49" fontId="2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/>
    <xf numFmtId="0" fontId="0" fillId="0" borderId="1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2" xfId="0" applyFont="1" applyFill="1" applyBorder="1" applyAlignment="1"/>
    <xf numFmtId="0" fontId="15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/>
    <xf numFmtId="164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170" fontId="2" fillId="0" borderId="11" xfId="0" applyNumberFormat="1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vertical="center"/>
    </xf>
    <xf numFmtId="0" fontId="12" fillId="0" borderId="17" xfId="2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vertical="center" wrapText="1"/>
    </xf>
    <xf numFmtId="0" fontId="23" fillId="0" borderId="17" xfId="2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left" vertical="center" wrapText="1"/>
    </xf>
    <xf numFmtId="168" fontId="12" fillId="0" borderId="17" xfId="2" applyNumberFormat="1" applyFill="1" applyBorder="1" applyAlignment="1">
      <alignment horizontal="right" vertical="center"/>
    </xf>
    <xf numFmtId="0" fontId="0" fillId="0" borderId="1" xfId="0" applyFont="1" applyFill="1" applyBorder="1" applyAlignment="1"/>
    <xf numFmtId="0" fontId="17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2" fillId="0" borderId="17" xfId="2" applyFill="1" applyBorder="1" applyAlignment="1">
      <alignment horizontal="left" vertical="center"/>
    </xf>
    <xf numFmtId="170" fontId="12" fillId="0" borderId="17" xfId="2" applyNumberFormat="1" applyFill="1" applyBorder="1" applyAlignment="1">
      <alignment horizontal="center" vertical="center"/>
    </xf>
    <xf numFmtId="0" fontId="20" fillId="0" borderId="17" xfId="3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 wrapText="1"/>
    </xf>
    <xf numFmtId="0" fontId="12" fillId="0" borderId="17" xfId="2" applyFill="1" applyBorder="1" applyAlignment="1">
      <alignment vertical="center" wrapText="1"/>
    </xf>
    <xf numFmtId="0" fontId="12" fillId="0" borderId="17" xfId="2" applyFill="1" applyBorder="1"/>
    <xf numFmtId="167" fontId="12" fillId="0" borderId="17" xfId="2" applyNumberForma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 wrapText="1"/>
    </xf>
    <xf numFmtId="0" fontId="35" fillId="0" borderId="17" xfId="2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/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/>
    </xf>
    <xf numFmtId="0" fontId="12" fillId="0" borderId="17" xfId="2" applyFill="1" applyBorder="1" applyAlignment="1">
      <alignment wrapText="1"/>
    </xf>
    <xf numFmtId="49" fontId="30" fillId="0" borderId="19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3" fillId="0" borderId="5" xfId="2" applyFont="1" applyFill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left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center"/>
    </xf>
    <xf numFmtId="0" fontId="0" fillId="0" borderId="13" xfId="0" applyFont="1" applyFill="1" applyBorder="1" applyAlignment="1"/>
    <xf numFmtId="2" fontId="0" fillId="0" borderId="2" xfId="0" applyNumberFormat="1" applyFont="1" applyFill="1" applyBorder="1" applyAlignment="1"/>
    <xf numFmtId="0" fontId="4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/>
    <xf numFmtId="0" fontId="0" fillId="0" borderId="1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49" fontId="4" fillId="0" borderId="1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/>
    <xf numFmtId="0" fontId="9" fillId="0" borderId="14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wrapText="1"/>
    </xf>
    <xf numFmtId="0" fontId="7" fillId="0" borderId="2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/>
    <xf numFmtId="2" fontId="0" fillId="0" borderId="25" xfId="0" applyNumberFormat="1" applyFont="1" applyFill="1" applyBorder="1" applyAlignment="1"/>
    <xf numFmtId="0" fontId="0" fillId="0" borderId="11" xfId="0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2" fillId="0" borderId="5" xfId="2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0" borderId="5" xfId="2" applyFont="1" applyFill="1" applyAlignment="1">
      <alignment horizontal="center" vertical="center"/>
    </xf>
    <xf numFmtId="0" fontId="13" fillId="0" borderId="5" xfId="2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silfain" xfId="2"/>
    <cellStyle name="Обычный_დემონტაჟი" xfId="3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128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104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83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114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70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6"/>
  <sheetViews>
    <sheetView showGridLines="0" tabSelected="1" view="pageBreakPreview" zoomScale="85" zoomScaleNormal="85" zoomScaleSheetLayoutView="85" workbookViewId="0">
      <selection activeCell="A140" sqref="A140:M140"/>
    </sheetView>
  </sheetViews>
  <sheetFormatPr defaultColWidth="8.85546875" defaultRowHeight="16.5" customHeight="1" x14ac:dyDescent="0.25"/>
  <cols>
    <col min="1" max="1" width="4.42578125" style="7" customWidth="1"/>
    <col min="2" max="2" width="20" style="7" bestFit="1" customWidth="1"/>
    <col min="3" max="3" width="49.140625" style="7" customWidth="1"/>
    <col min="4" max="4" width="9" style="7" customWidth="1"/>
    <col min="5" max="5" width="12.7109375" style="7" customWidth="1"/>
    <col min="6" max="6" width="14" style="7" customWidth="1"/>
    <col min="7" max="7" width="12.7109375" style="7" customWidth="1"/>
    <col min="8" max="8" width="14.85546875" style="7" customWidth="1"/>
    <col min="9" max="9" width="11.42578125" style="7" customWidth="1"/>
    <col min="10" max="10" width="16.140625" style="7" bestFit="1" customWidth="1"/>
    <col min="11" max="11" width="11.7109375" style="7" customWidth="1"/>
    <col min="12" max="12" width="15.7109375" style="7" customWidth="1"/>
    <col min="13" max="13" width="19.5703125" style="7" customWidth="1"/>
    <col min="14" max="14" width="15.140625" style="7" customWidth="1"/>
    <col min="15" max="15" width="14.85546875" style="7" customWidth="1"/>
    <col min="16" max="21" width="9.140625" style="7" customWidth="1"/>
    <col min="22" max="256" width="8.85546875" style="7" customWidth="1"/>
    <col min="257" max="16384" width="8.85546875" style="8"/>
  </cols>
  <sheetData>
    <row r="1" spans="1:21" ht="16.5" customHeight="1" x14ac:dyDescent="0.25">
      <c r="H1" s="174"/>
      <c r="I1" s="174"/>
      <c r="J1" s="174"/>
      <c r="K1" s="174"/>
      <c r="L1" s="174"/>
      <c r="M1" s="174"/>
    </row>
    <row r="2" spans="1:21" ht="24" customHeight="1" x14ac:dyDescent="0.25">
      <c r="A2" s="9"/>
      <c r="B2" s="179" t="s">
        <v>61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0"/>
      <c r="O2" s="10"/>
      <c r="P2" s="10"/>
      <c r="Q2" s="10"/>
      <c r="R2" s="10"/>
      <c r="S2" s="10"/>
      <c r="T2" s="10"/>
      <c r="U2" s="10"/>
    </row>
    <row r="3" spans="1:21" ht="18" customHeight="1" x14ac:dyDescent="0.25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0"/>
      <c r="O3" s="10"/>
      <c r="P3" s="10"/>
      <c r="Q3" s="10"/>
      <c r="R3" s="10"/>
      <c r="S3" s="10"/>
      <c r="T3" s="10"/>
      <c r="U3" s="10"/>
    </row>
    <row r="4" spans="1:21" ht="28.5" customHeight="1" x14ac:dyDescent="0.25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0"/>
      <c r="O4" s="10"/>
      <c r="P4" s="10"/>
      <c r="Q4" s="10"/>
      <c r="R4" s="10"/>
      <c r="S4" s="10"/>
      <c r="T4" s="10"/>
      <c r="U4" s="10"/>
    </row>
    <row r="5" spans="1:21" ht="79.5" customHeight="1" x14ac:dyDescent="0.25">
      <c r="A5" s="180" t="s">
        <v>92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0"/>
      <c r="O5" s="10"/>
      <c r="P5" s="10"/>
      <c r="Q5" s="10"/>
      <c r="R5" s="10"/>
      <c r="S5" s="10"/>
      <c r="T5" s="10"/>
      <c r="U5" s="10"/>
    </row>
    <row r="6" spans="1:21" ht="18" customHeight="1" x14ac:dyDescent="0.35">
      <c r="A6" s="176" t="s">
        <v>2</v>
      </c>
      <c r="B6" s="177"/>
      <c r="C6" s="178"/>
      <c r="D6" s="173"/>
      <c r="E6" s="173"/>
      <c r="F6" s="11" t="s">
        <v>3</v>
      </c>
      <c r="G6" s="12"/>
      <c r="H6" s="181"/>
      <c r="I6" s="182"/>
      <c r="J6" s="182"/>
      <c r="K6" s="182"/>
      <c r="L6" s="182"/>
      <c r="M6" s="10"/>
      <c r="N6" s="10"/>
      <c r="O6" s="10"/>
      <c r="P6" s="10"/>
      <c r="Q6" s="10"/>
      <c r="R6" s="10"/>
      <c r="S6" s="10"/>
      <c r="T6" s="10"/>
      <c r="U6" s="10"/>
    </row>
    <row r="7" spans="1:21" ht="16.5" customHeight="1" x14ac:dyDescent="0.25">
      <c r="A7" s="13"/>
      <c r="B7" s="14"/>
      <c r="C7" s="15"/>
      <c r="D7" s="16"/>
      <c r="E7" s="16"/>
      <c r="F7" s="17"/>
      <c r="G7" s="18"/>
      <c r="H7" s="15"/>
      <c r="I7" s="19"/>
      <c r="J7" s="16"/>
      <c r="K7" s="16"/>
      <c r="L7" s="16"/>
      <c r="M7" s="20"/>
      <c r="N7" s="10"/>
      <c r="O7" s="10"/>
      <c r="P7" s="10"/>
      <c r="Q7" s="10"/>
      <c r="R7" s="10"/>
      <c r="S7" s="10"/>
      <c r="T7" s="10"/>
      <c r="U7" s="10"/>
    </row>
    <row r="8" spans="1:21" ht="18" customHeight="1" x14ac:dyDescent="0.25">
      <c r="A8" s="166" t="s">
        <v>4</v>
      </c>
      <c r="B8" s="166" t="s">
        <v>5</v>
      </c>
      <c r="C8" s="166" t="s">
        <v>6</v>
      </c>
      <c r="D8" s="164" t="s">
        <v>7</v>
      </c>
      <c r="E8" s="164" t="s">
        <v>8</v>
      </c>
      <c r="F8" s="166" t="s">
        <v>9</v>
      </c>
      <c r="G8" s="166" t="s">
        <v>10</v>
      </c>
      <c r="H8" s="165"/>
      <c r="I8" s="166" t="s">
        <v>11</v>
      </c>
      <c r="J8" s="165"/>
      <c r="K8" s="166" t="s">
        <v>12</v>
      </c>
      <c r="L8" s="165"/>
      <c r="M8" s="163" t="s">
        <v>13</v>
      </c>
      <c r="N8" s="21"/>
      <c r="O8" s="22"/>
      <c r="P8" s="22"/>
      <c r="Q8" s="10"/>
      <c r="R8" s="10"/>
      <c r="S8" s="10"/>
      <c r="T8" s="10"/>
      <c r="U8" s="10"/>
    </row>
    <row r="9" spans="1:21" ht="26.25" customHeight="1" x14ac:dyDescent="0.25">
      <c r="A9" s="165"/>
      <c r="B9" s="165"/>
      <c r="C9" s="165"/>
      <c r="D9" s="165"/>
      <c r="E9" s="165"/>
      <c r="F9" s="165"/>
      <c r="G9" s="163" t="s">
        <v>14</v>
      </c>
      <c r="H9" s="163" t="s">
        <v>15</v>
      </c>
      <c r="I9" s="163" t="s">
        <v>14</v>
      </c>
      <c r="J9" s="163" t="s">
        <v>15</v>
      </c>
      <c r="K9" s="163" t="s">
        <v>14</v>
      </c>
      <c r="L9" s="163" t="s">
        <v>15</v>
      </c>
      <c r="M9" s="163" t="s">
        <v>16</v>
      </c>
      <c r="N9" s="23"/>
      <c r="O9" s="10"/>
      <c r="P9" s="10"/>
      <c r="Q9" s="10"/>
      <c r="R9" s="10"/>
      <c r="S9" s="10"/>
      <c r="T9" s="10"/>
      <c r="U9" s="10"/>
    </row>
    <row r="10" spans="1:21" ht="15.75" x14ac:dyDescent="0.2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3"/>
      <c r="O10" s="10"/>
      <c r="P10" s="10"/>
      <c r="Q10" s="10"/>
      <c r="R10" s="10"/>
      <c r="S10" s="10"/>
      <c r="T10" s="10"/>
      <c r="U10" s="10"/>
    </row>
    <row r="11" spans="1:21" ht="15.75" x14ac:dyDescent="0.25">
      <c r="A11" s="167" t="s">
        <v>90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8"/>
      <c r="N11" s="23"/>
      <c r="O11" s="10"/>
      <c r="P11" s="10"/>
      <c r="Q11" s="10"/>
      <c r="R11" s="10"/>
      <c r="S11" s="10"/>
      <c r="T11" s="10"/>
      <c r="U11" s="10"/>
    </row>
    <row r="12" spans="1:21" ht="54" customHeight="1" x14ac:dyDescent="0.25">
      <c r="A12" s="25"/>
      <c r="B12" s="26"/>
      <c r="C12" s="27" t="s">
        <v>17</v>
      </c>
      <c r="D12" s="28"/>
      <c r="E12" s="162"/>
      <c r="F12" s="162"/>
      <c r="G12" s="162"/>
      <c r="H12" s="162"/>
      <c r="I12" s="162"/>
      <c r="J12" s="162"/>
      <c r="K12" s="162"/>
      <c r="L12" s="162"/>
      <c r="M12" s="162"/>
      <c r="N12" s="23"/>
      <c r="O12" s="10"/>
      <c r="P12" s="10"/>
      <c r="Q12" s="10"/>
      <c r="R12" s="10"/>
      <c r="S12" s="10"/>
      <c r="T12" s="10"/>
      <c r="U12" s="10"/>
    </row>
    <row r="13" spans="1:21" ht="47.25" x14ac:dyDescent="0.25">
      <c r="A13" s="29">
        <v>1</v>
      </c>
      <c r="B13" s="30" t="s">
        <v>79</v>
      </c>
      <c r="C13" s="31" t="s">
        <v>18</v>
      </c>
      <c r="D13" s="32" t="s">
        <v>19</v>
      </c>
      <c r="E13" s="33"/>
      <c r="F13" s="1">
        <v>0.12</v>
      </c>
      <c r="G13" s="34"/>
      <c r="H13" s="34"/>
      <c r="I13" s="34"/>
      <c r="J13" s="34"/>
      <c r="K13" s="34"/>
      <c r="L13" s="34"/>
      <c r="M13" s="34"/>
      <c r="N13" s="23"/>
      <c r="O13" s="10"/>
      <c r="P13" s="10"/>
      <c r="Q13" s="10"/>
      <c r="R13" s="10"/>
      <c r="S13" s="10"/>
      <c r="T13" s="10"/>
      <c r="U13" s="10"/>
    </row>
    <row r="14" spans="1:21" ht="18" customHeight="1" x14ac:dyDescent="0.35">
      <c r="A14" s="35"/>
      <c r="B14" s="36"/>
      <c r="C14" s="37" t="s">
        <v>20</v>
      </c>
      <c r="D14" s="163" t="s">
        <v>21</v>
      </c>
      <c r="E14" s="34">
        <v>93.22</v>
      </c>
      <c r="F14" s="34">
        <f>F13*E14</f>
        <v>11.186399999999999</v>
      </c>
      <c r="G14" s="34"/>
      <c r="H14" s="34"/>
      <c r="I14" s="34"/>
      <c r="J14" s="34"/>
      <c r="K14" s="34"/>
      <c r="L14" s="34"/>
      <c r="M14" s="34"/>
      <c r="N14" s="23"/>
      <c r="O14" s="10"/>
      <c r="P14" s="10"/>
      <c r="Q14" s="10"/>
      <c r="R14" s="10"/>
      <c r="S14" s="10"/>
      <c r="T14" s="10"/>
      <c r="U14" s="10"/>
    </row>
    <row r="15" spans="1:21" ht="18" customHeight="1" x14ac:dyDescent="0.35">
      <c r="A15" s="38"/>
      <c r="B15" s="39"/>
      <c r="C15" s="40" t="s">
        <v>23</v>
      </c>
      <c r="D15" s="41" t="s">
        <v>24</v>
      </c>
      <c r="E15" s="39"/>
      <c r="F15" s="39"/>
      <c r="G15" s="39"/>
      <c r="H15" s="39"/>
      <c r="I15" s="39"/>
      <c r="J15" s="39"/>
      <c r="K15" s="39"/>
      <c r="L15" s="39"/>
      <c r="M15" s="39"/>
      <c r="N15" s="23"/>
      <c r="O15" s="10"/>
      <c r="P15" s="10"/>
      <c r="Q15" s="10"/>
      <c r="R15" s="10"/>
      <c r="S15" s="10"/>
      <c r="T15" s="10"/>
      <c r="U15" s="10"/>
    </row>
    <row r="16" spans="1:21" ht="18" customHeight="1" x14ac:dyDescent="0.25">
      <c r="A16" s="25"/>
      <c r="B16" s="42"/>
      <c r="C16" s="43" t="s">
        <v>25</v>
      </c>
      <c r="D16" s="44"/>
      <c r="E16" s="45"/>
      <c r="F16" s="34"/>
      <c r="G16" s="34"/>
      <c r="H16" s="34"/>
      <c r="I16" s="34"/>
      <c r="J16" s="34"/>
      <c r="K16" s="34"/>
      <c r="L16" s="34"/>
      <c r="M16" s="34"/>
      <c r="N16" s="23"/>
      <c r="O16" s="10"/>
      <c r="P16" s="10"/>
      <c r="Q16" s="10"/>
      <c r="R16" s="10"/>
      <c r="S16" s="10"/>
      <c r="T16" s="10"/>
      <c r="U16" s="10"/>
    </row>
    <row r="17" spans="1:21" ht="54" customHeight="1" x14ac:dyDescent="0.25">
      <c r="A17" s="29">
        <v>1</v>
      </c>
      <c r="B17" s="27" t="s">
        <v>26</v>
      </c>
      <c r="C17" s="46" t="s">
        <v>27</v>
      </c>
      <c r="D17" s="32" t="s">
        <v>66</v>
      </c>
      <c r="E17" s="33"/>
      <c r="F17" s="2">
        <v>202.8</v>
      </c>
      <c r="G17" s="34"/>
      <c r="H17" s="34"/>
      <c r="I17" s="34"/>
      <c r="J17" s="34"/>
      <c r="K17" s="34"/>
      <c r="L17" s="34"/>
      <c r="M17" s="34"/>
      <c r="N17" s="23"/>
      <c r="O17" s="10"/>
      <c r="P17" s="10"/>
      <c r="Q17" s="10"/>
      <c r="R17" s="10"/>
      <c r="S17" s="10"/>
      <c r="T17" s="10"/>
      <c r="U17" s="10"/>
    </row>
    <row r="18" spans="1:21" ht="18" customHeight="1" x14ac:dyDescent="0.25">
      <c r="A18" s="47"/>
      <c r="B18" s="6"/>
      <c r="C18" s="48" t="s">
        <v>46</v>
      </c>
      <c r="D18" s="163" t="s">
        <v>28</v>
      </c>
      <c r="E18" s="49">
        <f>(19.1+14.4*2)/1000</f>
        <v>4.7900000000000005E-2</v>
      </c>
      <c r="F18" s="34">
        <f>F17*E18</f>
        <v>9.7141200000000012</v>
      </c>
      <c r="G18" s="34"/>
      <c r="H18" s="34"/>
      <c r="I18" s="34"/>
      <c r="J18" s="34"/>
      <c r="K18" s="34"/>
      <c r="L18" s="34"/>
      <c r="M18" s="34"/>
      <c r="N18" s="23"/>
      <c r="O18" s="10"/>
      <c r="P18" s="10"/>
      <c r="Q18" s="10"/>
      <c r="R18" s="10"/>
      <c r="S18" s="10"/>
      <c r="T18" s="10"/>
      <c r="U18" s="10"/>
    </row>
    <row r="19" spans="1:21" ht="36" customHeight="1" x14ac:dyDescent="0.25">
      <c r="A19" s="29">
        <v>2</v>
      </c>
      <c r="B19" s="43" t="s">
        <v>65</v>
      </c>
      <c r="C19" s="46" t="s">
        <v>29</v>
      </c>
      <c r="D19" s="32" t="s">
        <v>66</v>
      </c>
      <c r="E19" s="50"/>
      <c r="F19" s="2">
        <f>F17</f>
        <v>202.8</v>
      </c>
      <c r="G19" s="34"/>
      <c r="H19" s="34"/>
      <c r="I19" s="34"/>
      <c r="J19" s="34"/>
      <c r="K19" s="34"/>
      <c r="L19" s="34"/>
      <c r="M19" s="34"/>
      <c r="N19" s="23"/>
      <c r="O19" s="10"/>
      <c r="P19" s="10"/>
      <c r="Q19" s="10"/>
      <c r="R19" s="10"/>
      <c r="S19" s="10"/>
      <c r="T19" s="10"/>
      <c r="U19" s="10"/>
    </row>
    <row r="20" spans="1:21" ht="18" customHeight="1" x14ac:dyDescent="0.25">
      <c r="A20" s="25"/>
      <c r="B20" s="36"/>
      <c r="C20" s="48" t="s">
        <v>20</v>
      </c>
      <c r="D20" s="163" t="s">
        <v>21</v>
      </c>
      <c r="E20" s="51">
        <f>20/1000</f>
        <v>0.02</v>
      </c>
      <c r="F20" s="34">
        <f>F19*E20</f>
        <v>4.056</v>
      </c>
      <c r="G20" s="34"/>
      <c r="H20" s="34"/>
      <c r="I20" s="34"/>
      <c r="J20" s="34"/>
      <c r="K20" s="34"/>
      <c r="L20" s="34"/>
      <c r="M20" s="34"/>
      <c r="N20" s="23"/>
      <c r="O20" s="10"/>
      <c r="P20" s="10"/>
      <c r="Q20" s="10"/>
      <c r="R20" s="10"/>
      <c r="S20" s="10"/>
      <c r="T20" s="10"/>
      <c r="U20" s="10"/>
    </row>
    <row r="21" spans="1:21" ht="36" customHeight="1" x14ac:dyDescent="0.25">
      <c r="A21" s="25"/>
      <c r="B21" s="6" t="s">
        <v>77</v>
      </c>
      <c r="C21" s="52" t="s">
        <v>30</v>
      </c>
      <c r="D21" s="163" t="s">
        <v>28</v>
      </c>
      <c r="E21" s="51">
        <f>44.8/1000</f>
        <v>4.48E-2</v>
      </c>
      <c r="F21" s="34">
        <f>F19*E21</f>
        <v>9.0854400000000002</v>
      </c>
      <c r="G21" s="34"/>
      <c r="H21" s="34"/>
      <c r="I21" s="34"/>
      <c r="J21" s="34"/>
      <c r="K21" s="34"/>
      <c r="L21" s="34"/>
      <c r="M21" s="34"/>
      <c r="N21" s="23"/>
      <c r="O21" s="10"/>
      <c r="P21" s="10"/>
      <c r="Q21" s="10"/>
      <c r="R21" s="10"/>
      <c r="S21" s="10"/>
      <c r="T21" s="10"/>
      <c r="U21" s="10"/>
    </row>
    <row r="22" spans="1:21" ht="18" customHeight="1" x14ac:dyDescent="0.25">
      <c r="A22" s="25"/>
      <c r="B22" s="36"/>
      <c r="C22" s="48" t="s">
        <v>31</v>
      </c>
      <c r="D22" s="53" t="s">
        <v>24</v>
      </c>
      <c r="E22" s="49">
        <f>2.1/1000</f>
        <v>2.1000000000000003E-3</v>
      </c>
      <c r="F22" s="34">
        <f>F19*E22</f>
        <v>0.42588000000000009</v>
      </c>
      <c r="G22" s="34"/>
      <c r="H22" s="34"/>
      <c r="I22" s="34"/>
      <c r="J22" s="34"/>
      <c r="K22" s="34"/>
      <c r="L22" s="34"/>
      <c r="M22" s="34"/>
      <c r="N22" s="23"/>
      <c r="O22" s="10"/>
      <c r="P22" s="10"/>
      <c r="Q22" s="10"/>
      <c r="R22" s="10"/>
      <c r="S22" s="10"/>
      <c r="T22" s="10"/>
      <c r="U22" s="10"/>
    </row>
    <row r="23" spans="1:21" ht="18" customHeight="1" x14ac:dyDescent="0.25">
      <c r="A23" s="25"/>
      <c r="B23" s="36"/>
      <c r="C23" s="54" t="s">
        <v>75</v>
      </c>
      <c r="D23" s="55" t="s">
        <v>57</v>
      </c>
      <c r="E23" s="56">
        <f>0.05/1000</f>
        <v>5.0000000000000002E-5</v>
      </c>
      <c r="F23" s="34">
        <f>F19*E23</f>
        <v>1.0140000000000001E-2</v>
      </c>
      <c r="G23" s="34"/>
      <c r="H23" s="34"/>
      <c r="I23" s="34"/>
      <c r="J23" s="34"/>
      <c r="K23" s="34"/>
      <c r="L23" s="34"/>
      <c r="M23" s="34"/>
      <c r="N23" s="23"/>
      <c r="O23" s="10"/>
      <c r="P23" s="10"/>
      <c r="Q23" s="10"/>
      <c r="R23" s="10"/>
      <c r="S23" s="10"/>
      <c r="T23" s="10"/>
      <c r="U23" s="10"/>
    </row>
    <row r="24" spans="1:21" ht="30" customHeight="1" x14ac:dyDescent="0.25">
      <c r="A24" s="57"/>
      <c r="B24" s="58"/>
      <c r="C24" s="59" t="s">
        <v>32</v>
      </c>
      <c r="D24" s="60" t="s">
        <v>37</v>
      </c>
      <c r="E24" s="61"/>
      <c r="F24" s="2">
        <f>F19*1.8</f>
        <v>365.04</v>
      </c>
      <c r="G24" s="34"/>
      <c r="H24" s="34"/>
      <c r="I24" s="34"/>
      <c r="J24" s="34"/>
      <c r="K24" s="34"/>
      <c r="L24" s="34"/>
      <c r="M24" s="34"/>
      <c r="N24" s="23"/>
      <c r="O24" s="10"/>
      <c r="P24" s="10"/>
      <c r="Q24" s="10"/>
      <c r="R24" s="10"/>
      <c r="S24" s="10"/>
      <c r="T24" s="10"/>
      <c r="U24" s="10"/>
    </row>
    <row r="25" spans="1:21" ht="20.25" customHeight="1" x14ac:dyDescent="0.25">
      <c r="A25" s="29">
        <v>3</v>
      </c>
      <c r="B25" s="43" t="s">
        <v>33</v>
      </c>
      <c r="C25" s="62" t="s">
        <v>34</v>
      </c>
      <c r="D25" s="60" t="s">
        <v>67</v>
      </c>
      <c r="E25" s="61"/>
      <c r="F25" s="2">
        <f>120*4.9</f>
        <v>588</v>
      </c>
      <c r="G25" s="34"/>
      <c r="H25" s="34"/>
      <c r="I25" s="34"/>
      <c r="J25" s="34"/>
      <c r="K25" s="34"/>
      <c r="L25" s="34"/>
      <c r="M25" s="34"/>
      <c r="N25" s="23"/>
      <c r="O25" s="10"/>
      <c r="P25" s="10"/>
      <c r="Q25" s="10"/>
      <c r="R25" s="10"/>
      <c r="S25" s="10"/>
      <c r="T25" s="10"/>
      <c r="U25" s="10"/>
    </row>
    <row r="26" spans="1:21" ht="18" customHeight="1" x14ac:dyDescent="0.25">
      <c r="A26" s="47"/>
      <c r="B26" s="63"/>
      <c r="C26" s="48" t="s">
        <v>35</v>
      </c>
      <c r="D26" s="64" t="s">
        <v>28</v>
      </c>
      <c r="E26" s="65">
        <f>0.4/1000</f>
        <v>4.0000000000000002E-4</v>
      </c>
      <c r="F26" s="34">
        <f>F25*E26</f>
        <v>0.23520000000000002</v>
      </c>
      <c r="G26" s="34"/>
      <c r="H26" s="34"/>
      <c r="I26" s="34"/>
      <c r="J26" s="34"/>
      <c r="K26" s="34"/>
      <c r="L26" s="34"/>
      <c r="M26" s="34"/>
      <c r="N26" s="23"/>
      <c r="O26" s="10"/>
      <c r="P26" s="10"/>
      <c r="Q26" s="10"/>
      <c r="R26" s="10"/>
      <c r="S26" s="10"/>
      <c r="T26" s="10"/>
      <c r="U26" s="10"/>
    </row>
    <row r="27" spans="1:21" ht="18" customHeight="1" x14ac:dyDescent="0.25">
      <c r="A27" s="47"/>
      <c r="B27" s="42"/>
      <c r="C27" s="48" t="s">
        <v>59</v>
      </c>
      <c r="D27" s="163" t="s">
        <v>28</v>
      </c>
      <c r="E27" s="65">
        <f>0.4/1000</f>
        <v>4.0000000000000002E-4</v>
      </c>
      <c r="F27" s="34">
        <f>F25*E27</f>
        <v>0.23520000000000002</v>
      </c>
      <c r="G27" s="34"/>
      <c r="H27" s="34"/>
      <c r="I27" s="34"/>
      <c r="J27" s="34"/>
      <c r="K27" s="34"/>
      <c r="L27" s="34"/>
      <c r="M27" s="34"/>
      <c r="N27" s="23"/>
      <c r="O27" s="10"/>
      <c r="P27" s="10"/>
      <c r="Q27" s="10"/>
      <c r="R27" s="10"/>
      <c r="S27" s="10"/>
      <c r="T27" s="10"/>
      <c r="U27" s="10"/>
    </row>
    <row r="28" spans="1:21" ht="18" customHeight="1" x14ac:dyDescent="0.25">
      <c r="A28" s="25"/>
      <c r="C28" s="80" t="s">
        <v>22</v>
      </c>
      <c r="D28" s="36"/>
      <c r="E28" s="51"/>
      <c r="F28" s="34"/>
      <c r="G28" s="34"/>
      <c r="H28" s="5"/>
      <c r="I28" s="5"/>
      <c r="J28" s="5"/>
      <c r="K28" s="5"/>
      <c r="L28" s="5"/>
      <c r="M28" s="5"/>
      <c r="N28" s="23"/>
      <c r="O28" s="10"/>
      <c r="P28" s="10"/>
      <c r="Q28" s="10"/>
      <c r="R28" s="10"/>
      <c r="S28" s="10"/>
      <c r="T28" s="10"/>
      <c r="U28" s="10"/>
    </row>
    <row r="29" spans="1:21" ht="18" customHeight="1" x14ac:dyDescent="0.25">
      <c r="A29" s="57"/>
      <c r="B29" s="57"/>
      <c r="C29" s="80" t="s">
        <v>38</v>
      </c>
      <c r="D29" s="43" t="s">
        <v>24</v>
      </c>
      <c r="E29" s="57"/>
      <c r="F29" s="34"/>
      <c r="G29" s="5"/>
      <c r="H29" s="5"/>
      <c r="I29" s="5"/>
      <c r="J29" s="5"/>
      <c r="K29" s="5"/>
      <c r="L29" s="5"/>
      <c r="M29" s="5"/>
      <c r="N29" s="23"/>
      <c r="O29" s="10"/>
      <c r="P29" s="10"/>
      <c r="Q29" s="10"/>
      <c r="R29" s="10"/>
      <c r="S29" s="10"/>
      <c r="T29" s="10"/>
      <c r="U29" s="10"/>
    </row>
    <row r="30" spans="1:21" ht="18" customHeight="1" x14ac:dyDescent="0.25">
      <c r="A30" s="88"/>
      <c r="B30" s="89"/>
      <c r="C30" s="90" t="s">
        <v>80</v>
      </c>
      <c r="D30" s="91"/>
      <c r="E30" s="92"/>
      <c r="F30" s="93"/>
      <c r="G30" s="93"/>
      <c r="H30" s="93"/>
      <c r="I30" s="93"/>
      <c r="J30" s="93"/>
      <c r="K30" s="93"/>
      <c r="L30" s="93"/>
      <c r="M30" s="93"/>
      <c r="N30" s="23"/>
      <c r="O30" s="10"/>
      <c r="P30" s="10"/>
      <c r="Q30" s="10"/>
      <c r="R30" s="10"/>
      <c r="S30" s="10"/>
      <c r="T30" s="10"/>
      <c r="U30" s="10"/>
    </row>
    <row r="31" spans="1:21" ht="90" x14ac:dyDescent="0.25">
      <c r="A31" s="66">
        <v>1</v>
      </c>
      <c r="B31" s="66" t="s">
        <v>63</v>
      </c>
      <c r="C31" s="67" t="s">
        <v>64</v>
      </c>
      <c r="D31" s="60" t="s">
        <v>68</v>
      </c>
      <c r="E31" s="60"/>
      <c r="F31" s="3">
        <f>87.88/1.22</f>
        <v>72.032786885245898</v>
      </c>
      <c r="G31" s="68"/>
      <c r="H31" s="68"/>
      <c r="I31" s="68"/>
      <c r="J31" s="68"/>
      <c r="K31" s="68"/>
      <c r="L31" s="68"/>
      <c r="M31" s="68"/>
      <c r="N31" s="69"/>
      <c r="O31" s="10"/>
      <c r="P31" s="10"/>
      <c r="Q31" s="10"/>
      <c r="R31" s="10"/>
      <c r="S31" s="10"/>
      <c r="T31" s="10"/>
      <c r="U31" s="10"/>
    </row>
    <row r="32" spans="1:21" ht="18" customHeight="1" x14ac:dyDescent="0.25">
      <c r="A32" s="70"/>
      <c r="B32" s="71"/>
      <c r="C32" s="72" t="s">
        <v>20</v>
      </c>
      <c r="D32" s="55" t="s">
        <v>21</v>
      </c>
      <c r="E32" s="73">
        <f>15/100</f>
        <v>0.15</v>
      </c>
      <c r="F32" s="68">
        <f>F31*E32</f>
        <v>10.804918032786885</v>
      </c>
      <c r="G32" s="68"/>
      <c r="H32" s="68"/>
      <c r="I32" s="68"/>
      <c r="J32" s="34"/>
      <c r="K32" s="68"/>
      <c r="L32" s="68"/>
      <c r="M32" s="34"/>
      <c r="N32" s="69"/>
      <c r="O32" s="10"/>
      <c r="P32" s="10"/>
      <c r="Q32" s="10"/>
      <c r="R32" s="10"/>
      <c r="S32" s="10"/>
      <c r="T32" s="10"/>
      <c r="U32" s="10"/>
    </row>
    <row r="33" spans="1:21" ht="18" x14ac:dyDescent="0.25">
      <c r="A33" s="70"/>
      <c r="B33" s="74"/>
      <c r="C33" s="72" t="s">
        <v>42</v>
      </c>
      <c r="D33" s="55" t="s">
        <v>28</v>
      </c>
      <c r="E33" s="73">
        <f>2.16/100</f>
        <v>2.1600000000000001E-2</v>
      </c>
      <c r="F33" s="68">
        <f>F31*E33</f>
        <v>1.5559081967213115</v>
      </c>
      <c r="G33" s="68"/>
      <c r="H33" s="68"/>
      <c r="I33" s="68"/>
      <c r="J33" s="68"/>
      <c r="K33" s="68"/>
      <c r="L33" s="34"/>
      <c r="M33" s="34"/>
      <c r="N33" s="69"/>
      <c r="O33" s="10"/>
      <c r="P33" s="10"/>
      <c r="Q33" s="10"/>
      <c r="R33" s="10"/>
      <c r="S33" s="10"/>
      <c r="T33" s="10"/>
      <c r="U33" s="10"/>
    </row>
    <row r="34" spans="1:21" ht="18" x14ac:dyDescent="0.25">
      <c r="A34" s="70"/>
      <c r="B34" s="74"/>
      <c r="C34" s="52" t="s">
        <v>72</v>
      </c>
      <c r="D34" s="55" t="s">
        <v>28</v>
      </c>
      <c r="E34" s="73">
        <f>2.73/100</f>
        <v>2.7300000000000001E-2</v>
      </c>
      <c r="F34" s="68">
        <f>E34*F31</f>
        <v>1.9664950819672131</v>
      </c>
      <c r="G34" s="68"/>
      <c r="H34" s="68"/>
      <c r="I34" s="68"/>
      <c r="J34" s="68"/>
      <c r="K34" s="68"/>
      <c r="L34" s="34"/>
      <c r="M34" s="34"/>
      <c r="N34" s="69"/>
      <c r="O34" s="10"/>
      <c r="P34" s="10"/>
      <c r="Q34" s="10"/>
      <c r="R34" s="10"/>
      <c r="S34" s="10"/>
      <c r="T34" s="10"/>
      <c r="U34" s="10"/>
    </row>
    <row r="35" spans="1:21" ht="18" x14ac:dyDescent="0.25">
      <c r="A35" s="70"/>
      <c r="B35" s="74"/>
      <c r="C35" s="72" t="s">
        <v>43</v>
      </c>
      <c r="D35" s="55" t="s">
        <v>28</v>
      </c>
      <c r="E35" s="73">
        <f>0.97/100</f>
        <v>9.7000000000000003E-3</v>
      </c>
      <c r="F35" s="68">
        <f>F31*E35</f>
        <v>0.69871803278688527</v>
      </c>
      <c r="G35" s="68"/>
      <c r="H35" s="68"/>
      <c r="I35" s="68"/>
      <c r="J35" s="68"/>
      <c r="K35" s="68"/>
      <c r="L35" s="34"/>
      <c r="M35" s="34"/>
      <c r="N35" s="69"/>
      <c r="O35" s="10"/>
      <c r="P35" s="10"/>
      <c r="Q35" s="10"/>
      <c r="R35" s="10"/>
      <c r="S35" s="10"/>
      <c r="T35" s="10"/>
      <c r="U35" s="10"/>
    </row>
    <row r="36" spans="1:21" ht="18" x14ac:dyDescent="0.25">
      <c r="A36" s="70"/>
      <c r="B36" s="71"/>
      <c r="C36" s="55" t="s">
        <v>36</v>
      </c>
      <c r="D36" s="75"/>
      <c r="E36" s="55"/>
      <c r="F36" s="68"/>
      <c r="G36" s="68"/>
      <c r="H36" s="68"/>
      <c r="I36" s="68"/>
      <c r="J36" s="68"/>
      <c r="K36" s="68"/>
      <c r="L36" s="68"/>
      <c r="M36" s="68"/>
      <c r="N36" s="69"/>
      <c r="O36" s="10"/>
      <c r="P36" s="10"/>
      <c r="Q36" s="10"/>
      <c r="R36" s="10"/>
      <c r="S36" s="10"/>
      <c r="T36" s="10"/>
      <c r="U36" s="10"/>
    </row>
    <row r="37" spans="1:21" ht="54" x14ac:dyDescent="0.25">
      <c r="A37" s="66"/>
      <c r="B37" s="76"/>
      <c r="C37" s="77" t="s">
        <v>60</v>
      </c>
      <c r="D37" s="55" t="s">
        <v>57</v>
      </c>
      <c r="E37" s="55">
        <v>1.22</v>
      </c>
      <c r="F37" s="68">
        <f>F31*E37</f>
        <v>87.88</v>
      </c>
      <c r="G37" s="68"/>
      <c r="H37" s="68"/>
      <c r="I37" s="68"/>
      <c r="J37" s="68"/>
      <c r="K37" s="68"/>
      <c r="L37" s="68"/>
      <c r="M37" s="34"/>
      <c r="N37" s="69"/>
      <c r="O37" s="10"/>
      <c r="P37" s="10"/>
      <c r="Q37" s="10"/>
      <c r="R37" s="10"/>
      <c r="S37" s="10"/>
      <c r="T37" s="10"/>
      <c r="U37" s="10"/>
    </row>
    <row r="38" spans="1:21" ht="18" customHeight="1" x14ac:dyDescent="0.35">
      <c r="A38" s="70"/>
      <c r="B38" s="71"/>
      <c r="C38" s="78" t="s">
        <v>44</v>
      </c>
      <c r="D38" s="55" t="s">
        <v>57</v>
      </c>
      <c r="E38" s="79">
        <v>7.0000000000000007E-2</v>
      </c>
      <c r="F38" s="68">
        <f>F31*E38</f>
        <v>5.0422950819672137</v>
      </c>
      <c r="G38" s="34"/>
      <c r="H38" s="68"/>
      <c r="I38" s="68"/>
      <c r="J38" s="68"/>
      <c r="K38" s="68"/>
      <c r="L38" s="68"/>
      <c r="M38" s="34"/>
      <c r="N38" s="69"/>
      <c r="O38" s="10"/>
      <c r="P38" s="10"/>
      <c r="Q38" s="10"/>
      <c r="R38" s="10"/>
      <c r="S38" s="10"/>
      <c r="T38" s="10"/>
      <c r="U38" s="10"/>
    </row>
    <row r="39" spans="1:21" ht="49.5" x14ac:dyDescent="0.25">
      <c r="A39" s="70">
        <v>2</v>
      </c>
      <c r="B39" s="83" t="s">
        <v>45</v>
      </c>
      <c r="C39" s="94" t="s">
        <v>62</v>
      </c>
      <c r="D39" s="95" t="s">
        <v>69</v>
      </c>
      <c r="E39" s="66"/>
      <c r="F39" s="4">
        <v>588.49</v>
      </c>
      <c r="G39" s="68"/>
      <c r="H39" s="68"/>
      <c r="I39" s="68"/>
      <c r="J39" s="68"/>
      <c r="K39" s="68"/>
      <c r="L39" s="68"/>
      <c r="M39" s="68"/>
      <c r="N39" s="23"/>
      <c r="O39" s="10"/>
      <c r="P39" s="10"/>
      <c r="Q39" s="10"/>
      <c r="R39" s="10"/>
      <c r="S39" s="10"/>
      <c r="T39" s="10"/>
      <c r="U39" s="10"/>
    </row>
    <row r="40" spans="1:21" ht="18" x14ac:dyDescent="0.25">
      <c r="A40" s="70"/>
      <c r="B40" s="71"/>
      <c r="C40" s="72" t="s">
        <v>20</v>
      </c>
      <c r="D40" s="55" t="s">
        <v>21</v>
      </c>
      <c r="E40" s="55">
        <f>33/1000</f>
        <v>3.3000000000000002E-2</v>
      </c>
      <c r="F40" s="68">
        <f>F39*E40</f>
        <v>19.420170000000002</v>
      </c>
      <c r="G40" s="68"/>
      <c r="H40" s="68"/>
      <c r="I40" s="68"/>
      <c r="J40" s="34"/>
      <c r="K40" s="68"/>
      <c r="L40" s="68"/>
      <c r="M40" s="34"/>
      <c r="N40" s="23"/>
      <c r="O40" s="10"/>
      <c r="P40" s="10"/>
      <c r="Q40" s="10"/>
      <c r="R40" s="10"/>
      <c r="S40" s="10"/>
      <c r="T40" s="10"/>
      <c r="U40" s="10"/>
    </row>
    <row r="41" spans="1:21" ht="18" x14ac:dyDescent="0.35">
      <c r="A41" s="70"/>
      <c r="B41" s="71"/>
      <c r="C41" s="78" t="s">
        <v>46</v>
      </c>
      <c r="D41" s="55" t="s">
        <v>28</v>
      </c>
      <c r="E41" s="55">
        <f>2.58/1000</f>
        <v>2.5800000000000003E-3</v>
      </c>
      <c r="F41" s="68">
        <f>F39*E41</f>
        <v>1.5183042000000002</v>
      </c>
      <c r="G41" s="68"/>
      <c r="H41" s="68"/>
      <c r="I41" s="68"/>
      <c r="J41" s="68"/>
      <c r="K41" s="68"/>
      <c r="L41" s="34"/>
      <c r="M41" s="34"/>
      <c r="N41" s="23"/>
      <c r="O41" s="10"/>
      <c r="P41" s="10"/>
      <c r="Q41" s="10"/>
      <c r="R41" s="10"/>
      <c r="S41" s="10"/>
      <c r="T41" s="10"/>
      <c r="U41" s="10"/>
    </row>
    <row r="42" spans="1:21" ht="18" x14ac:dyDescent="0.25">
      <c r="A42" s="70"/>
      <c r="B42" s="74"/>
      <c r="C42" s="72" t="s">
        <v>42</v>
      </c>
      <c r="D42" s="55" t="s">
        <v>28</v>
      </c>
      <c r="E42" s="55">
        <f>0.42/1000</f>
        <v>4.1999999999999996E-4</v>
      </c>
      <c r="F42" s="68">
        <f>F39*E42</f>
        <v>0.24716579999999999</v>
      </c>
      <c r="G42" s="68"/>
      <c r="H42" s="68"/>
      <c r="I42" s="68"/>
      <c r="J42" s="68"/>
      <c r="K42" s="68"/>
      <c r="L42" s="34"/>
      <c r="M42" s="34"/>
      <c r="N42" s="23"/>
      <c r="O42" s="10"/>
      <c r="P42" s="10"/>
      <c r="Q42" s="10"/>
      <c r="R42" s="10"/>
      <c r="S42" s="10"/>
      <c r="T42" s="10"/>
      <c r="U42" s="10"/>
    </row>
    <row r="43" spans="1:21" ht="18" x14ac:dyDescent="0.35">
      <c r="A43" s="70"/>
      <c r="B43" s="74"/>
      <c r="C43" s="78" t="s">
        <v>47</v>
      </c>
      <c r="D43" s="55" t="s">
        <v>28</v>
      </c>
      <c r="E43" s="55">
        <f>11.2/1000</f>
        <v>1.12E-2</v>
      </c>
      <c r="F43" s="68">
        <f>E43*F39</f>
        <v>6.5910880000000001</v>
      </c>
      <c r="G43" s="68"/>
      <c r="H43" s="68"/>
      <c r="I43" s="68"/>
      <c r="J43" s="68"/>
      <c r="K43" s="68"/>
      <c r="L43" s="34"/>
      <c r="M43" s="34"/>
      <c r="N43" s="23"/>
      <c r="O43" s="10"/>
      <c r="P43" s="10"/>
      <c r="Q43" s="10"/>
      <c r="R43" s="10"/>
      <c r="S43" s="10"/>
      <c r="T43" s="10"/>
      <c r="U43" s="10"/>
    </row>
    <row r="44" spans="1:21" ht="18" x14ac:dyDescent="0.35">
      <c r="A44" s="70"/>
      <c r="B44" s="74"/>
      <c r="C44" s="78" t="s">
        <v>48</v>
      </c>
      <c r="D44" s="55" t="s">
        <v>28</v>
      </c>
      <c r="E44" s="55">
        <f>24.8/1000</f>
        <v>2.4799999999999999E-2</v>
      </c>
      <c r="F44" s="68">
        <f>E44*F39</f>
        <v>14.594552</v>
      </c>
      <c r="G44" s="68"/>
      <c r="H44" s="68"/>
      <c r="I44" s="68"/>
      <c r="J44" s="68"/>
      <c r="K44" s="68"/>
      <c r="L44" s="34"/>
      <c r="M44" s="34"/>
      <c r="N44" s="23"/>
      <c r="O44" s="10"/>
      <c r="P44" s="10"/>
      <c r="Q44" s="10"/>
      <c r="R44" s="10"/>
      <c r="S44" s="10"/>
      <c r="T44" s="10"/>
      <c r="U44" s="10"/>
    </row>
    <row r="45" spans="1:21" ht="18" x14ac:dyDescent="0.35">
      <c r="A45" s="70"/>
      <c r="B45" s="74"/>
      <c r="C45" s="78" t="s">
        <v>43</v>
      </c>
      <c r="D45" s="55" t="s">
        <v>28</v>
      </c>
      <c r="E45" s="55">
        <f>4.14/1000</f>
        <v>4.1399999999999996E-3</v>
      </c>
      <c r="F45" s="68">
        <f>F39*E45</f>
        <v>2.4363485999999996</v>
      </c>
      <c r="G45" s="68"/>
      <c r="H45" s="68"/>
      <c r="I45" s="68"/>
      <c r="J45" s="68"/>
      <c r="K45" s="68"/>
      <c r="L45" s="34"/>
      <c r="M45" s="34"/>
      <c r="N45" s="23"/>
      <c r="O45" s="10"/>
      <c r="P45" s="10"/>
      <c r="Q45" s="10"/>
      <c r="R45" s="10"/>
      <c r="S45" s="10"/>
      <c r="T45" s="10"/>
      <c r="U45" s="10"/>
    </row>
    <row r="46" spans="1:21" ht="36" x14ac:dyDescent="0.35">
      <c r="A46" s="70"/>
      <c r="B46" s="74"/>
      <c r="C46" s="96" t="s">
        <v>49</v>
      </c>
      <c r="D46" s="55" t="s">
        <v>28</v>
      </c>
      <c r="E46" s="55">
        <f>0.53/1000</f>
        <v>5.2999999999999998E-4</v>
      </c>
      <c r="F46" s="68">
        <f>F39*E46</f>
        <v>0.3118997</v>
      </c>
      <c r="G46" s="68"/>
      <c r="H46" s="68"/>
      <c r="I46" s="68"/>
      <c r="J46" s="68"/>
      <c r="K46" s="68"/>
      <c r="L46" s="34"/>
      <c r="M46" s="34"/>
      <c r="N46" s="23"/>
      <c r="O46" s="10"/>
      <c r="P46" s="10"/>
      <c r="Q46" s="10"/>
      <c r="R46" s="10"/>
      <c r="S46" s="10"/>
      <c r="T46" s="10"/>
      <c r="U46" s="10"/>
    </row>
    <row r="47" spans="1:21" ht="18" x14ac:dyDescent="0.25">
      <c r="A47" s="70"/>
      <c r="B47" s="71"/>
      <c r="C47" s="55" t="s">
        <v>36</v>
      </c>
      <c r="D47" s="75"/>
      <c r="E47" s="55"/>
      <c r="F47" s="68"/>
      <c r="G47" s="68"/>
      <c r="H47" s="68"/>
      <c r="I47" s="68"/>
      <c r="J47" s="68"/>
      <c r="K47" s="68"/>
      <c r="L47" s="68"/>
      <c r="M47" s="68"/>
      <c r="N47" s="23"/>
      <c r="O47" s="10"/>
      <c r="P47" s="10"/>
      <c r="Q47" s="10"/>
      <c r="R47" s="10"/>
      <c r="S47" s="10"/>
      <c r="T47" s="10"/>
      <c r="U47" s="10"/>
    </row>
    <row r="48" spans="1:21" ht="36" x14ac:dyDescent="0.25">
      <c r="A48" s="70"/>
      <c r="B48" s="76"/>
      <c r="C48" s="77" t="s">
        <v>50</v>
      </c>
      <c r="D48" s="55" t="s">
        <v>57</v>
      </c>
      <c r="E48" s="84">
        <v>0.126</v>
      </c>
      <c r="F48" s="68">
        <f>F39*E48</f>
        <v>74.149740000000008</v>
      </c>
      <c r="G48" s="68"/>
      <c r="H48" s="68"/>
      <c r="I48" s="68"/>
      <c r="J48" s="68"/>
      <c r="K48" s="68"/>
      <c r="L48" s="68"/>
      <c r="M48" s="34"/>
      <c r="N48" s="23"/>
      <c r="O48" s="10"/>
      <c r="P48" s="10"/>
      <c r="Q48" s="10"/>
      <c r="R48" s="10"/>
      <c r="S48" s="10"/>
      <c r="T48" s="10"/>
      <c r="U48" s="10"/>
    </row>
    <row r="49" spans="1:21" ht="20.25" x14ac:dyDescent="0.35">
      <c r="A49" s="70"/>
      <c r="B49" s="71"/>
      <c r="C49" s="78" t="s">
        <v>44</v>
      </c>
      <c r="D49" s="75" t="s">
        <v>58</v>
      </c>
      <c r="E49" s="55">
        <f>30/1000</f>
        <v>0.03</v>
      </c>
      <c r="F49" s="68">
        <f>F39*E49</f>
        <v>17.654699999999998</v>
      </c>
      <c r="G49" s="68"/>
      <c r="H49" s="68"/>
      <c r="I49" s="68"/>
      <c r="J49" s="68"/>
      <c r="K49" s="68"/>
      <c r="L49" s="68"/>
      <c r="M49" s="34"/>
      <c r="N49" s="23"/>
      <c r="O49" s="10"/>
      <c r="P49" s="10"/>
      <c r="Q49" s="10"/>
      <c r="R49" s="10"/>
      <c r="S49" s="10"/>
      <c r="T49" s="10"/>
      <c r="U49" s="10"/>
    </row>
    <row r="50" spans="1:21" ht="36" x14ac:dyDescent="0.25">
      <c r="A50" s="81">
        <v>3</v>
      </c>
      <c r="B50" s="60" t="s">
        <v>51</v>
      </c>
      <c r="C50" s="97" t="s">
        <v>74</v>
      </c>
      <c r="D50" s="66" t="s">
        <v>37</v>
      </c>
      <c r="E50" s="57"/>
      <c r="F50" s="5">
        <f>F54*0.0006</f>
        <v>0.32399999999999995</v>
      </c>
      <c r="G50" s="34"/>
      <c r="H50" s="34"/>
      <c r="I50" s="34"/>
      <c r="J50" s="34"/>
      <c r="K50" s="34"/>
      <c r="L50" s="34"/>
      <c r="M50" s="34"/>
      <c r="N50" s="23"/>
      <c r="O50" s="10"/>
      <c r="P50" s="10"/>
      <c r="Q50" s="10"/>
      <c r="R50" s="10"/>
      <c r="S50" s="10"/>
      <c r="T50" s="10"/>
      <c r="U50" s="10"/>
    </row>
    <row r="51" spans="1:21" ht="18" x14ac:dyDescent="0.35">
      <c r="A51" s="35"/>
      <c r="B51" s="98"/>
      <c r="C51" s="37" t="s">
        <v>52</v>
      </c>
      <c r="D51" s="163" t="s">
        <v>28</v>
      </c>
      <c r="E51" s="99">
        <v>0.3</v>
      </c>
      <c r="F51" s="34">
        <f>F50*E51</f>
        <v>9.7199999999999981E-2</v>
      </c>
      <c r="G51" s="34"/>
      <c r="H51" s="34"/>
      <c r="I51" s="34"/>
      <c r="J51" s="34"/>
      <c r="K51" s="34"/>
      <c r="L51" s="34"/>
      <c r="M51" s="34"/>
      <c r="N51" s="23"/>
      <c r="O51" s="10"/>
      <c r="P51" s="10"/>
      <c r="Q51" s="10"/>
      <c r="R51" s="10"/>
      <c r="S51" s="10"/>
      <c r="T51" s="10"/>
      <c r="U51" s="10"/>
    </row>
    <row r="52" spans="1:21" ht="18" x14ac:dyDescent="0.25">
      <c r="A52" s="35"/>
      <c r="B52" s="36"/>
      <c r="C52" s="163" t="s">
        <v>36</v>
      </c>
      <c r="D52" s="100"/>
      <c r="E52" s="162"/>
      <c r="F52" s="34"/>
      <c r="G52" s="34"/>
      <c r="H52" s="34"/>
      <c r="I52" s="34"/>
      <c r="J52" s="34"/>
      <c r="K52" s="34"/>
      <c r="L52" s="34"/>
      <c r="M52" s="34"/>
      <c r="N52" s="23"/>
      <c r="O52" s="10"/>
      <c r="P52" s="10"/>
      <c r="Q52" s="10"/>
      <c r="R52" s="10"/>
      <c r="S52" s="10"/>
      <c r="T52" s="10"/>
      <c r="U52" s="10"/>
    </row>
    <row r="53" spans="1:21" ht="18" x14ac:dyDescent="0.25">
      <c r="A53" s="35"/>
      <c r="B53" s="58"/>
      <c r="C53" s="101" t="s">
        <v>40</v>
      </c>
      <c r="D53" s="55" t="s">
        <v>37</v>
      </c>
      <c r="E53" s="82" t="s">
        <v>70</v>
      </c>
      <c r="F53" s="34">
        <f>F50*E53</f>
        <v>0.33371999999999996</v>
      </c>
      <c r="G53" s="34"/>
      <c r="H53" s="68"/>
      <c r="I53" s="34"/>
      <c r="J53" s="34"/>
      <c r="K53" s="34"/>
      <c r="L53" s="34"/>
      <c r="M53" s="34"/>
      <c r="N53" s="23"/>
      <c r="O53" s="10"/>
      <c r="P53" s="10"/>
      <c r="Q53" s="10"/>
      <c r="R53" s="10"/>
      <c r="S53" s="10"/>
      <c r="T53" s="10"/>
      <c r="U53" s="10"/>
    </row>
    <row r="54" spans="1:21" ht="66" x14ac:dyDescent="0.25">
      <c r="A54" s="102">
        <v>4</v>
      </c>
      <c r="B54" s="103" t="s">
        <v>73</v>
      </c>
      <c r="C54" s="104" t="s">
        <v>76</v>
      </c>
      <c r="D54" s="105" t="s">
        <v>71</v>
      </c>
      <c r="E54" s="57"/>
      <c r="F54" s="5">
        <v>540</v>
      </c>
      <c r="G54" s="34"/>
      <c r="H54" s="34"/>
      <c r="I54" s="34"/>
      <c r="J54" s="34"/>
      <c r="K54" s="34"/>
      <c r="L54" s="34"/>
      <c r="M54" s="34"/>
      <c r="N54" s="23"/>
      <c r="O54" s="10"/>
      <c r="P54" s="10"/>
      <c r="Q54" s="10"/>
      <c r="R54" s="10"/>
      <c r="S54" s="10"/>
      <c r="T54" s="10"/>
      <c r="U54" s="10"/>
    </row>
    <row r="55" spans="1:21" ht="18" x14ac:dyDescent="0.25">
      <c r="A55" s="25"/>
      <c r="B55" s="36"/>
      <c r="C55" s="106" t="s">
        <v>20</v>
      </c>
      <c r="D55" s="163" t="s">
        <v>21</v>
      </c>
      <c r="E55" s="99">
        <f>37.5/1000+2*0.07/1000</f>
        <v>3.764E-2</v>
      </c>
      <c r="F55" s="34">
        <f>F54*E55</f>
        <v>20.325600000000001</v>
      </c>
      <c r="G55" s="34"/>
      <c r="H55" s="34"/>
      <c r="I55" s="34"/>
      <c r="J55" s="34"/>
      <c r="K55" s="34"/>
      <c r="L55" s="34"/>
      <c r="M55" s="34"/>
      <c r="N55" s="23"/>
      <c r="O55" s="10"/>
      <c r="P55" s="10"/>
      <c r="Q55" s="10"/>
      <c r="R55" s="10"/>
      <c r="S55" s="10"/>
      <c r="T55" s="10"/>
      <c r="U55" s="10"/>
    </row>
    <row r="56" spans="1:21" ht="18" x14ac:dyDescent="0.35">
      <c r="A56" s="25"/>
      <c r="B56" s="6"/>
      <c r="C56" s="37" t="s">
        <v>47</v>
      </c>
      <c r="D56" s="163" t="s">
        <v>28</v>
      </c>
      <c r="E56" s="99">
        <f t="shared" ref="E56" si="0">3.02/1000</f>
        <v>3.0200000000000001E-3</v>
      </c>
      <c r="F56" s="34">
        <f>E56*F54</f>
        <v>1.6308</v>
      </c>
      <c r="G56" s="34"/>
      <c r="H56" s="34"/>
      <c r="I56" s="34"/>
      <c r="J56" s="34"/>
      <c r="K56" s="34"/>
      <c r="L56" s="34"/>
      <c r="M56" s="34"/>
      <c r="N56" s="23"/>
      <c r="O56" s="10"/>
      <c r="P56" s="10"/>
      <c r="Q56" s="10"/>
      <c r="R56" s="10"/>
      <c r="S56" s="10"/>
      <c r="T56" s="10"/>
      <c r="U56" s="10"/>
    </row>
    <row r="57" spans="1:21" ht="18" x14ac:dyDescent="0.35">
      <c r="A57" s="25"/>
      <c r="B57" s="6"/>
      <c r="C57" s="78" t="s">
        <v>48</v>
      </c>
      <c r="D57" s="163" t="s">
        <v>28</v>
      </c>
      <c r="E57" s="99">
        <f t="shared" ref="E57" si="1">3.7/1000</f>
        <v>3.7000000000000002E-3</v>
      </c>
      <c r="F57" s="34">
        <f>E57*F54</f>
        <v>1.998</v>
      </c>
      <c r="G57" s="34"/>
      <c r="H57" s="34"/>
      <c r="I57" s="34"/>
      <c r="J57" s="34"/>
      <c r="K57" s="34"/>
      <c r="L57" s="34"/>
      <c r="M57" s="34"/>
      <c r="N57" s="23"/>
      <c r="O57" s="10"/>
      <c r="P57" s="10"/>
      <c r="Q57" s="10"/>
      <c r="R57" s="10"/>
      <c r="S57" s="10"/>
      <c r="T57" s="10"/>
      <c r="U57" s="10"/>
    </row>
    <row r="58" spans="1:21" ht="18" x14ac:dyDescent="0.35">
      <c r="A58" s="25"/>
      <c r="B58" s="6"/>
      <c r="C58" s="37" t="s">
        <v>53</v>
      </c>
      <c r="D58" s="163" t="s">
        <v>28</v>
      </c>
      <c r="E58" s="99">
        <f t="shared" ref="E58" si="2">11.1/1000</f>
        <v>1.11E-2</v>
      </c>
      <c r="F58" s="34">
        <f>E58*F54</f>
        <v>5.9940000000000007</v>
      </c>
      <c r="G58" s="34"/>
      <c r="H58" s="34"/>
      <c r="I58" s="34"/>
      <c r="J58" s="34"/>
      <c r="K58" s="34"/>
      <c r="L58" s="34"/>
      <c r="M58" s="34"/>
      <c r="N58" s="23"/>
      <c r="O58" s="10"/>
      <c r="P58" s="10"/>
      <c r="Q58" s="10"/>
      <c r="R58" s="10"/>
      <c r="S58" s="10"/>
      <c r="T58" s="10"/>
      <c r="U58" s="10"/>
    </row>
    <row r="59" spans="1:21" ht="18" x14ac:dyDescent="0.35">
      <c r="A59" s="25"/>
      <c r="B59" s="36"/>
      <c r="C59" s="37" t="s">
        <v>31</v>
      </c>
      <c r="D59" s="163" t="s">
        <v>24</v>
      </c>
      <c r="E59" s="99">
        <v>2.3E-3</v>
      </c>
      <c r="F59" s="34">
        <f>E59*F54</f>
        <v>1.242</v>
      </c>
      <c r="G59" s="34"/>
      <c r="H59" s="34"/>
      <c r="I59" s="34"/>
      <c r="J59" s="34"/>
      <c r="K59" s="34"/>
      <c r="L59" s="34"/>
      <c r="M59" s="34"/>
      <c r="N59" s="23"/>
      <c r="O59" s="10"/>
      <c r="P59" s="10"/>
      <c r="Q59" s="10"/>
      <c r="R59" s="10"/>
      <c r="S59" s="10"/>
      <c r="T59" s="10"/>
      <c r="U59" s="10"/>
    </row>
    <row r="60" spans="1:21" ht="18" x14ac:dyDescent="0.25">
      <c r="A60" s="25"/>
      <c r="B60" s="36"/>
      <c r="C60" s="163" t="s">
        <v>36</v>
      </c>
      <c r="D60" s="44"/>
      <c r="E60" s="162"/>
      <c r="F60" s="34"/>
      <c r="G60" s="34"/>
      <c r="H60" s="34"/>
      <c r="I60" s="34"/>
      <c r="J60" s="34"/>
      <c r="K60" s="34"/>
      <c r="L60" s="34"/>
      <c r="M60" s="34"/>
      <c r="N60" s="23"/>
      <c r="O60" s="10"/>
      <c r="P60" s="10"/>
      <c r="Q60" s="10"/>
      <c r="R60" s="10"/>
      <c r="S60" s="10"/>
      <c r="T60" s="10"/>
      <c r="U60" s="10"/>
    </row>
    <row r="61" spans="1:21" ht="18" x14ac:dyDescent="0.35">
      <c r="A61" s="25"/>
      <c r="B61" s="58"/>
      <c r="C61" s="37" t="s">
        <v>78</v>
      </c>
      <c r="D61" s="55" t="s">
        <v>37</v>
      </c>
      <c r="E61" s="99">
        <f>(97.4+12.1*2)/1000</f>
        <v>0.12160000000000001</v>
      </c>
      <c r="F61" s="34">
        <f>F54*E61</f>
        <v>65.664000000000001</v>
      </c>
      <c r="G61" s="34"/>
      <c r="H61" s="68"/>
      <c r="I61" s="34"/>
      <c r="J61" s="34"/>
      <c r="K61" s="34"/>
      <c r="L61" s="34"/>
      <c r="M61" s="34"/>
      <c r="N61" s="23"/>
      <c r="O61" s="10"/>
      <c r="P61" s="10"/>
      <c r="Q61" s="10"/>
      <c r="R61" s="10"/>
      <c r="S61" s="10"/>
      <c r="T61" s="10"/>
      <c r="U61" s="10"/>
    </row>
    <row r="62" spans="1:21" ht="18" x14ac:dyDescent="0.35">
      <c r="A62" s="25"/>
      <c r="B62" s="36"/>
      <c r="C62" s="37" t="s">
        <v>39</v>
      </c>
      <c r="D62" s="163" t="s">
        <v>24</v>
      </c>
      <c r="E62" s="99">
        <f>0.0145+0.2*2/1000</f>
        <v>1.49E-2</v>
      </c>
      <c r="F62" s="34">
        <f>F54*E62</f>
        <v>8.0459999999999994</v>
      </c>
      <c r="G62" s="34"/>
      <c r="H62" s="68"/>
      <c r="I62" s="34"/>
      <c r="J62" s="34"/>
      <c r="K62" s="34"/>
      <c r="L62" s="34"/>
      <c r="M62" s="34"/>
      <c r="N62" s="23"/>
      <c r="O62" s="10"/>
      <c r="P62" s="10"/>
      <c r="Q62" s="10"/>
      <c r="R62" s="10"/>
      <c r="S62" s="10"/>
      <c r="T62" s="10"/>
      <c r="U62" s="10"/>
    </row>
    <row r="63" spans="1:21" ht="90" x14ac:dyDescent="0.35">
      <c r="A63" s="81">
        <v>6</v>
      </c>
      <c r="B63" s="66" t="s">
        <v>82</v>
      </c>
      <c r="C63" s="154" t="s">
        <v>83</v>
      </c>
      <c r="D63" s="55" t="s">
        <v>57</v>
      </c>
      <c r="E63" s="162"/>
      <c r="F63" s="2">
        <f>20.1/1.22</f>
        <v>16.475409836065577</v>
      </c>
      <c r="G63" s="34"/>
      <c r="H63" s="34"/>
      <c r="I63" s="34"/>
      <c r="J63" s="34"/>
      <c r="K63" s="34"/>
      <c r="L63" s="34"/>
      <c r="M63" s="34"/>
      <c r="N63" s="23"/>
      <c r="O63" s="10"/>
      <c r="P63" s="10"/>
      <c r="Q63" s="10"/>
      <c r="R63" s="10"/>
      <c r="S63" s="10"/>
      <c r="T63" s="10"/>
      <c r="U63" s="10"/>
    </row>
    <row r="64" spans="1:21" ht="18" x14ac:dyDescent="0.35">
      <c r="A64" s="25"/>
      <c r="B64" s="155"/>
      <c r="C64" s="156" t="s">
        <v>20</v>
      </c>
      <c r="D64" s="157" t="s">
        <v>21</v>
      </c>
      <c r="E64" s="99">
        <v>0.15</v>
      </c>
      <c r="F64" s="34">
        <f>F63*E64</f>
        <v>2.4713114754098364</v>
      </c>
      <c r="G64" s="34"/>
      <c r="H64" s="34"/>
      <c r="I64" s="34"/>
      <c r="J64" s="34"/>
      <c r="K64" s="34"/>
      <c r="L64" s="34"/>
      <c r="M64" s="34"/>
      <c r="N64" s="23"/>
      <c r="O64" s="10"/>
      <c r="P64" s="10"/>
      <c r="Q64" s="10"/>
      <c r="R64" s="10"/>
      <c r="S64" s="10"/>
      <c r="T64" s="10"/>
      <c r="U64" s="10"/>
    </row>
    <row r="65" spans="1:21" ht="18" x14ac:dyDescent="0.25">
      <c r="A65" s="25"/>
      <c r="B65" s="6" t="s">
        <v>84</v>
      </c>
      <c r="C65" s="52" t="s">
        <v>42</v>
      </c>
      <c r="D65" s="157" t="s">
        <v>28</v>
      </c>
      <c r="E65" s="99">
        <v>2.1999999999999999E-2</v>
      </c>
      <c r="F65" s="34">
        <f>F63*E65</f>
        <v>0.36245901639344269</v>
      </c>
      <c r="G65" s="34"/>
      <c r="H65" s="34"/>
      <c r="I65" s="34"/>
      <c r="J65" s="34"/>
      <c r="K65" s="34"/>
      <c r="L65" s="34"/>
      <c r="M65" s="34"/>
      <c r="N65" s="23"/>
      <c r="O65" s="158"/>
      <c r="P65" s="69"/>
      <c r="Q65" s="10"/>
      <c r="R65" s="10"/>
      <c r="S65" s="10"/>
      <c r="T65" s="10"/>
      <c r="U65" s="10"/>
    </row>
    <row r="66" spans="1:21" ht="18" x14ac:dyDescent="0.25">
      <c r="A66" s="25"/>
      <c r="B66" s="74" t="s">
        <v>85</v>
      </c>
      <c r="C66" s="52" t="s">
        <v>86</v>
      </c>
      <c r="D66" s="157" t="s">
        <v>28</v>
      </c>
      <c r="E66" s="99">
        <v>2.7E-2</v>
      </c>
      <c r="F66" s="34">
        <f>F63*E66</f>
        <v>0.44483606557377059</v>
      </c>
      <c r="G66" s="34"/>
      <c r="H66" s="34"/>
      <c r="I66" s="34"/>
      <c r="J66" s="34"/>
      <c r="K66" s="34"/>
      <c r="L66" s="34"/>
      <c r="M66" s="34"/>
      <c r="N66" s="23"/>
      <c r="O66" s="159"/>
      <c r="P66" s="10"/>
      <c r="Q66" s="10"/>
      <c r="R66" s="10"/>
      <c r="S66" s="10"/>
      <c r="T66" s="10"/>
      <c r="U66" s="10"/>
    </row>
    <row r="67" spans="1:21" ht="18" x14ac:dyDescent="0.25">
      <c r="A67" s="25"/>
      <c r="B67" s="74" t="s">
        <v>87</v>
      </c>
      <c r="C67" s="52" t="s">
        <v>43</v>
      </c>
      <c r="D67" s="157" t="s">
        <v>28</v>
      </c>
      <c r="E67" s="99">
        <v>0.01</v>
      </c>
      <c r="F67" s="34">
        <f>F63*E67</f>
        <v>0.16475409836065577</v>
      </c>
      <c r="G67" s="34"/>
      <c r="H67" s="34"/>
      <c r="I67" s="34"/>
      <c r="J67" s="34"/>
      <c r="K67" s="34"/>
      <c r="L67" s="34"/>
      <c r="M67" s="34"/>
      <c r="N67" s="23"/>
      <c r="O67" s="159"/>
      <c r="P67" s="10"/>
      <c r="Q67" s="10"/>
      <c r="R67" s="10"/>
      <c r="S67" s="10"/>
      <c r="T67" s="10"/>
      <c r="U67" s="10"/>
    </row>
    <row r="68" spans="1:21" ht="18" x14ac:dyDescent="0.35">
      <c r="A68" s="25"/>
      <c r="B68" s="71"/>
      <c r="C68" s="156" t="s">
        <v>36</v>
      </c>
      <c r="D68" s="160"/>
      <c r="E68" s="162"/>
      <c r="F68" s="34"/>
      <c r="G68" s="34"/>
      <c r="H68" s="34"/>
      <c r="I68" s="34"/>
      <c r="J68" s="34"/>
      <c r="K68" s="34"/>
      <c r="L68" s="34"/>
      <c r="M68" s="34"/>
      <c r="N68" s="23"/>
      <c r="O68" s="159"/>
      <c r="P68" s="10"/>
      <c r="Q68" s="10"/>
      <c r="R68" s="10"/>
      <c r="S68" s="10"/>
      <c r="T68" s="10"/>
      <c r="U68" s="10"/>
    </row>
    <row r="69" spans="1:21" ht="54" x14ac:dyDescent="0.25">
      <c r="A69" s="25"/>
      <c r="B69" s="76" t="s">
        <v>88</v>
      </c>
      <c r="C69" s="161" t="s">
        <v>60</v>
      </c>
      <c r="D69" s="55" t="s">
        <v>57</v>
      </c>
      <c r="E69" s="99">
        <v>1.22</v>
      </c>
      <c r="F69" s="34">
        <f>F63*E69</f>
        <v>20.100000000000001</v>
      </c>
      <c r="G69" s="34"/>
      <c r="H69" s="34"/>
      <c r="I69" s="34"/>
      <c r="J69" s="34"/>
      <c r="K69" s="34"/>
      <c r="L69" s="34"/>
      <c r="M69" s="34"/>
      <c r="N69" s="23"/>
      <c r="O69" s="159"/>
      <c r="P69" s="10"/>
      <c r="Q69" s="10"/>
      <c r="R69" s="10"/>
      <c r="S69" s="10"/>
      <c r="T69" s="10"/>
      <c r="U69" s="10"/>
    </row>
    <row r="70" spans="1:21" ht="19.5" x14ac:dyDescent="0.35">
      <c r="A70" s="25"/>
      <c r="B70" s="71"/>
      <c r="C70" s="156" t="s">
        <v>44</v>
      </c>
      <c r="D70" s="55" t="s">
        <v>57</v>
      </c>
      <c r="E70" s="99">
        <v>7.0000000000000007E-2</v>
      </c>
      <c r="F70" s="34">
        <f>F63*E70</f>
        <v>1.1532786885245905</v>
      </c>
      <c r="G70" s="34"/>
      <c r="H70" s="34"/>
      <c r="I70" s="34"/>
      <c r="J70" s="34"/>
      <c r="K70" s="34"/>
      <c r="L70" s="34"/>
      <c r="M70" s="34"/>
      <c r="N70" s="23"/>
      <c r="O70" s="159"/>
      <c r="P70" s="10"/>
      <c r="Q70" s="10"/>
      <c r="R70" s="10"/>
      <c r="S70" s="10"/>
      <c r="T70" s="10"/>
      <c r="U70" s="10"/>
    </row>
    <row r="71" spans="1:21" ht="18" customHeight="1" x14ac:dyDescent="0.25">
      <c r="A71" s="110"/>
      <c r="B71" s="111"/>
      <c r="C71" s="107" t="s">
        <v>22</v>
      </c>
      <c r="D71" s="112"/>
      <c r="E71" s="162"/>
      <c r="F71" s="34"/>
      <c r="G71" s="34"/>
      <c r="H71" s="5"/>
      <c r="I71" s="5"/>
      <c r="J71" s="5"/>
      <c r="K71" s="5"/>
      <c r="L71" s="5"/>
      <c r="M71" s="5"/>
      <c r="N71" s="23"/>
      <c r="O71" s="109"/>
      <c r="P71" s="10"/>
      <c r="Q71" s="10"/>
      <c r="R71" s="10"/>
      <c r="S71" s="10"/>
      <c r="T71" s="10"/>
      <c r="U71" s="10"/>
    </row>
    <row r="72" spans="1:21" ht="18" customHeight="1" x14ac:dyDescent="0.25">
      <c r="A72" s="85"/>
      <c r="B72" s="169" t="s">
        <v>81</v>
      </c>
      <c r="C72" s="170"/>
      <c r="D72" s="43" t="s">
        <v>24</v>
      </c>
      <c r="E72" s="57"/>
      <c r="F72" s="34"/>
      <c r="G72" s="5"/>
      <c r="H72" s="5"/>
      <c r="I72" s="5"/>
      <c r="J72" s="5"/>
      <c r="K72" s="5"/>
      <c r="L72" s="5"/>
      <c r="M72" s="5"/>
      <c r="N72" s="23"/>
      <c r="O72" s="87"/>
      <c r="P72" s="10"/>
      <c r="Q72" s="10"/>
      <c r="R72" s="10"/>
      <c r="S72" s="10"/>
      <c r="T72" s="10"/>
      <c r="U72" s="10"/>
    </row>
    <row r="73" spans="1:21" ht="15.75" x14ac:dyDescent="0.25">
      <c r="A73" s="167" t="s">
        <v>91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8"/>
      <c r="N73" s="23"/>
      <c r="O73" s="10"/>
      <c r="P73" s="10"/>
      <c r="Q73" s="10"/>
      <c r="R73" s="10"/>
      <c r="S73" s="10"/>
      <c r="T73" s="10"/>
      <c r="U73" s="10"/>
    </row>
    <row r="74" spans="1:21" ht="54" customHeight="1" x14ac:dyDescent="0.25">
      <c r="A74" s="25"/>
      <c r="B74" s="26"/>
      <c r="C74" s="27" t="s">
        <v>17</v>
      </c>
      <c r="D74" s="28"/>
      <c r="E74" s="162"/>
      <c r="F74" s="162"/>
      <c r="G74" s="162"/>
      <c r="H74" s="162"/>
      <c r="I74" s="162"/>
      <c r="J74" s="162"/>
      <c r="K74" s="162"/>
      <c r="L74" s="162"/>
      <c r="M74" s="162"/>
      <c r="N74" s="23"/>
      <c r="O74" s="10"/>
      <c r="P74" s="10"/>
      <c r="Q74" s="10"/>
      <c r="R74" s="10"/>
      <c r="S74" s="10"/>
      <c r="T74" s="10"/>
      <c r="U74" s="10"/>
    </row>
    <row r="75" spans="1:21" ht="47.25" x14ac:dyDescent="0.25">
      <c r="A75" s="29">
        <v>1</v>
      </c>
      <c r="B75" s="30" t="s">
        <v>79</v>
      </c>
      <c r="C75" s="31" t="s">
        <v>18</v>
      </c>
      <c r="D75" s="32" t="s">
        <v>19</v>
      </c>
      <c r="E75" s="33"/>
      <c r="F75" s="1">
        <v>0.109</v>
      </c>
      <c r="G75" s="34"/>
      <c r="H75" s="34"/>
      <c r="I75" s="34"/>
      <c r="J75" s="34"/>
      <c r="K75" s="34"/>
      <c r="L75" s="34"/>
      <c r="M75" s="34"/>
      <c r="N75" s="23"/>
      <c r="O75" s="10"/>
      <c r="P75" s="10"/>
      <c r="Q75" s="10"/>
      <c r="R75" s="10"/>
      <c r="S75" s="10"/>
      <c r="T75" s="10"/>
      <c r="U75" s="10"/>
    </row>
    <row r="76" spans="1:21" ht="18" customHeight="1" x14ac:dyDescent="0.35">
      <c r="A76" s="35"/>
      <c r="B76" s="36"/>
      <c r="C76" s="37" t="s">
        <v>20</v>
      </c>
      <c r="D76" s="163" t="s">
        <v>21</v>
      </c>
      <c r="E76" s="34">
        <v>93.22</v>
      </c>
      <c r="F76" s="34">
        <f>F75*E76</f>
        <v>10.16098</v>
      </c>
      <c r="G76" s="34"/>
      <c r="H76" s="34"/>
      <c r="I76" s="34"/>
      <c r="J76" s="34"/>
      <c r="K76" s="34"/>
      <c r="L76" s="34"/>
      <c r="M76" s="34"/>
      <c r="N76" s="23"/>
      <c r="O76" s="10"/>
      <c r="P76" s="10"/>
      <c r="Q76" s="10"/>
      <c r="R76" s="10"/>
      <c r="S76" s="10"/>
      <c r="T76" s="10"/>
      <c r="U76" s="10"/>
    </row>
    <row r="77" spans="1:21" ht="18" customHeight="1" x14ac:dyDescent="0.35">
      <c r="A77" s="38"/>
      <c r="B77" s="39"/>
      <c r="C77" s="40" t="s">
        <v>23</v>
      </c>
      <c r="D77" s="41" t="s">
        <v>24</v>
      </c>
      <c r="E77" s="39"/>
      <c r="F77" s="39"/>
      <c r="G77" s="39"/>
      <c r="H77" s="39"/>
      <c r="I77" s="39"/>
      <c r="J77" s="39"/>
      <c r="K77" s="39"/>
      <c r="L77" s="39"/>
      <c r="M77" s="39"/>
      <c r="N77" s="23"/>
      <c r="O77" s="10"/>
      <c r="P77" s="10"/>
      <c r="Q77" s="10"/>
      <c r="R77" s="10"/>
      <c r="S77" s="10"/>
      <c r="T77" s="10"/>
      <c r="U77" s="10"/>
    </row>
    <row r="78" spans="1:21" ht="18" customHeight="1" x14ac:dyDescent="0.25">
      <c r="A78" s="25"/>
      <c r="B78" s="42"/>
      <c r="C78" s="43" t="s">
        <v>25</v>
      </c>
      <c r="D78" s="44"/>
      <c r="E78" s="45"/>
      <c r="F78" s="34"/>
      <c r="G78" s="34"/>
      <c r="H78" s="34"/>
      <c r="I78" s="34"/>
      <c r="J78" s="34"/>
      <c r="K78" s="34"/>
      <c r="L78" s="34"/>
      <c r="M78" s="34"/>
      <c r="N78" s="23"/>
      <c r="O78" s="10"/>
      <c r="P78" s="10"/>
      <c r="Q78" s="10"/>
      <c r="R78" s="10"/>
      <c r="S78" s="10"/>
      <c r="T78" s="10"/>
      <c r="U78" s="10"/>
    </row>
    <row r="79" spans="1:21" ht="54" customHeight="1" x14ac:dyDescent="0.25">
      <c r="A79" s="29">
        <v>1</v>
      </c>
      <c r="B79" s="27" t="s">
        <v>26</v>
      </c>
      <c r="C79" s="46" t="s">
        <v>27</v>
      </c>
      <c r="D79" s="32" t="s">
        <v>66</v>
      </c>
      <c r="E79" s="33"/>
      <c r="F79" s="2">
        <v>138.11000000000001</v>
      </c>
      <c r="G79" s="34"/>
      <c r="H79" s="34"/>
      <c r="I79" s="34"/>
      <c r="J79" s="34"/>
      <c r="K79" s="34"/>
      <c r="L79" s="34"/>
      <c r="M79" s="34"/>
      <c r="N79" s="23"/>
      <c r="O79" s="10"/>
      <c r="P79" s="10"/>
      <c r="Q79" s="10"/>
      <c r="R79" s="10"/>
      <c r="S79" s="10"/>
      <c r="T79" s="10"/>
      <c r="U79" s="10"/>
    </row>
    <row r="80" spans="1:21" ht="18" customHeight="1" x14ac:dyDescent="0.25">
      <c r="A80" s="47"/>
      <c r="B80" s="6"/>
      <c r="C80" s="48" t="s">
        <v>46</v>
      </c>
      <c r="D80" s="163" t="s">
        <v>28</v>
      </c>
      <c r="E80" s="49">
        <f>(19.1+14.4*2)/1000</f>
        <v>4.7900000000000005E-2</v>
      </c>
      <c r="F80" s="34">
        <f>F79*E80</f>
        <v>6.6154690000000009</v>
      </c>
      <c r="G80" s="34"/>
      <c r="H80" s="34"/>
      <c r="I80" s="34"/>
      <c r="J80" s="34"/>
      <c r="K80" s="34"/>
      <c r="L80" s="34"/>
      <c r="M80" s="34"/>
      <c r="N80" s="23"/>
      <c r="O80" s="10"/>
      <c r="P80" s="10"/>
      <c r="Q80" s="10"/>
      <c r="R80" s="10"/>
      <c r="S80" s="10"/>
      <c r="T80" s="10"/>
      <c r="U80" s="10"/>
    </row>
    <row r="81" spans="1:21" ht="36" customHeight="1" x14ac:dyDescent="0.25">
      <c r="A81" s="29">
        <v>2</v>
      </c>
      <c r="B81" s="43" t="s">
        <v>65</v>
      </c>
      <c r="C81" s="46" t="s">
        <v>29</v>
      </c>
      <c r="D81" s="32" t="s">
        <v>66</v>
      </c>
      <c r="E81" s="50"/>
      <c r="F81" s="2">
        <f>F79</f>
        <v>138.11000000000001</v>
      </c>
      <c r="G81" s="34"/>
      <c r="H81" s="34"/>
      <c r="I81" s="34"/>
      <c r="J81" s="34"/>
      <c r="K81" s="34"/>
      <c r="L81" s="34"/>
      <c r="M81" s="34"/>
      <c r="N81" s="23"/>
      <c r="O81" s="10"/>
      <c r="P81" s="10"/>
      <c r="Q81" s="10"/>
      <c r="R81" s="10"/>
      <c r="S81" s="10"/>
      <c r="T81" s="10"/>
      <c r="U81" s="10"/>
    </row>
    <row r="82" spans="1:21" ht="18" customHeight="1" x14ac:dyDescent="0.25">
      <c r="A82" s="25"/>
      <c r="B82" s="36"/>
      <c r="C82" s="48" t="s">
        <v>20</v>
      </c>
      <c r="D82" s="163" t="s">
        <v>21</v>
      </c>
      <c r="E82" s="51">
        <f>20/1000</f>
        <v>0.02</v>
      </c>
      <c r="F82" s="34">
        <f>F81*E82</f>
        <v>2.7622000000000004</v>
      </c>
      <c r="G82" s="34"/>
      <c r="H82" s="34"/>
      <c r="I82" s="34"/>
      <c r="J82" s="34"/>
      <c r="K82" s="34"/>
      <c r="L82" s="34"/>
      <c r="M82" s="34"/>
      <c r="N82" s="23"/>
      <c r="O82" s="10"/>
      <c r="P82" s="10"/>
      <c r="Q82" s="10"/>
      <c r="R82" s="10"/>
      <c r="S82" s="10"/>
      <c r="T82" s="10"/>
      <c r="U82" s="10"/>
    </row>
    <row r="83" spans="1:21" ht="36" customHeight="1" x14ac:dyDescent="0.25">
      <c r="A83" s="25"/>
      <c r="B83" s="6" t="s">
        <v>77</v>
      </c>
      <c r="C83" s="52" t="s">
        <v>30</v>
      </c>
      <c r="D83" s="163" t="s">
        <v>28</v>
      </c>
      <c r="E83" s="51">
        <f>44.8/1000</f>
        <v>4.48E-2</v>
      </c>
      <c r="F83" s="34">
        <f>F81*E83</f>
        <v>6.1873280000000008</v>
      </c>
      <c r="G83" s="34"/>
      <c r="H83" s="34"/>
      <c r="I83" s="34"/>
      <c r="J83" s="34"/>
      <c r="K83" s="34"/>
      <c r="L83" s="34"/>
      <c r="M83" s="34"/>
      <c r="N83" s="23"/>
      <c r="O83" s="10"/>
      <c r="P83" s="10"/>
      <c r="Q83" s="10"/>
      <c r="R83" s="10"/>
      <c r="S83" s="10"/>
      <c r="T83" s="10"/>
      <c r="U83" s="10"/>
    </row>
    <row r="84" spans="1:21" ht="18" customHeight="1" x14ac:dyDescent="0.25">
      <c r="A84" s="25"/>
      <c r="B84" s="36"/>
      <c r="C84" s="48" t="s">
        <v>31</v>
      </c>
      <c r="D84" s="53" t="s">
        <v>24</v>
      </c>
      <c r="E84" s="49">
        <f>2.1/1000</f>
        <v>2.1000000000000003E-3</v>
      </c>
      <c r="F84" s="34">
        <f>F81*E84</f>
        <v>0.29003100000000009</v>
      </c>
      <c r="G84" s="34"/>
      <c r="H84" s="34"/>
      <c r="I84" s="34"/>
      <c r="J84" s="34"/>
      <c r="K84" s="34"/>
      <c r="L84" s="34"/>
      <c r="M84" s="34"/>
      <c r="N84" s="23"/>
      <c r="O84" s="10"/>
      <c r="P84" s="10"/>
      <c r="Q84" s="10"/>
      <c r="R84" s="10"/>
      <c r="S84" s="10"/>
      <c r="T84" s="10"/>
      <c r="U84" s="10"/>
    </row>
    <row r="85" spans="1:21" ht="18" customHeight="1" x14ac:dyDescent="0.25">
      <c r="A85" s="25"/>
      <c r="B85" s="36"/>
      <c r="C85" s="54" t="s">
        <v>75</v>
      </c>
      <c r="D85" s="55" t="s">
        <v>57</v>
      </c>
      <c r="E85" s="56">
        <f>0.05/1000</f>
        <v>5.0000000000000002E-5</v>
      </c>
      <c r="F85" s="34">
        <f>F81*E85</f>
        <v>6.905500000000001E-3</v>
      </c>
      <c r="G85" s="34"/>
      <c r="H85" s="34"/>
      <c r="I85" s="34"/>
      <c r="J85" s="34"/>
      <c r="K85" s="34"/>
      <c r="L85" s="34"/>
      <c r="M85" s="34"/>
      <c r="N85" s="23"/>
      <c r="O85" s="10"/>
      <c r="P85" s="10"/>
      <c r="Q85" s="10"/>
      <c r="R85" s="10"/>
      <c r="S85" s="10"/>
      <c r="T85" s="10"/>
      <c r="U85" s="10"/>
    </row>
    <row r="86" spans="1:21" ht="30" customHeight="1" x14ac:dyDescent="0.25">
      <c r="A86" s="57"/>
      <c r="B86" s="58"/>
      <c r="C86" s="59" t="s">
        <v>32</v>
      </c>
      <c r="D86" s="60" t="s">
        <v>37</v>
      </c>
      <c r="E86" s="61"/>
      <c r="F86" s="2">
        <f>F81*1.8</f>
        <v>248.59800000000004</v>
      </c>
      <c r="G86" s="34"/>
      <c r="H86" s="34"/>
      <c r="I86" s="34"/>
      <c r="J86" s="34"/>
      <c r="K86" s="34"/>
      <c r="L86" s="34"/>
      <c r="M86" s="34"/>
      <c r="N86" s="23"/>
      <c r="O86" s="10"/>
      <c r="P86" s="10"/>
      <c r="Q86" s="10"/>
      <c r="R86" s="10"/>
      <c r="S86" s="10"/>
      <c r="T86" s="10"/>
      <c r="U86" s="10"/>
    </row>
    <row r="87" spans="1:21" ht="20.25" customHeight="1" x14ac:dyDescent="0.25">
      <c r="A87" s="29">
        <v>3</v>
      </c>
      <c r="B87" s="43" t="s">
        <v>33</v>
      </c>
      <c r="C87" s="62" t="s">
        <v>34</v>
      </c>
      <c r="D87" s="60" t="s">
        <v>67</v>
      </c>
      <c r="E87" s="61"/>
      <c r="F87" s="2">
        <f>109*4.5</f>
        <v>490.5</v>
      </c>
      <c r="G87" s="34"/>
      <c r="H87" s="34"/>
      <c r="I87" s="34"/>
      <c r="J87" s="34"/>
      <c r="K87" s="34"/>
      <c r="L87" s="34"/>
      <c r="M87" s="34"/>
      <c r="N87" s="23"/>
      <c r="O87" s="10"/>
      <c r="P87" s="10"/>
      <c r="Q87" s="10"/>
      <c r="R87" s="10"/>
      <c r="S87" s="10"/>
      <c r="T87" s="10"/>
      <c r="U87" s="10"/>
    </row>
    <row r="88" spans="1:21" ht="18" customHeight="1" x14ac:dyDescent="0.25">
      <c r="A88" s="47"/>
      <c r="B88" s="63"/>
      <c r="C88" s="48" t="s">
        <v>35</v>
      </c>
      <c r="D88" s="64" t="s">
        <v>28</v>
      </c>
      <c r="E88" s="65">
        <f>0.4/1000</f>
        <v>4.0000000000000002E-4</v>
      </c>
      <c r="F88" s="34">
        <f>F87*E88</f>
        <v>0.19620000000000001</v>
      </c>
      <c r="G88" s="34"/>
      <c r="H88" s="34"/>
      <c r="I88" s="34"/>
      <c r="J88" s="34"/>
      <c r="K88" s="34"/>
      <c r="L88" s="34"/>
      <c r="M88" s="34"/>
      <c r="N88" s="23"/>
      <c r="O88" s="10"/>
      <c r="P88" s="10"/>
      <c r="Q88" s="10"/>
      <c r="R88" s="10"/>
      <c r="S88" s="10"/>
      <c r="T88" s="10"/>
      <c r="U88" s="10"/>
    </row>
    <row r="89" spans="1:21" ht="18" customHeight="1" x14ac:dyDescent="0.25">
      <c r="A89" s="47"/>
      <c r="B89" s="42"/>
      <c r="C89" s="48" t="s">
        <v>59</v>
      </c>
      <c r="D89" s="163" t="s">
        <v>28</v>
      </c>
      <c r="E89" s="65">
        <f>0.4/1000</f>
        <v>4.0000000000000002E-4</v>
      </c>
      <c r="F89" s="34">
        <f>F87*E89</f>
        <v>0.19620000000000001</v>
      </c>
      <c r="G89" s="34"/>
      <c r="H89" s="34"/>
      <c r="I89" s="34"/>
      <c r="J89" s="34"/>
      <c r="K89" s="34"/>
      <c r="L89" s="34"/>
      <c r="M89" s="34"/>
      <c r="N89" s="23"/>
      <c r="O89" s="10"/>
      <c r="P89" s="10"/>
      <c r="Q89" s="10"/>
      <c r="R89" s="10"/>
      <c r="S89" s="10"/>
      <c r="T89" s="10"/>
      <c r="U89" s="10"/>
    </row>
    <row r="90" spans="1:21" ht="18" customHeight="1" x14ac:dyDescent="0.25">
      <c r="A90" s="25"/>
      <c r="C90" s="80" t="s">
        <v>22</v>
      </c>
      <c r="D90" s="36"/>
      <c r="E90" s="51"/>
      <c r="F90" s="34"/>
      <c r="G90" s="34"/>
      <c r="H90" s="5"/>
      <c r="I90" s="5"/>
      <c r="J90" s="5"/>
      <c r="K90" s="5"/>
      <c r="L90" s="5"/>
      <c r="M90" s="5"/>
      <c r="N90" s="23"/>
      <c r="O90" s="10"/>
      <c r="P90" s="10"/>
      <c r="Q90" s="10"/>
      <c r="R90" s="10"/>
      <c r="S90" s="10"/>
      <c r="T90" s="10"/>
      <c r="U90" s="10"/>
    </row>
    <row r="91" spans="1:21" ht="18" customHeight="1" x14ac:dyDescent="0.25">
      <c r="A91" s="57"/>
      <c r="B91" s="57"/>
      <c r="C91" s="80" t="s">
        <v>38</v>
      </c>
      <c r="D91" s="43" t="s">
        <v>24</v>
      </c>
      <c r="E91" s="57"/>
      <c r="F91" s="34"/>
      <c r="G91" s="5"/>
      <c r="H91" s="5"/>
      <c r="I91" s="5"/>
      <c r="J91" s="5"/>
      <c r="K91" s="5"/>
      <c r="L91" s="5"/>
      <c r="M91" s="5"/>
      <c r="N91" s="23"/>
      <c r="O91" s="10"/>
      <c r="P91" s="10"/>
      <c r="Q91" s="10"/>
      <c r="R91" s="10"/>
      <c r="S91" s="10"/>
      <c r="T91" s="10"/>
      <c r="U91" s="10"/>
    </row>
    <row r="92" spans="1:21" ht="18" customHeight="1" x14ac:dyDescent="0.25">
      <c r="A92" s="88"/>
      <c r="B92" s="89"/>
      <c r="C92" s="90" t="s">
        <v>80</v>
      </c>
      <c r="D92" s="91"/>
      <c r="E92" s="92"/>
      <c r="F92" s="93"/>
      <c r="G92" s="93"/>
      <c r="H92" s="93"/>
      <c r="I92" s="93"/>
      <c r="J92" s="93"/>
      <c r="K92" s="93"/>
      <c r="L92" s="93"/>
      <c r="M92" s="93"/>
      <c r="N92" s="23"/>
      <c r="O92" s="10"/>
      <c r="P92" s="10"/>
      <c r="Q92" s="10"/>
      <c r="R92" s="10"/>
      <c r="S92" s="10"/>
      <c r="T92" s="10"/>
      <c r="U92" s="10"/>
    </row>
    <row r="93" spans="1:21" ht="90" x14ac:dyDescent="0.25">
      <c r="A93" s="66">
        <v>1</v>
      </c>
      <c r="B93" s="66" t="s">
        <v>63</v>
      </c>
      <c r="C93" s="67" t="s">
        <v>64</v>
      </c>
      <c r="D93" s="60" t="s">
        <v>68</v>
      </c>
      <c r="E93" s="60"/>
      <c r="F93" s="3">
        <f>73.67/1.22</f>
        <v>60.385245901639344</v>
      </c>
      <c r="G93" s="68"/>
      <c r="H93" s="68"/>
      <c r="I93" s="68"/>
      <c r="J93" s="68"/>
      <c r="K93" s="68"/>
      <c r="L93" s="68"/>
      <c r="M93" s="68"/>
      <c r="N93" s="69"/>
      <c r="O93" s="10"/>
      <c r="P93" s="10"/>
      <c r="Q93" s="10"/>
      <c r="R93" s="10"/>
      <c r="S93" s="10"/>
      <c r="T93" s="10"/>
      <c r="U93" s="10"/>
    </row>
    <row r="94" spans="1:21" ht="18" customHeight="1" x14ac:dyDescent="0.25">
      <c r="A94" s="70"/>
      <c r="B94" s="71"/>
      <c r="C94" s="72" t="s">
        <v>20</v>
      </c>
      <c r="D94" s="55" t="s">
        <v>21</v>
      </c>
      <c r="E94" s="73">
        <f>15/100</f>
        <v>0.15</v>
      </c>
      <c r="F94" s="68">
        <f>F93*E94</f>
        <v>9.0577868852459016</v>
      </c>
      <c r="G94" s="68"/>
      <c r="H94" s="68"/>
      <c r="I94" s="68"/>
      <c r="J94" s="34"/>
      <c r="K94" s="68"/>
      <c r="L94" s="68"/>
      <c r="M94" s="34"/>
      <c r="N94" s="69"/>
      <c r="O94" s="10"/>
      <c r="P94" s="10"/>
      <c r="Q94" s="10"/>
      <c r="R94" s="10"/>
      <c r="S94" s="10"/>
      <c r="T94" s="10"/>
      <c r="U94" s="10"/>
    </row>
    <row r="95" spans="1:21" ht="18" x14ac:dyDescent="0.25">
      <c r="A95" s="70"/>
      <c r="B95" s="74"/>
      <c r="C95" s="72" t="s">
        <v>42</v>
      </c>
      <c r="D95" s="55" t="s">
        <v>28</v>
      </c>
      <c r="E95" s="73">
        <f>2.16/100</f>
        <v>2.1600000000000001E-2</v>
      </c>
      <c r="F95" s="68">
        <f>F93*E95</f>
        <v>1.30432131147541</v>
      </c>
      <c r="G95" s="68"/>
      <c r="H95" s="68"/>
      <c r="I95" s="68"/>
      <c r="J95" s="68"/>
      <c r="K95" s="68"/>
      <c r="L95" s="34"/>
      <c r="M95" s="34"/>
      <c r="N95" s="69"/>
      <c r="O95" s="10"/>
      <c r="P95" s="10"/>
      <c r="Q95" s="10"/>
      <c r="R95" s="10"/>
      <c r="S95" s="10"/>
      <c r="T95" s="10"/>
      <c r="U95" s="10"/>
    </row>
    <row r="96" spans="1:21" ht="18" x14ac:dyDescent="0.25">
      <c r="A96" s="70"/>
      <c r="B96" s="74"/>
      <c r="C96" s="52" t="s">
        <v>72</v>
      </c>
      <c r="D96" s="55" t="s">
        <v>28</v>
      </c>
      <c r="E96" s="73">
        <f>2.73/100</f>
        <v>2.7300000000000001E-2</v>
      </c>
      <c r="F96" s="68">
        <f>E96*F93</f>
        <v>1.6485172131147541</v>
      </c>
      <c r="G96" s="68"/>
      <c r="H96" s="68"/>
      <c r="I96" s="68"/>
      <c r="J96" s="68"/>
      <c r="K96" s="68"/>
      <c r="L96" s="34"/>
      <c r="M96" s="34"/>
      <c r="N96" s="69"/>
      <c r="O96" s="10"/>
      <c r="P96" s="10"/>
      <c r="Q96" s="10"/>
      <c r="R96" s="10"/>
      <c r="S96" s="10"/>
      <c r="T96" s="10"/>
      <c r="U96" s="10"/>
    </row>
    <row r="97" spans="1:21" ht="18" x14ac:dyDescent="0.25">
      <c r="A97" s="70"/>
      <c r="B97" s="74"/>
      <c r="C97" s="72" t="s">
        <v>43</v>
      </c>
      <c r="D97" s="55" t="s">
        <v>28</v>
      </c>
      <c r="E97" s="73">
        <f>0.97/100</f>
        <v>9.7000000000000003E-3</v>
      </c>
      <c r="F97" s="68">
        <f>F93*E97</f>
        <v>0.58573688524590162</v>
      </c>
      <c r="G97" s="68"/>
      <c r="H97" s="68"/>
      <c r="I97" s="68"/>
      <c r="J97" s="68"/>
      <c r="K97" s="68"/>
      <c r="L97" s="34"/>
      <c r="M97" s="34"/>
      <c r="N97" s="69"/>
      <c r="O97" s="10"/>
      <c r="P97" s="10"/>
      <c r="Q97" s="10"/>
      <c r="R97" s="10"/>
      <c r="S97" s="10"/>
      <c r="T97" s="10"/>
      <c r="U97" s="10"/>
    </row>
    <row r="98" spans="1:21" ht="18" x14ac:dyDescent="0.25">
      <c r="A98" s="70"/>
      <c r="B98" s="71"/>
      <c r="C98" s="55" t="s">
        <v>36</v>
      </c>
      <c r="D98" s="75"/>
      <c r="E98" s="55"/>
      <c r="F98" s="68"/>
      <c r="G98" s="68"/>
      <c r="H98" s="68"/>
      <c r="I98" s="68"/>
      <c r="J98" s="68"/>
      <c r="K98" s="68"/>
      <c r="L98" s="68"/>
      <c r="M98" s="68"/>
      <c r="N98" s="69"/>
      <c r="O98" s="10"/>
      <c r="P98" s="10"/>
      <c r="Q98" s="10"/>
      <c r="R98" s="10"/>
      <c r="S98" s="10"/>
      <c r="T98" s="10"/>
      <c r="U98" s="10"/>
    </row>
    <row r="99" spans="1:21" ht="54" x14ac:dyDescent="0.25">
      <c r="A99" s="66"/>
      <c r="B99" s="76"/>
      <c r="C99" s="77" t="s">
        <v>60</v>
      </c>
      <c r="D99" s="55" t="s">
        <v>57</v>
      </c>
      <c r="E99" s="55">
        <v>1.22</v>
      </c>
      <c r="F99" s="68">
        <f>F93*E99</f>
        <v>73.67</v>
      </c>
      <c r="G99" s="68"/>
      <c r="H99" s="68"/>
      <c r="I99" s="68"/>
      <c r="J99" s="68"/>
      <c r="K99" s="68"/>
      <c r="L99" s="68"/>
      <c r="M99" s="34"/>
      <c r="N99" s="69"/>
      <c r="O99" s="10"/>
      <c r="P99" s="10"/>
      <c r="Q99" s="10"/>
      <c r="R99" s="10"/>
      <c r="S99" s="10"/>
      <c r="T99" s="10"/>
      <c r="U99" s="10"/>
    </row>
    <row r="100" spans="1:21" ht="18" customHeight="1" x14ac:dyDescent="0.35">
      <c r="A100" s="70"/>
      <c r="B100" s="71"/>
      <c r="C100" s="78" t="s">
        <v>44</v>
      </c>
      <c r="D100" s="55" t="s">
        <v>57</v>
      </c>
      <c r="E100" s="79">
        <v>7.0000000000000007E-2</v>
      </c>
      <c r="F100" s="68">
        <f>F93*E100</f>
        <v>4.2269672131147544</v>
      </c>
      <c r="G100" s="34"/>
      <c r="H100" s="68"/>
      <c r="I100" s="68"/>
      <c r="J100" s="68"/>
      <c r="K100" s="68"/>
      <c r="L100" s="68"/>
      <c r="M100" s="34"/>
      <c r="N100" s="69"/>
      <c r="O100" s="10"/>
      <c r="P100" s="10"/>
      <c r="Q100" s="10"/>
      <c r="R100" s="10"/>
      <c r="S100" s="10"/>
      <c r="T100" s="10"/>
      <c r="U100" s="10"/>
    </row>
    <row r="101" spans="1:21" ht="49.5" x14ac:dyDescent="0.25">
      <c r="A101" s="70">
        <v>2</v>
      </c>
      <c r="B101" s="83" t="s">
        <v>45</v>
      </c>
      <c r="C101" s="94" t="s">
        <v>62</v>
      </c>
      <c r="D101" s="95" t="s">
        <v>69</v>
      </c>
      <c r="E101" s="66"/>
      <c r="F101" s="4">
        <v>526.46</v>
      </c>
      <c r="G101" s="68"/>
      <c r="H101" s="68"/>
      <c r="I101" s="68"/>
      <c r="J101" s="68"/>
      <c r="K101" s="68"/>
      <c r="L101" s="68"/>
      <c r="M101" s="68"/>
      <c r="N101" s="23"/>
      <c r="O101" s="10"/>
      <c r="P101" s="10"/>
      <c r="Q101" s="10"/>
      <c r="R101" s="10"/>
      <c r="S101" s="10"/>
      <c r="T101" s="10"/>
      <c r="U101" s="10"/>
    </row>
    <row r="102" spans="1:21" ht="18" x14ac:dyDescent="0.25">
      <c r="A102" s="70"/>
      <c r="B102" s="71"/>
      <c r="C102" s="72" t="s">
        <v>20</v>
      </c>
      <c r="D102" s="55" t="s">
        <v>21</v>
      </c>
      <c r="E102" s="55">
        <f>33/1000</f>
        <v>3.3000000000000002E-2</v>
      </c>
      <c r="F102" s="68">
        <f>F101*E102</f>
        <v>17.373180000000001</v>
      </c>
      <c r="G102" s="68"/>
      <c r="H102" s="68"/>
      <c r="I102" s="68"/>
      <c r="J102" s="34"/>
      <c r="K102" s="68"/>
      <c r="L102" s="68"/>
      <c r="M102" s="34"/>
      <c r="N102" s="23"/>
      <c r="O102" s="10"/>
      <c r="P102" s="10"/>
      <c r="Q102" s="10"/>
      <c r="R102" s="10"/>
      <c r="S102" s="10"/>
      <c r="T102" s="10"/>
      <c r="U102" s="10"/>
    </row>
    <row r="103" spans="1:21" ht="18" x14ac:dyDescent="0.35">
      <c r="A103" s="70"/>
      <c r="B103" s="71"/>
      <c r="C103" s="78" t="s">
        <v>46</v>
      </c>
      <c r="D103" s="55" t="s">
        <v>28</v>
      </c>
      <c r="E103" s="55">
        <f>2.58/1000</f>
        <v>2.5800000000000003E-3</v>
      </c>
      <c r="F103" s="68">
        <f>F101*E103</f>
        <v>1.3582668000000002</v>
      </c>
      <c r="G103" s="68"/>
      <c r="H103" s="68"/>
      <c r="I103" s="68"/>
      <c r="J103" s="68"/>
      <c r="K103" s="68"/>
      <c r="L103" s="34"/>
      <c r="M103" s="34"/>
      <c r="N103" s="23"/>
      <c r="O103" s="10"/>
      <c r="P103" s="10"/>
      <c r="Q103" s="10"/>
      <c r="R103" s="10"/>
      <c r="S103" s="10"/>
      <c r="T103" s="10"/>
      <c r="U103" s="10"/>
    </row>
    <row r="104" spans="1:21" ht="18" x14ac:dyDescent="0.25">
      <c r="A104" s="70"/>
      <c r="B104" s="74"/>
      <c r="C104" s="72" t="s">
        <v>42</v>
      </c>
      <c r="D104" s="55" t="s">
        <v>28</v>
      </c>
      <c r="E104" s="55">
        <f>0.42/1000</f>
        <v>4.1999999999999996E-4</v>
      </c>
      <c r="F104" s="68">
        <f>F101*E104</f>
        <v>0.22111320000000001</v>
      </c>
      <c r="G104" s="68"/>
      <c r="H104" s="68"/>
      <c r="I104" s="68"/>
      <c r="J104" s="68"/>
      <c r="K104" s="68"/>
      <c r="L104" s="34"/>
      <c r="M104" s="34"/>
      <c r="N104" s="23"/>
      <c r="O104" s="10"/>
      <c r="P104" s="10"/>
      <c r="Q104" s="10"/>
      <c r="R104" s="10"/>
      <c r="S104" s="10"/>
      <c r="T104" s="10"/>
      <c r="U104" s="10"/>
    </row>
    <row r="105" spans="1:21" ht="18" x14ac:dyDescent="0.35">
      <c r="A105" s="70"/>
      <c r="B105" s="74"/>
      <c r="C105" s="78" t="s">
        <v>47</v>
      </c>
      <c r="D105" s="55" t="s">
        <v>28</v>
      </c>
      <c r="E105" s="55">
        <f>11.2/1000</f>
        <v>1.12E-2</v>
      </c>
      <c r="F105" s="68">
        <f>E105*F101</f>
        <v>5.8963520000000003</v>
      </c>
      <c r="G105" s="68"/>
      <c r="H105" s="68"/>
      <c r="I105" s="68"/>
      <c r="J105" s="68"/>
      <c r="K105" s="68"/>
      <c r="L105" s="34"/>
      <c r="M105" s="34"/>
      <c r="N105" s="23"/>
      <c r="O105" s="10"/>
      <c r="P105" s="10"/>
      <c r="Q105" s="10"/>
      <c r="R105" s="10"/>
      <c r="S105" s="10"/>
      <c r="T105" s="10"/>
      <c r="U105" s="10"/>
    </row>
    <row r="106" spans="1:21" ht="18" x14ac:dyDescent="0.35">
      <c r="A106" s="70"/>
      <c r="B106" s="74"/>
      <c r="C106" s="78" t="s">
        <v>48</v>
      </c>
      <c r="D106" s="55" t="s">
        <v>28</v>
      </c>
      <c r="E106" s="55">
        <f>24.8/1000</f>
        <v>2.4799999999999999E-2</v>
      </c>
      <c r="F106" s="68">
        <f>E106*F101</f>
        <v>13.056208</v>
      </c>
      <c r="G106" s="68"/>
      <c r="H106" s="68"/>
      <c r="I106" s="68"/>
      <c r="J106" s="68"/>
      <c r="K106" s="68"/>
      <c r="L106" s="34"/>
      <c r="M106" s="34"/>
      <c r="N106" s="23"/>
      <c r="O106" s="10"/>
      <c r="P106" s="10"/>
      <c r="Q106" s="10"/>
      <c r="R106" s="10"/>
      <c r="S106" s="10"/>
      <c r="T106" s="10"/>
      <c r="U106" s="10"/>
    </row>
    <row r="107" spans="1:21" ht="18" x14ac:dyDescent="0.35">
      <c r="A107" s="70"/>
      <c r="B107" s="74"/>
      <c r="C107" s="78" t="s">
        <v>43</v>
      </c>
      <c r="D107" s="55" t="s">
        <v>28</v>
      </c>
      <c r="E107" s="55">
        <f>4.14/1000</f>
        <v>4.1399999999999996E-3</v>
      </c>
      <c r="F107" s="68">
        <f>F101*E107</f>
        <v>2.1795443999999997</v>
      </c>
      <c r="G107" s="68"/>
      <c r="H107" s="68"/>
      <c r="I107" s="68"/>
      <c r="J107" s="68"/>
      <c r="K107" s="68"/>
      <c r="L107" s="34"/>
      <c r="M107" s="34"/>
      <c r="N107" s="23"/>
      <c r="O107" s="10"/>
      <c r="P107" s="10"/>
      <c r="Q107" s="10"/>
      <c r="R107" s="10"/>
      <c r="S107" s="10"/>
      <c r="T107" s="10"/>
      <c r="U107" s="10"/>
    </row>
    <row r="108" spans="1:21" ht="36" x14ac:dyDescent="0.35">
      <c r="A108" s="70"/>
      <c r="B108" s="74"/>
      <c r="C108" s="96" t="s">
        <v>49</v>
      </c>
      <c r="D108" s="55" t="s">
        <v>28</v>
      </c>
      <c r="E108" s="55">
        <f>0.53/1000</f>
        <v>5.2999999999999998E-4</v>
      </c>
      <c r="F108" s="68">
        <f>F101*E108</f>
        <v>0.27902379999999999</v>
      </c>
      <c r="G108" s="68"/>
      <c r="H108" s="68"/>
      <c r="I108" s="68"/>
      <c r="J108" s="68"/>
      <c r="K108" s="68"/>
      <c r="L108" s="34"/>
      <c r="M108" s="34"/>
      <c r="N108" s="23"/>
      <c r="O108" s="10"/>
      <c r="P108" s="10"/>
      <c r="Q108" s="10"/>
      <c r="R108" s="10"/>
      <c r="S108" s="10"/>
      <c r="T108" s="10"/>
      <c r="U108" s="10"/>
    </row>
    <row r="109" spans="1:21" ht="18" x14ac:dyDescent="0.25">
      <c r="A109" s="70"/>
      <c r="B109" s="71"/>
      <c r="C109" s="55" t="s">
        <v>36</v>
      </c>
      <c r="D109" s="75"/>
      <c r="E109" s="55"/>
      <c r="F109" s="68"/>
      <c r="G109" s="68"/>
      <c r="H109" s="68"/>
      <c r="I109" s="68"/>
      <c r="J109" s="68"/>
      <c r="K109" s="68"/>
      <c r="L109" s="68"/>
      <c r="M109" s="68"/>
      <c r="N109" s="23"/>
      <c r="O109" s="10"/>
      <c r="P109" s="10"/>
      <c r="Q109" s="10"/>
      <c r="R109" s="10"/>
      <c r="S109" s="10"/>
      <c r="T109" s="10"/>
      <c r="U109" s="10"/>
    </row>
    <row r="110" spans="1:21" ht="36" x14ac:dyDescent="0.25">
      <c r="A110" s="70"/>
      <c r="B110" s="76"/>
      <c r="C110" s="77" t="s">
        <v>50</v>
      </c>
      <c r="D110" s="55" t="s">
        <v>57</v>
      </c>
      <c r="E110" s="84">
        <v>0.126</v>
      </c>
      <c r="F110" s="68">
        <f>F101*E110</f>
        <v>66.333960000000005</v>
      </c>
      <c r="G110" s="68"/>
      <c r="H110" s="68"/>
      <c r="I110" s="68"/>
      <c r="J110" s="68"/>
      <c r="K110" s="68"/>
      <c r="L110" s="68"/>
      <c r="M110" s="34"/>
      <c r="N110" s="23"/>
      <c r="O110" s="10"/>
      <c r="P110" s="10"/>
      <c r="Q110" s="10"/>
      <c r="R110" s="10"/>
      <c r="S110" s="10"/>
      <c r="T110" s="10"/>
      <c r="U110" s="10"/>
    </row>
    <row r="111" spans="1:21" ht="20.25" x14ac:dyDescent="0.35">
      <c r="A111" s="70"/>
      <c r="B111" s="71"/>
      <c r="C111" s="78" t="s">
        <v>44</v>
      </c>
      <c r="D111" s="75" t="s">
        <v>58</v>
      </c>
      <c r="E111" s="55">
        <f>30/1000</f>
        <v>0.03</v>
      </c>
      <c r="F111" s="68">
        <f>F101*E111</f>
        <v>15.793800000000001</v>
      </c>
      <c r="G111" s="68"/>
      <c r="H111" s="68"/>
      <c r="I111" s="68"/>
      <c r="J111" s="68"/>
      <c r="K111" s="68"/>
      <c r="L111" s="68"/>
      <c r="M111" s="34"/>
      <c r="N111" s="23"/>
      <c r="O111" s="10"/>
      <c r="P111" s="10"/>
      <c r="Q111" s="10"/>
      <c r="R111" s="10"/>
      <c r="S111" s="10"/>
      <c r="T111" s="10"/>
      <c r="U111" s="10"/>
    </row>
    <row r="112" spans="1:21" ht="36" x14ac:dyDescent="0.25">
      <c r="A112" s="81">
        <v>3</v>
      </c>
      <c r="B112" s="60" t="s">
        <v>51</v>
      </c>
      <c r="C112" s="97" t="s">
        <v>74</v>
      </c>
      <c r="D112" s="66" t="s">
        <v>37</v>
      </c>
      <c r="E112" s="57"/>
      <c r="F112" s="5">
        <f>F116*0.0006</f>
        <v>0.31587599999999999</v>
      </c>
      <c r="G112" s="34"/>
      <c r="H112" s="34"/>
      <c r="I112" s="34"/>
      <c r="J112" s="34"/>
      <c r="K112" s="34"/>
      <c r="L112" s="34"/>
      <c r="M112" s="34"/>
      <c r="N112" s="23"/>
      <c r="O112" s="10"/>
      <c r="P112" s="10"/>
      <c r="Q112" s="10"/>
      <c r="R112" s="10"/>
      <c r="S112" s="10"/>
      <c r="T112" s="10"/>
      <c r="U112" s="10"/>
    </row>
    <row r="113" spans="1:21" ht="18" x14ac:dyDescent="0.35">
      <c r="A113" s="35"/>
      <c r="B113" s="98"/>
      <c r="C113" s="37" t="s">
        <v>52</v>
      </c>
      <c r="D113" s="163" t="s">
        <v>28</v>
      </c>
      <c r="E113" s="99">
        <v>0.3</v>
      </c>
      <c r="F113" s="34">
        <f>F112*E113</f>
        <v>9.4762799999999994E-2</v>
      </c>
      <c r="G113" s="34"/>
      <c r="H113" s="34"/>
      <c r="I113" s="34"/>
      <c r="J113" s="34"/>
      <c r="K113" s="34"/>
      <c r="L113" s="34"/>
      <c r="M113" s="34"/>
      <c r="N113" s="23"/>
      <c r="O113" s="10"/>
      <c r="P113" s="10"/>
      <c r="Q113" s="10"/>
      <c r="R113" s="10"/>
      <c r="S113" s="10"/>
      <c r="T113" s="10"/>
      <c r="U113" s="10"/>
    </row>
    <row r="114" spans="1:21" ht="18" x14ac:dyDescent="0.25">
      <c r="A114" s="35"/>
      <c r="B114" s="36"/>
      <c r="C114" s="163" t="s">
        <v>36</v>
      </c>
      <c r="D114" s="100"/>
      <c r="E114" s="162"/>
      <c r="F114" s="34"/>
      <c r="G114" s="34"/>
      <c r="H114" s="34"/>
      <c r="I114" s="34"/>
      <c r="J114" s="34"/>
      <c r="K114" s="34"/>
      <c r="L114" s="34"/>
      <c r="M114" s="34"/>
      <c r="N114" s="23"/>
      <c r="O114" s="10"/>
      <c r="P114" s="10"/>
      <c r="Q114" s="10"/>
      <c r="R114" s="10"/>
      <c r="S114" s="10"/>
      <c r="T114" s="10"/>
      <c r="U114" s="10"/>
    </row>
    <row r="115" spans="1:21" ht="18" x14ac:dyDescent="0.25">
      <c r="A115" s="35"/>
      <c r="B115" s="58"/>
      <c r="C115" s="101" t="s">
        <v>40</v>
      </c>
      <c r="D115" s="55" t="s">
        <v>37</v>
      </c>
      <c r="E115" s="82" t="s">
        <v>70</v>
      </c>
      <c r="F115" s="34">
        <f>F112*E115</f>
        <v>0.32535227999999999</v>
      </c>
      <c r="G115" s="34"/>
      <c r="H115" s="68"/>
      <c r="I115" s="34"/>
      <c r="J115" s="34"/>
      <c r="K115" s="34"/>
      <c r="L115" s="34"/>
      <c r="M115" s="34"/>
      <c r="N115" s="23"/>
      <c r="O115" s="10"/>
      <c r="P115" s="10"/>
      <c r="Q115" s="10"/>
      <c r="R115" s="10"/>
      <c r="S115" s="10"/>
      <c r="T115" s="10"/>
      <c r="U115" s="10"/>
    </row>
    <row r="116" spans="1:21" ht="66" x14ac:dyDescent="0.25">
      <c r="A116" s="102">
        <v>4</v>
      </c>
      <c r="B116" s="103" t="s">
        <v>73</v>
      </c>
      <c r="C116" s="104" t="s">
        <v>76</v>
      </c>
      <c r="D116" s="105" t="s">
        <v>71</v>
      </c>
      <c r="E116" s="57"/>
      <c r="F116" s="5">
        <v>526.46</v>
      </c>
      <c r="G116" s="34"/>
      <c r="H116" s="34"/>
      <c r="I116" s="34"/>
      <c r="J116" s="34"/>
      <c r="K116" s="34"/>
      <c r="L116" s="34"/>
      <c r="M116" s="34"/>
      <c r="N116" s="23"/>
      <c r="O116" s="10"/>
      <c r="P116" s="10"/>
      <c r="Q116" s="10"/>
      <c r="R116" s="10"/>
      <c r="S116" s="10"/>
      <c r="T116" s="10"/>
      <c r="U116" s="10"/>
    </row>
    <row r="117" spans="1:21" ht="18" x14ac:dyDescent="0.25">
      <c r="A117" s="25"/>
      <c r="B117" s="36"/>
      <c r="C117" s="106" t="s">
        <v>20</v>
      </c>
      <c r="D117" s="163" t="s">
        <v>21</v>
      </c>
      <c r="E117" s="99">
        <f>37.5/1000+2*0.07/1000</f>
        <v>3.764E-2</v>
      </c>
      <c r="F117" s="34">
        <f>F116*E117</f>
        <v>19.815954400000003</v>
      </c>
      <c r="G117" s="34"/>
      <c r="H117" s="34"/>
      <c r="I117" s="34"/>
      <c r="J117" s="34"/>
      <c r="K117" s="34"/>
      <c r="L117" s="34"/>
      <c r="M117" s="34"/>
      <c r="N117" s="23"/>
      <c r="O117" s="10"/>
      <c r="P117" s="10"/>
      <c r="Q117" s="10"/>
      <c r="R117" s="10"/>
      <c r="S117" s="10"/>
      <c r="T117" s="10"/>
      <c r="U117" s="10"/>
    </row>
    <row r="118" spans="1:21" ht="18" x14ac:dyDescent="0.35">
      <c r="A118" s="25"/>
      <c r="B118" s="6"/>
      <c r="C118" s="37" t="s">
        <v>47</v>
      </c>
      <c r="D118" s="163" t="s">
        <v>28</v>
      </c>
      <c r="E118" s="99">
        <f t="shared" ref="E118" si="3">3.02/1000</f>
        <v>3.0200000000000001E-3</v>
      </c>
      <c r="F118" s="34">
        <f>E118*F116</f>
        <v>1.5899092000000001</v>
      </c>
      <c r="G118" s="34"/>
      <c r="H118" s="34"/>
      <c r="I118" s="34"/>
      <c r="J118" s="34"/>
      <c r="K118" s="34"/>
      <c r="L118" s="34"/>
      <c r="M118" s="34"/>
      <c r="N118" s="23"/>
      <c r="O118" s="10"/>
      <c r="P118" s="10"/>
      <c r="Q118" s="10"/>
      <c r="R118" s="10"/>
      <c r="S118" s="10"/>
      <c r="T118" s="10"/>
      <c r="U118" s="10"/>
    </row>
    <row r="119" spans="1:21" ht="18" x14ac:dyDescent="0.35">
      <c r="A119" s="25"/>
      <c r="B119" s="6"/>
      <c r="C119" s="78" t="s">
        <v>48</v>
      </c>
      <c r="D119" s="163" t="s">
        <v>28</v>
      </c>
      <c r="E119" s="99">
        <f t="shared" ref="E119" si="4">3.7/1000</f>
        <v>3.7000000000000002E-3</v>
      </c>
      <c r="F119" s="34">
        <f>E119*F116</f>
        <v>1.9479020000000002</v>
      </c>
      <c r="G119" s="34"/>
      <c r="H119" s="34"/>
      <c r="I119" s="34"/>
      <c r="J119" s="34"/>
      <c r="K119" s="34"/>
      <c r="L119" s="34"/>
      <c r="M119" s="34"/>
      <c r="N119" s="23"/>
      <c r="O119" s="10"/>
      <c r="P119" s="10"/>
      <c r="Q119" s="10"/>
      <c r="R119" s="10"/>
      <c r="S119" s="10"/>
      <c r="T119" s="10"/>
      <c r="U119" s="10"/>
    </row>
    <row r="120" spans="1:21" ht="18" x14ac:dyDescent="0.35">
      <c r="A120" s="25"/>
      <c r="B120" s="6"/>
      <c r="C120" s="37" t="s">
        <v>53</v>
      </c>
      <c r="D120" s="163" t="s">
        <v>28</v>
      </c>
      <c r="E120" s="99">
        <f t="shared" ref="E120" si="5">11.1/1000</f>
        <v>1.11E-2</v>
      </c>
      <c r="F120" s="34">
        <f>E120*F116</f>
        <v>5.843706000000001</v>
      </c>
      <c r="G120" s="34"/>
      <c r="H120" s="34"/>
      <c r="I120" s="34"/>
      <c r="J120" s="34"/>
      <c r="K120" s="34"/>
      <c r="L120" s="34"/>
      <c r="M120" s="34"/>
      <c r="N120" s="23"/>
      <c r="O120" s="10"/>
      <c r="P120" s="10"/>
      <c r="Q120" s="10"/>
      <c r="R120" s="10"/>
      <c r="S120" s="10"/>
      <c r="T120" s="10"/>
      <c r="U120" s="10"/>
    </row>
    <row r="121" spans="1:21" ht="18" x14ac:dyDescent="0.35">
      <c r="A121" s="25"/>
      <c r="B121" s="36"/>
      <c r="C121" s="37" t="s">
        <v>31</v>
      </c>
      <c r="D121" s="163" t="s">
        <v>24</v>
      </c>
      <c r="E121" s="99">
        <v>2.3E-3</v>
      </c>
      <c r="F121" s="34">
        <f>E121*F116</f>
        <v>1.210858</v>
      </c>
      <c r="G121" s="34"/>
      <c r="H121" s="34"/>
      <c r="I121" s="34"/>
      <c r="J121" s="34"/>
      <c r="K121" s="34"/>
      <c r="L121" s="34"/>
      <c r="M121" s="34"/>
      <c r="N121" s="23"/>
      <c r="O121" s="10"/>
      <c r="P121" s="10"/>
      <c r="Q121" s="10"/>
      <c r="R121" s="10"/>
      <c r="S121" s="10"/>
      <c r="T121" s="10"/>
      <c r="U121" s="10"/>
    </row>
    <row r="122" spans="1:21" ht="18" x14ac:dyDescent="0.25">
      <c r="A122" s="25"/>
      <c r="B122" s="36"/>
      <c r="C122" s="163" t="s">
        <v>36</v>
      </c>
      <c r="D122" s="44"/>
      <c r="E122" s="162"/>
      <c r="F122" s="34"/>
      <c r="G122" s="34"/>
      <c r="H122" s="34"/>
      <c r="I122" s="34"/>
      <c r="J122" s="34"/>
      <c r="K122" s="34"/>
      <c r="L122" s="34"/>
      <c r="M122" s="34"/>
      <c r="N122" s="23"/>
      <c r="O122" s="10"/>
      <c r="P122" s="10"/>
      <c r="Q122" s="10"/>
      <c r="R122" s="10"/>
      <c r="S122" s="10"/>
      <c r="T122" s="10"/>
      <c r="U122" s="10"/>
    </row>
    <row r="123" spans="1:21" ht="18" x14ac:dyDescent="0.35">
      <c r="A123" s="25"/>
      <c r="B123" s="58"/>
      <c r="C123" s="37" t="s">
        <v>78</v>
      </c>
      <c r="D123" s="55" t="s">
        <v>37</v>
      </c>
      <c r="E123" s="99">
        <f>(97.4+12.1*2)/1000</f>
        <v>0.12160000000000001</v>
      </c>
      <c r="F123" s="34">
        <f>F116*E123</f>
        <v>64.017536000000007</v>
      </c>
      <c r="G123" s="34"/>
      <c r="H123" s="68"/>
      <c r="I123" s="34"/>
      <c r="J123" s="34"/>
      <c r="K123" s="34"/>
      <c r="L123" s="34"/>
      <c r="M123" s="34"/>
      <c r="N123" s="23"/>
      <c r="O123" s="10"/>
      <c r="P123" s="10"/>
      <c r="Q123" s="10"/>
      <c r="R123" s="10"/>
      <c r="S123" s="10"/>
      <c r="T123" s="10"/>
      <c r="U123" s="10"/>
    </row>
    <row r="124" spans="1:21" ht="18" x14ac:dyDescent="0.35">
      <c r="A124" s="25"/>
      <c r="B124" s="36"/>
      <c r="C124" s="37" t="s">
        <v>39</v>
      </c>
      <c r="D124" s="163" t="s">
        <v>24</v>
      </c>
      <c r="E124" s="99">
        <f>0.0145+0.2*2/1000</f>
        <v>1.49E-2</v>
      </c>
      <c r="F124" s="34">
        <f>F116*E124</f>
        <v>7.8442540000000003</v>
      </c>
      <c r="G124" s="34"/>
      <c r="H124" s="68"/>
      <c r="I124" s="34"/>
      <c r="J124" s="34"/>
      <c r="K124" s="34"/>
      <c r="L124" s="34"/>
      <c r="M124" s="34"/>
      <c r="N124" s="23"/>
      <c r="O124" s="10"/>
      <c r="P124" s="10"/>
      <c r="Q124" s="10"/>
      <c r="R124" s="10"/>
      <c r="S124" s="10"/>
      <c r="T124" s="10"/>
      <c r="U124" s="10"/>
    </row>
    <row r="125" spans="1:21" ht="18" customHeight="1" x14ac:dyDescent="0.25">
      <c r="A125" s="110"/>
      <c r="B125" s="111"/>
      <c r="C125" s="107" t="s">
        <v>22</v>
      </c>
      <c r="D125" s="112"/>
      <c r="E125" s="162"/>
      <c r="F125" s="34"/>
      <c r="G125" s="34"/>
      <c r="H125" s="5"/>
      <c r="I125" s="5"/>
      <c r="J125" s="5"/>
      <c r="K125" s="5"/>
      <c r="L125" s="5"/>
      <c r="M125" s="5"/>
      <c r="N125" s="23"/>
      <c r="O125" s="109"/>
      <c r="P125" s="10"/>
      <c r="Q125" s="10"/>
      <c r="R125" s="10"/>
      <c r="S125" s="10"/>
      <c r="T125" s="10"/>
      <c r="U125" s="10"/>
    </row>
    <row r="126" spans="1:21" ht="18" customHeight="1" x14ac:dyDescent="0.25">
      <c r="A126" s="85"/>
      <c r="B126" s="85"/>
      <c r="C126" s="86" t="s">
        <v>41</v>
      </c>
      <c r="D126" s="43" t="s">
        <v>24</v>
      </c>
      <c r="E126" s="57"/>
      <c r="F126" s="34"/>
      <c r="G126" s="5"/>
      <c r="H126" s="5"/>
      <c r="I126" s="5"/>
      <c r="J126" s="5"/>
      <c r="K126" s="5"/>
      <c r="L126" s="5"/>
      <c r="M126" s="5"/>
      <c r="N126" s="23"/>
      <c r="O126" s="87"/>
      <c r="P126" s="10"/>
      <c r="Q126" s="10"/>
      <c r="R126" s="10"/>
      <c r="S126" s="10"/>
      <c r="T126" s="10"/>
      <c r="U126" s="10"/>
    </row>
    <row r="127" spans="1:21" ht="18" customHeight="1" x14ac:dyDescent="0.25">
      <c r="A127" s="85"/>
      <c r="B127" s="169" t="s">
        <v>81</v>
      </c>
      <c r="C127" s="170"/>
      <c r="D127" s="43" t="s">
        <v>24</v>
      </c>
      <c r="E127" s="57"/>
      <c r="F127" s="34"/>
      <c r="G127" s="5"/>
      <c r="H127" s="5"/>
      <c r="I127" s="5"/>
      <c r="J127" s="5"/>
      <c r="K127" s="5"/>
      <c r="L127" s="5"/>
      <c r="M127" s="5"/>
      <c r="N127" s="23"/>
      <c r="O127" s="87"/>
      <c r="P127" s="10"/>
      <c r="Q127" s="10"/>
      <c r="R127" s="10"/>
      <c r="S127" s="10"/>
      <c r="T127" s="10"/>
      <c r="U127" s="10"/>
    </row>
    <row r="128" spans="1:21" ht="18" customHeight="1" x14ac:dyDescent="0.25">
      <c r="A128" s="85"/>
      <c r="B128" s="152"/>
      <c r="C128" s="153" t="s">
        <v>89</v>
      </c>
      <c r="D128" s="43" t="s">
        <v>24</v>
      </c>
      <c r="E128" s="57"/>
      <c r="F128" s="34"/>
      <c r="G128" s="5"/>
      <c r="H128" s="5"/>
      <c r="I128" s="5"/>
      <c r="J128" s="5"/>
      <c r="K128" s="5"/>
      <c r="L128" s="5"/>
      <c r="M128" s="5"/>
      <c r="N128" s="108"/>
      <c r="O128" s="117"/>
      <c r="P128" s="69"/>
      <c r="Q128" s="10"/>
      <c r="R128" s="10"/>
      <c r="S128" s="10"/>
      <c r="T128" s="10"/>
      <c r="U128" s="10"/>
    </row>
    <row r="129" spans="1:256" ht="18" customHeight="1" x14ac:dyDescent="0.25">
      <c r="A129" s="113"/>
      <c r="B129" s="114"/>
      <c r="C129" s="115" t="s">
        <v>93</v>
      </c>
      <c r="D129" s="116" t="s">
        <v>54</v>
      </c>
      <c r="E129" s="99">
        <v>5</v>
      </c>
      <c r="F129" s="34"/>
      <c r="G129" s="34"/>
      <c r="H129" s="5"/>
      <c r="I129" s="5"/>
      <c r="J129" s="5"/>
      <c r="K129" s="5"/>
      <c r="L129" s="5"/>
      <c r="M129" s="5"/>
      <c r="N129" s="108"/>
      <c r="O129" s="117"/>
      <c r="P129" s="69"/>
      <c r="Q129" s="10"/>
      <c r="R129" s="10"/>
      <c r="S129" s="10"/>
      <c r="T129" s="10"/>
      <c r="U129" s="10"/>
    </row>
    <row r="130" spans="1:256" ht="18" customHeight="1" x14ac:dyDescent="0.25">
      <c r="A130" s="113"/>
      <c r="B130" s="114"/>
      <c r="C130" s="118" t="s">
        <v>22</v>
      </c>
      <c r="D130" s="43" t="s">
        <v>24</v>
      </c>
      <c r="E130" s="162"/>
      <c r="F130" s="34"/>
      <c r="G130" s="34"/>
      <c r="H130" s="5"/>
      <c r="I130" s="5"/>
      <c r="J130" s="5"/>
      <c r="K130" s="5"/>
      <c r="L130" s="5"/>
      <c r="M130" s="5"/>
      <c r="N130" s="108"/>
      <c r="O130" s="117"/>
      <c r="P130" s="69"/>
      <c r="Q130" s="10"/>
      <c r="R130" s="10"/>
      <c r="S130" s="10"/>
      <c r="T130" s="10"/>
      <c r="U130" s="10"/>
    </row>
    <row r="131" spans="1:256" ht="18" customHeight="1" x14ac:dyDescent="0.25">
      <c r="A131" s="113"/>
      <c r="B131" s="114"/>
      <c r="C131" s="115" t="s">
        <v>94</v>
      </c>
      <c r="D131" s="116" t="s">
        <v>54</v>
      </c>
      <c r="E131" s="99">
        <v>10</v>
      </c>
      <c r="F131" s="34"/>
      <c r="G131" s="34"/>
      <c r="H131" s="5"/>
      <c r="I131" s="5"/>
      <c r="J131" s="5"/>
      <c r="K131" s="5"/>
      <c r="L131" s="5"/>
      <c r="M131" s="5"/>
      <c r="N131" s="23"/>
      <c r="O131" s="10"/>
      <c r="P131" s="10"/>
      <c r="Q131" s="10"/>
      <c r="R131" s="10"/>
      <c r="S131" s="10"/>
      <c r="T131" s="10"/>
      <c r="U131" s="10"/>
    </row>
    <row r="132" spans="1:256" ht="18" customHeight="1" x14ac:dyDescent="0.25">
      <c r="A132" s="113"/>
      <c r="B132" s="114"/>
      <c r="C132" s="118" t="s">
        <v>22</v>
      </c>
      <c r="D132" s="43" t="s">
        <v>24</v>
      </c>
      <c r="E132" s="162"/>
      <c r="F132" s="34"/>
      <c r="G132" s="34"/>
      <c r="H132" s="5"/>
      <c r="I132" s="5"/>
      <c r="J132" s="5"/>
      <c r="K132" s="5"/>
      <c r="L132" s="5"/>
      <c r="M132" s="5"/>
      <c r="N132" s="23"/>
      <c r="O132" s="10"/>
      <c r="P132" s="10"/>
      <c r="Q132" s="10"/>
      <c r="R132" s="10"/>
      <c r="S132" s="10"/>
      <c r="T132" s="10"/>
      <c r="U132" s="10"/>
    </row>
    <row r="133" spans="1:256" ht="18" customHeight="1" x14ac:dyDescent="0.25">
      <c r="A133" s="113"/>
      <c r="B133" s="114"/>
      <c r="C133" s="115" t="s">
        <v>95</v>
      </c>
      <c r="D133" s="116" t="s">
        <v>54</v>
      </c>
      <c r="E133" s="99">
        <v>8</v>
      </c>
      <c r="F133" s="34"/>
      <c r="G133" s="34"/>
      <c r="H133" s="5"/>
      <c r="I133" s="5"/>
      <c r="J133" s="5"/>
      <c r="K133" s="5"/>
      <c r="L133" s="5"/>
      <c r="M133" s="5"/>
      <c r="N133" s="23"/>
      <c r="O133" s="10"/>
      <c r="P133" s="10"/>
      <c r="Q133" s="10"/>
      <c r="R133" s="10"/>
      <c r="S133" s="10"/>
      <c r="T133" s="10"/>
      <c r="U133" s="10"/>
    </row>
    <row r="134" spans="1:256" ht="18" customHeight="1" x14ac:dyDescent="0.25">
      <c r="A134" s="113"/>
      <c r="B134" s="114"/>
      <c r="C134" s="118" t="s">
        <v>22</v>
      </c>
      <c r="D134" s="43" t="s">
        <v>24</v>
      </c>
      <c r="E134" s="162"/>
      <c r="F134" s="34"/>
      <c r="G134" s="34"/>
      <c r="H134" s="5"/>
      <c r="I134" s="5"/>
      <c r="J134" s="5"/>
      <c r="K134" s="5"/>
      <c r="L134" s="5"/>
      <c r="M134" s="5"/>
      <c r="N134" s="23"/>
      <c r="O134" s="10"/>
      <c r="P134" s="10"/>
      <c r="Q134" s="10"/>
      <c r="R134" s="10"/>
      <c r="S134" s="10"/>
      <c r="T134" s="10"/>
      <c r="U134" s="10"/>
    </row>
    <row r="135" spans="1:256" ht="18" customHeight="1" x14ac:dyDescent="0.25">
      <c r="A135" s="113"/>
      <c r="B135" s="114"/>
      <c r="C135" s="115" t="s">
        <v>96</v>
      </c>
      <c r="D135" s="116" t="s">
        <v>54</v>
      </c>
      <c r="E135" s="99">
        <v>3</v>
      </c>
      <c r="F135" s="34"/>
      <c r="G135" s="34"/>
      <c r="H135" s="5"/>
      <c r="I135" s="5"/>
      <c r="J135" s="5"/>
      <c r="K135" s="5"/>
      <c r="L135" s="5"/>
      <c r="M135" s="5"/>
      <c r="N135" s="23"/>
      <c r="O135" s="10"/>
      <c r="P135" s="10"/>
      <c r="Q135" s="10"/>
      <c r="R135" s="10"/>
      <c r="S135" s="10"/>
      <c r="T135" s="10"/>
      <c r="U135" s="10"/>
    </row>
    <row r="136" spans="1:256" ht="18" customHeight="1" x14ac:dyDescent="0.25">
      <c r="A136" s="119"/>
      <c r="B136" s="120"/>
      <c r="C136" s="121" t="s">
        <v>22</v>
      </c>
      <c r="D136" s="90" t="s">
        <v>24</v>
      </c>
      <c r="E136" s="92"/>
      <c r="F136" s="93"/>
      <c r="G136" s="93"/>
      <c r="H136" s="122"/>
      <c r="I136" s="122"/>
      <c r="J136" s="122"/>
      <c r="K136" s="122"/>
      <c r="L136" s="122"/>
      <c r="M136" s="122"/>
      <c r="N136" s="23"/>
      <c r="O136" s="10"/>
      <c r="P136" s="10"/>
      <c r="Q136" s="10"/>
      <c r="R136" s="10"/>
      <c r="S136" s="10"/>
      <c r="T136" s="10"/>
      <c r="U136" s="10"/>
    </row>
    <row r="137" spans="1:256" ht="18" customHeight="1" x14ac:dyDescent="0.25">
      <c r="A137" s="123"/>
      <c r="B137" s="124"/>
      <c r="C137" s="125" t="s">
        <v>55</v>
      </c>
      <c r="D137" s="126" t="s">
        <v>54</v>
      </c>
      <c r="E137" s="127">
        <v>18</v>
      </c>
      <c r="F137" s="128"/>
      <c r="G137" s="128"/>
      <c r="H137" s="129"/>
      <c r="I137" s="129"/>
      <c r="J137" s="129"/>
      <c r="K137" s="129"/>
      <c r="L137" s="129"/>
      <c r="M137" s="129"/>
      <c r="N137" s="69"/>
      <c r="O137" s="10"/>
      <c r="P137" s="10"/>
      <c r="Q137" s="10"/>
      <c r="R137" s="10"/>
      <c r="S137" s="10"/>
      <c r="T137" s="10"/>
      <c r="U137" s="10"/>
    </row>
    <row r="138" spans="1:256" ht="18" customHeight="1" x14ac:dyDescent="0.25">
      <c r="A138" s="123"/>
      <c r="B138" s="124"/>
      <c r="C138" s="130" t="s">
        <v>56</v>
      </c>
      <c r="D138" s="131" t="s">
        <v>24</v>
      </c>
      <c r="E138" s="132"/>
      <c r="F138" s="128"/>
      <c r="G138" s="128"/>
      <c r="H138" s="129"/>
      <c r="I138" s="129"/>
      <c r="J138" s="129"/>
      <c r="K138" s="129"/>
      <c r="L138" s="129"/>
      <c r="M138" s="129"/>
      <c r="N138" s="69"/>
      <c r="O138" s="10"/>
      <c r="P138" s="10"/>
      <c r="Q138" s="10"/>
      <c r="R138" s="10"/>
      <c r="S138" s="10"/>
      <c r="T138" s="10"/>
      <c r="U138" s="10"/>
    </row>
    <row r="139" spans="1:256" ht="16.5" customHeight="1" x14ac:dyDescent="0.25">
      <c r="A139" s="133"/>
      <c r="B139" s="134"/>
      <c r="C139" s="135"/>
      <c r="D139" s="136"/>
      <c r="E139" s="136"/>
      <c r="F139" s="136"/>
      <c r="G139" s="136"/>
      <c r="H139" s="136"/>
      <c r="I139" s="136"/>
      <c r="J139" s="136"/>
      <c r="K139" s="136"/>
      <c r="L139" s="137"/>
      <c r="M139" s="137"/>
      <c r="N139" s="69"/>
      <c r="O139" s="10"/>
      <c r="P139" s="10"/>
      <c r="Q139" s="10"/>
      <c r="R139" s="10"/>
      <c r="S139" s="10"/>
      <c r="T139" s="10"/>
      <c r="U139" s="10"/>
    </row>
    <row r="140" spans="1:256" s="117" customFormat="1" ht="127.5" customHeight="1" x14ac:dyDescent="0.25">
      <c r="A140" s="171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69"/>
      <c r="O140" s="10"/>
      <c r="P140" s="10"/>
      <c r="Q140" s="10"/>
      <c r="R140" s="10"/>
      <c r="S140" s="10"/>
      <c r="T140" s="10"/>
      <c r="U140" s="10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8"/>
      <c r="BW140" s="138"/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8"/>
      <c r="CI140" s="138"/>
      <c r="CJ140" s="138"/>
      <c r="CK140" s="138"/>
      <c r="CL140" s="138"/>
      <c r="CM140" s="138"/>
      <c r="CN140" s="138"/>
      <c r="CO140" s="138"/>
      <c r="CP140" s="138"/>
      <c r="CQ140" s="138"/>
      <c r="CR140" s="138"/>
      <c r="CS140" s="138"/>
      <c r="CT140" s="138"/>
      <c r="CU140" s="138"/>
      <c r="CV140" s="138"/>
      <c r="CW140" s="138"/>
      <c r="CX140" s="138"/>
      <c r="CY140" s="138"/>
      <c r="CZ140" s="138"/>
      <c r="DA140" s="138"/>
      <c r="DB140" s="138"/>
      <c r="DC140" s="138"/>
      <c r="DD140" s="138"/>
      <c r="DE140" s="138"/>
      <c r="DF140" s="138"/>
      <c r="DG140" s="138"/>
      <c r="DH140" s="138"/>
      <c r="DI140" s="138"/>
      <c r="DJ140" s="138"/>
      <c r="DK140" s="138"/>
      <c r="DL140" s="138"/>
      <c r="DM140" s="138"/>
      <c r="DN140" s="138"/>
      <c r="DO140" s="138"/>
      <c r="DP140" s="138"/>
      <c r="DQ140" s="138"/>
      <c r="DR140" s="138"/>
      <c r="DS140" s="138"/>
      <c r="DT140" s="138"/>
      <c r="DU140" s="138"/>
      <c r="DV140" s="138"/>
      <c r="DW140" s="138"/>
      <c r="DX140" s="138"/>
      <c r="DY140" s="138"/>
      <c r="DZ140" s="138"/>
      <c r="EA140" s="138"/>
      <c r="EB140" s="138"/>
      <c r="EC140" s="138"/>
      <c r="ED140" s="138"/>
      <c r="EE140" s="138"/>
      <c r="EF140" s="138"/>
      <c r="EG140" s="138"/>
      <c r="EH140" s="138"/>
      <c r="EI140" s="138"/>
      <c r="EJ140" s="138"/>
      <c r="EK140" s="138"/>
      <c r="EL140" s="138"/>
      <c r="EM140" s="138"/>
      <c r="EN140" s="138"/>
      <c r="EO140" s="138"/>
      <c r="EP140" s="138"/>
      <c r="EQ140" s="138"/>
      <c r="ER140" s="138"/>
      <c r="ES140" s="138"/>
      <c r="ET140" s="138"/>
      <c r="EU140" s="138"/>
      <c r="EV140" s="138"/>
      <c r="EW140" s="138"/>
      <c r="EX140" s="138"/>
      <c r="EY140" s="138"/>
      <c r="EZ140" s="138"/>
      <c r="FA140" s="138"/>
      <c r="FB140" s="138"/>
      <c r="FC140" s="138"/>
      <c r="FD140" s="138"/>
      <c r="FE140" s="138"/>
      <c r="FF140" s="138"/>
      <c r="FG140" s="138"/>
      <c r="FH140" s="138"/>
      <c r="FI140" s="138"/>
      <c r="FJ140" s="138"/>
      <c r="FK140" s="138"/>
      <c r="FL140" s="138"/>
      <c r="FM140" s="138"/>
      <c r="FN140" s="138"/>
      <c r="FO140" s="138"/>
      <c r="FP140" s="138"/>
      <c r="FQ140" s="138"/>
      <c r="FR140" s="138"/>
      <c r="FS140" s="138"/>
      <c r="FT140" s="138"/>
      <c r="FU140" s="138"/>
      <c r="FV140" s="138"/>
      <c r="FW140" s="138"/>
      <c r="FX140" s="138"/>
      <c r="FY140" s="138"/>
      <c r="FZ140" s="138"/>
      <c r="GA140" s="138"/>
      <c r="GB140" s="138"/>
      <c r="GC140" s="138"/>
      <c r="GD140" s="138"/>
      <c r="GE140" s="138"/>
      <c r="GF140" s="138"/>
      <c r="GG140" s="138"/>
      <c r="GH140" s="138"/>
      <c r="GI140" s="138"/>
      <c r="GJ140" s="138"/>
      <c r="GK140" s="138"/>
      <c r="GL140" s="138"/>
      <c r="GM140" s="138"/>
      <c r="GN140" s="138"/>
      <c r="GO140" s="138"/>
      <c r="GP140" s="138"/>
      <c r="GQ140" s="138"/>
      <c r="GR140" s="138"/>
      <c r="GS140" s="138"/>
      <c r="GT140" s="138"/>
      <c r="GU140" s="138"/>
      <c r="GV140" s="138"/>
      <c r="GW140" s="138"/>
      <c r="GX140" s="138"/>
      <c r="GY140" s="138"/>
      <c r="GZ140" s="138"/>
      <c r="HA140" s="138"/>
      <c r="HB140" s="138"/>
      <c r="HC140" s="138"/>
      <c r="HD140" s="138"/>
      <c r="HE140" s="138"/>
      <c r="HF140" s="138"/>
      <c r="HG140" s="138"/>
      <c r="HH140" s="138"/>
      <c r="HI140" s="138"/>
      <c r="HJ140" s="138"/>
      <c r="HK140" s="138"/>
      <c r="HL140" s="138"/>
      <c r="HM140" s="138"/>
      <c r="HN140" s="138"/>
      <c r="HO140" s="138"/>
      <c r="HP140" s="138"/>
      <c r="HQ140" s="138"/>
      <c r="HR140" s="138"/>
      <c r="HS140" s="138"/>
      <c r="HT140" s="138"/>
      <c r="HU140" s="138"/>
      <c r="HV140" s="138"/>
      <c r="HW140" s="138"/>
      <c r="HX140" s="138"/>
      <c r="HY140" s="138"/>
      <c r="HZ140" s="138"/>
      <c r="IA140" s="138"/>
      <c r="IB140" s="138"/>
      <c r="IC140" s="138"/>
      <c r="ID140" s="138"/>
      <c r="IE140" s="138"/>
      <c r="IF140" s="138"/>
      <c r="IG140" s="138"/>
      <c r="IH140" s="138"/>
      <c r="II140" s="138"/>
      <c r="IJ140" s="138"/>
      <c r="IK140" s="138"/>
      <c r="IL140" s="138"/>
      <c r="IM140" s="138"/>
      <c r="IN140" s="138"/>
      <c r="IO140" s="138"/>
      <c r="IP140" s="138"/>
      <c r="IQ140" s="138"/>
      <c r="IR140" s="138"/>
      <c r="IS140" s="138"/>
      <c r="IT140" s="138"/>
      <c r="IU140" s="138"/>
      <c r="IV140" s="138"/>
    </row>
    <row r="141" spans="1:256" ht="16.5" customHeight="1" x14ac:dyDescent="0.25">
      <c r="A141" s="139"/>
      <c r="B141" s="134"/>
      <c r="C141" s="140"/>
      <c r="D141" s="141"/>
      <c r="E141" s="141"/>
      <c r="F141" s="142"/>
      <c r="G141" s="143"/>
      <c r="H141" s="144"/>
      <c r="I141" s="141"/>
      <c r="J141" s="141"/>
      <c r="K141" s="141"/>
      <c r="L141" s="141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56" ht="16.5" customHeight="1" x14ac:dyDescent="0.25">
      <c r="A142" s="139"/>
      <c r="B142" s="134"/>
      <c r="C142" s="140"/>
      <c r="D142" s="141"/>
      <c r="E142" s="141"/>
      <c r="F142" s="142"/>
      <c r="G142" s="143"/>
      <c r="H142" s="144"/>
      <c r="I142" s="141"/>
      <c r="J142" s="141"/>
      <c r="K142" s="141"/>
      <c r="L142" s="141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56" ht="16.5" customHeight="1" x14ac:dyDescent="0.25">
      <c r="A143" s="139"/>
      <c r="B143" s="134"/>
      <c r="C143" s="140"/>
      <c r="D143" s="141"/>
      <c r="E143" s="141"/>
      <c r="F143" s="142"/>
      <c r="G143" s="143"/>
      <c r="H143" s="144"/>
      <c r="I143" s="141"/>
      <c r="J143" s="141"/>
      <c r="K143" s="141"/>
      <c r="L143" s="141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56" ht="16.5" customHeight="1" x14ac:dyDescent="0.25">
      <c r="A144" s="139"/>
      <c r="B144" s="134"/>
      <c r="C144" s="140"/>
      <c r="D144" s="141"/>
      <c r="E144" s="141"/>
      <c r="F144" s="142"/>
      <c r="G144" s="143"/>
      <c r="H144" s="144"/>
      <c r="I144" s="141"/>
      <c r="J144" s="141"/>
      <c r="K144" s="141"/>
      <c r="L144" s="141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ht="16.5" customHeight="1" x14ac:dyDescent="0.25">
      <c r="A145" s="139"/>
      <c r="B145" s="134"/>
      <c r="C145" s="140"/>
      <c r="D145" s="141"/>
      <c r="E145" s="141"/>
      <c r="F145" s="142"/>
      <c r="G145" s="143"/>
      <c r="H145" s="144"/>
      <c r="I145" s="141"/>
      <c r="J145" s="141"/>
      <c r="K145" s="141"/>
      <c r="L145" s="141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ht="16.5" customHeight="1" x14ac:dyDescent="0.25">
      <c r="A146" s="139"/>
      <c r="B146" s="134"/>
      <c r="C146" s="140"/>
      <c r="D146" s="141"/>
      <c r="E146" s="141"/>
      <c r="F146" s="142"/>
      <c r="G146" s="143"/>
      <c r="H146" s="144"/>
      <c r="I146" s="141"/>
      <c r="J146" s="141"/>
      <c r="K146" s="141"/>
      <c r="L146" s="141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ht="16.5" customHeight="1" x14ac:dyDescent="0.25">
      <c r="A147" s="139"/>
      <c r="B147" s="134"/>
      <c r="C147" s="140"/>
      <c r="D147" s="141"/>
      <c r="E147" s="141"/>
      <c r="F147" s="142"/>
      <c r="G147" s="143"/>
      <c r="H147" s="144"/>
      <c r="I147" s="141"/>
      <c r="J147" s="141"/>
      <c r="K147" s="141"/>
      <c r="L147" s="141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ht="16.5" customHeight="1" x14ac:dyDescent="0.25">
      <c r="A148" s="139"/>
      <c r="B148" s="134"/>
      <c r="C148" s="140"/>
      <c r="D148" s="141"/>
      <c r="E148" s="141"/>
      <c r="F148" s="142"/>
      <c r="G148" s="143"/>
      <c r="H148" s="144"/>
      <c r="I148" s="141"/>
      <c r="J148" s="141"/>
      <c r="K148" s="141"/>
      <c r="L148" s="141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ht="16.5" customHeight="1" x14ac:dyDescent="0.25">
      <c r="A149" s="139"/>
      <c r="B149" s="134"/>
      <c r="C149" s="140"/>
      <c r="D149" s="141"/>
      <c r="E149" s="141"/>
      <c r="F149" s="142"/>
      <c r="G149" s="143"/>
      <c r="H149" s="144"/>
      <c r="I149" s="141"/>
      <c r="J149" s="141"/>
      <c r="K149" s="141"/>
      <c r="L149" s="141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ht="16.5" customHeight="1" x14ac:dyDescent="0.25">
      <c r="A150" s="139"/>
      <c r="B150" s="134"/>
      <c r="C150" s="140"/>
      <c r="D150" s="141"/>
      <c r="E150" s="141"/>
      <c r="F150" s="142"/>
      <c r="G150" s="143"/>
      <c r="H150" s="144"/>
      <c r="I150" s="141"/>
      <c r="J150" s="141"/>
      <c r="K150" s="141"/>
      <c r="L150" s="141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ht="16.5" customHeight="1" x14ac:dyDescent="0.25">
      <c r="A151" s="139"/>
      <c r="B151" s="134"/>
      <c r="C151" s="140"/>
      <c r="D151" s="141"/>
      <c r="E151" s="141"/>
      <c r="F151" s="142"/>
      <c r="G151" s="143"/>
      <c r="H151" s="144"/>
      <c r="I151" s="141"/>
      <c r="J151" s="141"/>
      <c r="K151" s="141"/>
      <c r="L151" s="141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ht="16.5" customHeight="1" x14ac:dyDescent="0.25">
      <c r="A152" s="139"/>
      <c r="B152" s="134"/>
      <c r="C152" s="140"/>
      <c r="D152" s="141"/>
      <c r="E152" s="141"/>
      <c r="F152" s="142"/>
      <c r="G152" s="143"/>
      <c r="H152" s="144"/>
      <c r="I152" s="141"/>
      <c r="J152" s="141"/>
      <c r="K152" s="141"/>
      <c r="L152" s="141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ht="16.5" customHeight="1" x14ac:dyDescent="0.25">
      <c r="A153" s="139"/>
      <c r="B153" s="134"/>
      <c r="C153" s="140"/>
      <c r="D153" s="141"/>
      <c r="E153" s="141"/>
      <c r="F153" s="142"/>
      <c r="G153" s="143"/>
      <c r="H153" s="144"/>
      <c r="I153" s="141"/>
      <c r="J153" s="141"/>
      <c r="K153" s="141"/>
      <c r="L153" s="141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ht="16.5" customHeight="1" x14ac:dyDescent="0.25">
      <c r="A154" s="139"/>
      <c r="B154" s="134"/>
      <c r="C154" s="140"/>
      <c r="D154" s="141"/>
      <c r="E154" s="141"/>
      <c r="F154" s="142"/>
      <c r="G154" s="143"/>
      <c r="H154" s="144"/>
      <c r="I154" s="141"/>
      <c r="J154" s="141"/>
      <c r="K154" s="141"/>
      <c r="L154" s="141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ht="16.5" customHeight="1" x14ac:dyDescent="0.25">
      <c r="A155" s="139"/>
      <c r="B155" s="134"/>
      <c r="C155" s="140"/>
      <c r="D155" s="141"/>
      <c r="E155" s="141"/>
      <c r="F155" s="142"/>
      <c r="G155" s="143"/>
      <c r="H155" s="144"/>
      <c r="I155" s="141"/>
      <c r="J155" s="141"/>
      <c r="K155" s="141"/>
      <c r="L155" s="141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ht="16.5" customHeight="1" x14ac:dyDescent="0.25">
      <c r="A156" s="139"/>
      <c r="B156" s="134"/>
      <c r="C156" s="140"/>
      <c r="D156" s="141"/>
      <c r="E156" s="141"/>
      <c r="F156" s="142"/>
      <c r="G156" s="143"/>
      <c r="H156" s="144"/>
      <c r="I156" s="141"/>
      <c r="J156" s="141"/>
      <c r="K156" s="141"/>
      <c r="L156" s="141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ht="16.5" customHeight="1" x14ac:dyDescent="0.25">
      <c r="A157" s="139"/>
      <c r="B157" s="134"/>
      <c r="C157" s="140"/>
      <c r="D157" s="141"/>
      <c r="E157" s="141"/>
      <c r="F157" s="142"/>
      <c r="G157" s="143"/>
      <c r="H157" s="144"/>
      <c r="I157" s="141"/>
      <c r="J157" s="141"/>
      <c r="K157" s="141"/>
      <c r="L157" s="141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ht="16.5" customHeight="1" x14ac:dyDescent="0.25">
      <c r="A158" s="139"/>
      <c r="B158" s="134"/>
      <c r="C158" s="140"/>
      <c r="D158" s="141"/>
      <c r="E158" s="141"/>
      <c r="F158" s="142"/>
      <c r="G158" s="143"/>
      <c r="H158" s="144"/>
      <c r="I158" s="141"/>
      <c r="J158" s="141"/>
      <c r="K158" s="141"/>
      <c r="L158" s="141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ht="16.5" customHeight="1" x14ac:dyDescent="0.25">
      <c r="A159" s="139"/>
      <c r="B159" s="134"/>
      <c r="C159" s="140"/>
      <c r="D159" s="141"/>
      <c r="E159" s="141"/>
      <c r="F159" s="142"/>
      <c r="G159" s="143"/>
      <c r="H159" s="144"/>
      <c r="I159" s="141"/>
      <c r="J159" s="141"/>
      <c r="K159" s="141"/>
      <c r="L159" s="141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ht="16.5" customHeight="1" x14ac:dyDescent="0.25">
      <c r="A160" s="139"/>
      <c r="B160" s="134"/>
      <c r="C160" s="140"/>
      <c r="D160" s="141"/>
      <c r="E160" s="141"/>
      <c r="F160" s="142"/>
      <c r="G160" s="143"/>
      <c r="H160" s="144"/>
      <c r="I160" s="141"/>
      <c r="J160" s="141"/>
      <c r="K160" s="141"/>
      <c r="L160" s="141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ht="16.5" customHeight="1" x14ac:dyDescent="0.25">
      <c r="A161" s="139"/>
      <c r="B161" s="134"/>
      <c r="C161" s="140"/>
      <c r="D161" s="141"/>
      <c r="E161" s="141"/>
      <c r="F161" s="142"/>
      <c r="G161" s="143"/>
      <c r="H161" s="144"/>
      <c r="I161" s="141"/>
      <c r="J161" s="141"/>
      <c r="K161" s="141"/>
      <c r="L161" s="141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ht="16.5" customHeight="1" x14ac:dyDescent="0.25">
      <c r="A162" s="139"/>
      <c r="B162" s="134"/>
      <c r="C162" s="140"/>
      <c r="D162" s="141"/>
      <c r="E162" s="141"/>
      <c r="F162" s="142"/>
      <c r="G162" s="143"/>
      <c r="H162" s="144"/>
      <c r="I162" s="141"/>
      <c r="J162" s="141"/>
      <c r="K162" s="141"/>
      <c r="L162" s="141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ht="16.5" customHeight="1" x14ac:dyDescent="0.25">
      <c r="A163" s="139"/>
      <c r="B163" s="134"/>
      <c r="C163" s="140"/>
      <c r="D163" s="141"/>
      <c r="E163" s="141"/>
      <c r="F163" s="142"/>
      <c r="G163" s="143"/>
      <c r="H163" s="144"/>
      <c r="I163" s="141"/>
      <c r="J163" s="141"/>
      <c r="K163" s="141"/>
      <c r="L163" s="141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 ht="16.5" customHeight="1" x14ac:dyDescent="0.25">
      <c r="A164" s="139"/>
      <c r="B164" s="134"/>
      <c r="C164" s="140"/>
      <c r="D164" s="141"/>
      <c r="E164" s="141"/>
      <c r="F164" s="142"/>
      <c r="G164" s="143"/>
      <c r="H164" s="144"/>
      <c r="I164" s="141"/>
      <c r="J164" s="141"/>
      <c r="K164" s="141"/>
      <c r="L164" s="141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ht="16.5" customHeight="1" x14ac:dyDescent="0.25">
      <c r="A165" s="139"/>
      <c r="B165" s="134"/>
      <c r="C165" s="140"/>
      <c r="D165" s="141"/>
      <c r="E165" s="141"/>
      <c r="F165" s="142"/>
      <c r="G165" s="143"/>
      <c r="H165" s="144"/>
      <c r="I165" s="141"/>
      <c r="J165" s="141"/>
      <c r="K165" s="141"/>
      <c r="L165" s="141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ht="16.5" customHeight="1" x14ac:dyDescent="0.25">
      <c r="A166" s="139"/>
      <c r="B166" s="134"/>
      <c r="C166" s="140"/>
      <c r="D166" s="141"/>
      <c r="E166" s="141"/>
      <c r="F166" s="142"/>
      <c r="G166" s="143"/>
      <c r="H166" s="144"/>
      <c r="I166" s="141"/>
      <c r="J166" s="141"/>
      <c r="K166" s="141"/>
      <c r="L166" s="141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ht="16.5" customHeight="1" x14ac:dyDescent="0.25">
      <c r="A167" s="139"/>
      <c r="B167" s="134"/>
      <c r="C167" s="140"/>
      <c r="D167" s="141"/>
      <c r="E167" s="141"/>
      <c r="F167" s="142"/>
      <c r="G167" s="143"/>
      <c r="H167" s="144"/>
      <c r="I167" s="141"/>
      <c r="J167" s="141"/>
      <c r="K167" s="141"/>
      <c r="L167" s="141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ht="16.5" customHeight="1" x14ac:dyDescent="0.25">
      <c r="A168" s="139"/>
      <c r="B168" s="134"/>
      <c r="C168" s="140"/>
      <c r="D168" s="141"/>
      <c r="E168" s="141"/>
      <c r="F168" s="142"/>
      <c r="G168" s="143"/>
      <c r="H168" s="144"/>
      <c r="I168" s="141"/>
      <c r="J168" s="141"/>
      <c r="K168" s="141"/>
      <c r="L168" s="141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ht="16.5" customHeight="1" x14ac:dyDescent="0.25">
      <c r="A169" s="139"/>
      <c r="B169" s="134"/>
      <c r="C169" s="140"/>
      <c r="D169" s="141"/>
      <c r="E169" s="141"/>
      <c r="F169" s="142"/>
      <c r="G169" s="143"/>
      <c r="H169" s="144"/>
      <c r="I169" s="141"/>
      <c r="J169" s="141"/>
      <c r="K169" s="141"/>
      <c r="L169" s="141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ht="16.5" customHeight="1" x14ac:dyDescent="0.25">
      <c r="A170" s="139"/>
      <c r="B170" s="134"/>
      <c r="C170" s="140"/>
      <c r="D170" s="141"/>
      <c r="E170" s="141"/>
      <c r="F170" s="142"/>
      <c r="G170" s="143"/>
      <c r="H170" s="144"/>
      <c r="I170" s="141"/>
      <c r="J170" s="141"/>
      <c r="K170" s="141"/>
      <c r="L170" s="141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ht="16.5" customHeight="1" x14ac:dyDescent="0.25">
      <c r="A171" s="139"/>
      <c r="B171" s="134"/>
      <c r="C171" s="140"/>
      <c r="D171" s="141"/>
      <c r="E171" s="141"/>
      <c r="F171" s="142"/>
      <c r="G171" s="143"/>
      <c r="H171" s="144"/>
      <c r="I171" s="141"/>
      <c r="J171" s="141"/>
      <c r="K171" s="141"/>
      <c r="L171" s="141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ht="16.5" customHeight="1" x14ac:dyDescent="0.25">
      <c r="A172" s="139"/>
      <c r="B172" s="134"/>
      <c r="C172" s="140"/>
      <c r="D172" s="141"/>
      <c r="E172" s="141"/>
      <c r="F172" s="142"/>
      <c r="G172" s="143"/>
      <c r="H172" s="144"/>
      <c r="I172" s="141"/>
      <c r="J172" s="141"/>
      <c r="K172" s="141"/>
      <c r="L172" s="141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ht="16.5" customHeight="1" x14ac:dyDescent="0.25">
      <c r="A173" s="139"/>
      <c r="B173" s="134"/>
      <c r="C173" s="140"/>
      <c r="D173" s="141"/>
      <c r="E173" s="141"/>
      <c r="F173" s="142"/>
      <c r="G173" s="143"/>
      <c r="H173" s="144"/>
      <c r="I173" s="141"/>
      <c r="J173" s="141"/>
      <c r="K173" s="141"/>
      <c r="L173" s="141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ht="16.5" customHeight="1" x14ac:dyDescent="0.25">
      <c r="A174" s="139"/>
      <c r="B174" s="134"/>
      <c r="C174" s="140"/>
      <c r="D174" s="141"/>
      <c r="E174" s="141"/>
      <c r="F174" s="142"/>
      <c r="G174" s="143"/>
      <c r="H174" s="144"/>
      <c r="I174" s="141"/>
      <c r="J174" s="141"/>
      <c r="K174" s="141"/>
      <c r="L174" s="141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ht="16.5" customHeight="1" x14ac:dyDescent="0.25">
      <c r="A175" s="139"/>
      <c r="B175" s="134"/>
      <c r="C175" s="140"/>
      <c r="D175" s="141"/>
      <c r="E175" s="141"/>
      <c r="F175" s="142"/>
      <c r="G175" s="143"/>
      <c r="H175" s="144"/>
      <c r="I175" s="141"/>
      <c r="J175" s="141"/>
      <c r="K175" s="141"/>
      <c r="L175" s="141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ht="16.5" customHeight="1" x14ac:dyDescent="0.25">
      <c r="A176" s="139"/>
      <c r="B176" s="134"/>
      <c r="C176" s="140"/>
      <c r="D176" s="141"/>
      <c r="E176" s="141"/>
      <c r="F176" s="142"/>
      <c r="G176" s="143"/>
      <c r="H176" s="144"/>
      <c r="I176" s="141"/>
      <c r="J176" s="141"/>
      <c r="K176" s="141"/>
      <c r="L176" s="141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ht="16.5" customHeight="1" x14ac:dyDescent="0.25">
      <c r="A177" s="139"/>
      <c r="B177" s="134"/>
      <c r="C177" s="140"/>
      <c r="D177" s="141"/>
      <c r="E177" s="141"/>
      <c r="F177" s="142"/>
      <c r="G177" s="143"/>
      <c r="H177" s="144"/>
      <c r="I177" s="141"/>
      <c r="J177" s="141"/>
      <c r="K177" s="141"/>
      <c r="L177" s="141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ht="16.5" customHeight="1" x14ac:dyDescent="0.25">
      <c r="A178" s="139"/>
      <c r="B178" s="134"/>
      <c r="C178" s="140"/>
      <c r="D178" s="141"/>
      <c r="E178" s="141"/>
      <c r="F178" s="142"/>
      <c r="G178" s="143"/>
      <c r="H178" s="144"/>
      <c r="I178" s="141"/>
      <c r="J178" s="141"/>
      <c r="K178" s="141"/>
      <c r="L178" s="141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ht="16.5" customHeight="1" x14ac:dyDescent="0.25">
      <c r="A179" s="139"/>
      <c r="B179" s="134"/>
      <c r="C179" s="140"/>
      <c r="D179" s="141"/>
      <c r="E179" s="141"/>
      <c r="F179" s="142"/>
      <c r="G179" s="143"/>
      <c r="H179" s="144"/>
      <c r="I179" s="141"/>
      <c r="J179" s="141"/>
      <c r="K179" s="141"/>
      <c r="L179" s="141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ht="16.5" customHeight="1" x14ac:dyDescent="0.25">
      <c r="A180" s="139"/>
      <c r="B180" s="134"/>
      <c r="C180" s="140"/>
      <c r="D180" s="141"/>
      <c r="E180" s="141"/>
      <c r="F180" s="142"/>
      <c r="G180" s="143"/>
      <c r="H180" s="144"/>
      <c r="I180" s="141"/>
      <c r="J180" s="141"/>
      <c r="K180" s="141"/>
      <c r="L180" s="141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:21" ht="16.5" customHeight="1" x14ac:dyDescent="0.25">
      <c r="A181" s="139"/>
      <c r="B181" s="134"/>
      <c r="C181" s="140"/>
      <c r="D181" s="141"/>
      <c r="E181" s="141"/>
      <c r="F181" s="142"/>
      <c r="G181" s="143"/>
      <c r="H181" s="144"/>
      <c r="I181" s="141"/>
      <c r="J181" s="141"/>
      <c r="K181" s="141"/>
      <c r="L181" s="141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:21" ht="16.5" customHeight="1" x14ac:dyDescent="0.25">
      <c r="A182" s="139"/>
      <c r="B182" s="134"/>
      <c r="C182" s="140"/>
      <c r="D182" s="141"/>
      <c r="E182" s="141"/>
      <c r="F182" s="142"/>
      <c r="G182" s="143"/>
      <c r="H182" s="144"/>
      <c r="I182" s="141"/>
      <c r="J182" s="141"/>
      <c r="K182" s="141"/>
      <c r="L182" s="141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ht="16.5" customHeight="1" x14ac:dyDescent="0.25">
      <c r="A183" s="139"/>
      <c r="B183" s="134"/>
      <c r="C183" s="140"/>
      <c r="D183" s="141"/>
      <c r="E183" s="141"/>
      <c r="F183" s="142"/>
      <c r="G183" s="143"/>
      <c r="H183" s="144"/>
      <c r="I183" s="141"/>
      <c r="J183" s="141"/>
      <c r="K183" s="141"/>
      <c r="L183" s="141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21" ht="16.5" customHeight="1" x14ac:dyDescent="0.25">
      <c r="A184" s="139"/>
      <c r="B184" s="134"/>
      <c r="C184" s="140"/>
      <c r="D184" s="141"/>
      <c r="E184" s="141"/>
      <c r="F184" s="142"/>
      <c r="G184" s="143"/>
      <c r="H184" s="144"/>
      <c r="I184" s="141"/>
      <c r="J184" s="141"/>
      <c r="K184" s="141"/>
      <c r="L184" s="141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:21" ht="16.5" customHeight="1" x14ac:dyDescent="0.25">
      <c r="A185" s="139"/>
      <c r="B185" s="134"/>
      <c r="C185" s="140"/>
      <c r="D185" s="141"/>
      <c r="E185" s="141"/>
      <c r="F185" s="142"/>
      <c r="G185" s="143"/>
      <c r="H185" s="144"/>
      <c r="I185" s="141"/>
      <c r="J185" s="141"/>
      <c r="K185" s="141"/>
      <c r="L185" s="141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1:21" ht="16.5" customHeight="1" x14ac:dyDescent="0.25">
      <c r="A186" s="139"/>
      <c r="B186" s="134"/>
      <c r="C186" s="140"/>
      <c r="D186" s="141"/>
      <c r="E186" s="141"/>
      <c r="F186" s="142"/>
      <c r="G186" s="143"/>
      <c r="H186" s="144"/>
      <c r="I186" s="141"/>
      <c r="J186" s="141"/>
      <c r="K186" s="141"/>
      <c r="L186" s="141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1:21" ht="16.5" customHeight="1" x14ac:dyDescent="0.25">
      <c r="A187" s="139"/>
      <c r="B187" s="134"/>
      <c r="C187" s="140"/>
      <c r="D187" s="141"/>
      <c r="E187" s="141"/>
      <c r="F187" s="142"/>
      <c r="G187" s="143"/>
      <c r="H187" s="144"/>
      <c r="I187" s="141"/>
      <c r="J187" s="141"/>
      <c r="K187" s="141"/>
      <c r="L187" s="141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:21" ht="16.5" customHeight="1" x14ac:dyDescent="0.25">
      <c r="A188" s="139"/>
      <c r="B188" s="134"/>
      <c r="C188" s="140"/>
      <c r="D188" s="141"/>
      <c r="E188" s="141"/>
      <c r="F188" s="142"/>
      <c r="G188" s="143"/>
      <c r="H188" s="144"/>
      <c r="I188" s="141"/>
      <c r="J188" s="141"/>
      <c r="K188" s="141"/>
      <c r="L188" s="141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1:21" ht="16.5" customHeight="1" x14ac:dyDescent="0.25">
      <c r="A189" s="139"/>
      <c r="B189" s="134"/>
      <c r="C189" s="140"/>
      <c r="D189" s="141"/>
      <c r="E189" s="141"/>
      <c r="F189" s="142"/>
      <c r="G189" s="143"/>
      <c r="H189" s="144"/>
      <c r="I189" s="141"/>
      <c r="J189" s="141"/>
      <c r="K189" s="141"/>
      <c r="L189" s="141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1:21" ht="16.5" customHeight="1" x14ac:dyDescent="0.25">
      <c r="A190" s="139"/>
      <c r="B190" s="134"/>
      <c r="C190" s="140"/>
      <c r="D190" s="141"/>
      <c r="E190" s="141"/>
      <c r="F190" s="142"/>
      <c r="G190" s="143"/>
      <c r="H190" s="144"/>
      <c r="I190" s="141"/>
      <c r="J190" s="141"/>
      <c r="K190" s="141"/>
      <c r="L190" s="141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1:21" ht="16.5" customHeight="1" x14ac:dyDescent="0.25">
      <c r="A191" s="139"/>
      <c r="B191" s="134"/>
      <c r="C191" s="140"/>
      <c r="D191" s="141"/>
      <c r="E191" s="141"/>
      <c r="F191" s="142"/>
      <c r="G191" s="143"/>
      <c r="H191" s="144"/>
      <c r="I191" s="141"/>
      <c r="J191" s="141"/>
      <c r="K191" s="141"/>
      <c r="L191" s="141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ht="16.5" customHeight="1" x14ac:dyDescent="0.25">
      <c r="A192" s="139"/>
      <c r="B192" s="134"/>
      <c r="C192" s="140"/>
      <c r="D192" s="141"/>
      <c r="E192" s="141"/>
      <c r="F192" s="142"/>
      <c r="G192" s="143"/>
      <c r="H192" s="144"/>
      <c r="I192" s="141"/>
      <c r="J192" s="141"/>
      <c r="K192" s="141"/>
      <c r="L192" s="141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ht="16.5" customHeight="1" x14ac:dyDescent="0.25">
      <c r="A193" s="139"/>
      <c r="B193" s="134"/>
      <c r="C193" s="140"/>
      <c r="D193" s="141"/>
      <c r="E193" s="141"/>
      <c r="F193" s="142"/>
      <c r="G193" s="143"/>
      <c r="H193" s="144"/>
      <c r="I193" s="141"/>
      <c r="J193" s="141"/>
      <c r="K193" s="141"/>
      <c r="L193" s="141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ht="16.5" customHeight="1" x14ac:dyDescent="0.25">
      <c r="A194" s="139"/>
      <c r="B194" s="134"/>
      <c r="C194" s="140"/>
      <c r="D194" s="141"/>
      <c r="E194" s="141"/>
      <c r="F194" s="142"/>
      <c r="G194" s="143"/>
      <c r="H194" s="144"/>
      <c r="I194" s="141"/>
      <c r="J194" s="141"/>
      <c r="K194" s="141"/>
      <c r="L194" s="141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1" ht="16.5" customHeight="1" x14ac:dyDescent="0.25">
      <c r="A195" s="139"/>
      <c r="B195" s="134"/>
      <c r="C195" s="140"/>
      <c r="D195" s="141"/>
      <c r="E195" s="141"/>
      <c r="F195" s="142"/>
      <c r="G195" s="143"/>
      <c r="H195" s="144"/>
      <c r="I195" s="141"/>
      <c r="J195" s="141"/>
      <c r="K195" s="141"/>
      <c r="L195" s="141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1" ht="16.5" customHeight="1" x14ac:dyDescent="0.25">
      <c r="A196" s="139"/>
      <c r="B196" s="134"/>
      <c r="C196" s="140"/>
      <c r="D196" s="141"/>
      <c r="E196" s="141"/>
      <c r="F196" s="142"/>
      <c r="G196" s="143"/>
      <c r="H196" s="144"/>
      <c r="I196" s="141"/>
      <c r="J196" s="141"/>
      <c r="K196" s="141"/>
      <c r="L196" s="141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1" ht="16.5" customHeight="1" x14ac:dyDescent="0.25">
      <c r="A197" s="139"/>
      <c r="B197" s="134"/>
      <c r="C197" s="140"/>
      <c r="D197" s="141"/>
      <c r="E197" s="141"/>
      <c r="F197" s="142"/>
      <c r="G197" s="143"/>
      <c r="H197" s="144"/>
      <c r="I197" s="141"/>
      <c r="J197" s="141"/>
      <c r="K197" s="141"/>
      <c r="L197" s="141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 ht="16.5" customHeight="1" x14ac:dyDescent="0.25">
      <c r="A198" s="139"/>
      <c r="B198" s="134"/>
      <c r="C198" s="140"/>
      <c r="D198" s="141"/>
      <c r="E198" s="141"/>
      <c r="F198" s="142"/>
      <c r="G198" s="143"/>
      <c r="H198" s="144"/>
      <c r="I198" s="141"/>
      <c r="J198" s="141"/>
      <c r="K198" s="141"/>
      <c r="L198" s="141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1:21" ht="16.5" customHeight="1" x14ac:dyDescent="0.25">
      <c r="A199" s="139"/>
      <c r="B199" s="134"/>
      <c r="C199" s="140"/>
      <c r="D199" s="141"/>
      <c r="E199" s="141"/>
      <c r="F199" s="142"/>
      <c r="G199" s="143"/>
      <c r="H199" s="144"/>
      <c r="I199" s="141"/>
      <c r="J199" s="141"/>
      <c r="K199" s="141"/>
      <c r="L199" s="141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1:21" ht="16.5" customHeight="1" x14ac:dyDescent="0.25">
      <c r="A200" s="139"/>
      <c r="B200" s="134"/>
      <c r="C200" s="140"/>
      <c r="D200" s="141"/>
      <c r="E200" s="141"/>
      <c r="F200" s="142"/>
      <c r="G200" s="143"/>
      <c r="H200" s="144"/>
      <c r="I200" s="141"/>
      <c r="J200" s="141"/>
      <c r="K200" s="141"/>
      <c r="L200" s="141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1:21" ht="16.5" customHeight="1" x14ac:dyDescent="0.25">
      <c r="A201" s="139"/>
      <c r="B201" s="134"/>
      <c r="C201" s="140"/>
      <c r="D201" s="141"/>
      <c r="E201" s="141"/>
      <c r="F201" s="142"/>
      <c r="G201" s="143"/>
      <c r="H201" s="144"/>
      <c r="I201" s="141"/>
      <c r="J201" s="141"/>
      <c r="K201" s="141"/>
      <c r="L201" s="141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1" ht="16.5" customHeight="1" x14ac:dyDescent="0.25">
      <c r="A202" s="139"/>
      <c r="B202" s="134"/>
      <c r="C202" s="140"/>
      <c r="D202" s="141"/>
      <c r="E202" s="141"/>
      <c r="F202" s="142"/>
      <c r="G202" s="143"/>
      <c r="H202" s="144"/>
      <c r="I202" s="141"/>
      <c r="J202" s="141"/>
      <c r="K202" s="141"/>
      <c r="L202" s="141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 ht="16.5" customHeight="1" x14ac:dyDescent="0.25">
      <c r="A203" s="139"/>
      <c r="B203" s="134"/>
      <c r="C203" s="140"/>
      <c r="D203" s="141"/>
      <c r="E203" s="141"/>
      <c r="F203" s="142"/>
      <c r="G203" s="143"/>
      <c r="H203" s="144"/>
      <c r="I203" s="141"/>
      <c r="J203" s="141"/>
      <c r="K203" s="141"/>
      <c r="L203" s="141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ht="16.5" customHeight="1" x14ac:dyDescent="0.25">
      <c r="A204" s="139"/>
      <c r="B204" s="134"/>
      <c r="C204" s="140"/>
      <c r="D204" s="141"/>
      <c r="E204" s="141"/>
      <c r="F204" s="142"/>
      <c r="G204" s="143"/>
      <c r="H204" s="144"/>
      <c r="I204" s="141"/>
      <c r="J204" s="141"/>
      <c r="K204" s="141"/>
      <c r="L204" s="141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ht="16.5" customHeight="1" x14ac:dyDescent="0.25">
      <c r="A205" s="139"/>
      <c r="B205" s="134"/>
      <c r="C205" s="140"/>
      <c r="D205" s="141"/>
      <c r="E205" s="141"/>
      <c r="F205" s="142"/>
      <c r="G205" s="143"/>
      <c r="H205" s="144"/>
      <c r="I205" s="141"/>
      <c r="J205" s="141"/>
      <c r="K205" s="141"/>
      <c r="L205" s="141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1" ht="16.5" customHeight="1" x14ac:dyDescent="0.25">
      <c r="A206" s="139"/>
      <c r="B206" s="134"/>
      <c r="C206" s="140"/>
      <c r="D206" s="141"/>
      <c r="E206" s="141"/>
      <c r="F206" s="142"/>
      <c r="G206" s="143"/>
      <c r="H206" s="144"/>
      <c r="I206" s="141"/>
      <c r="J206" s="141"/>
      <c r="K206" s="141"/>
      <c r="L206" s="141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1" ht="16.5" customHeight="1" x14ac:dyDescent="0.25">
      <c r="A207" s="139"/>
      <c r="B207" s="134"/>
      <c r="C207" s="140"/>
      <c r="D207" s="141"/>
      <c r="E207" s="141"/>
      <c r="F207" s="142"/>
      <c r="G207" s="143"/>
      <c r="H207" s="144"/>
      <c r="I207" s="141"/>
      <c r="J207" s="141"/>
      <c r="K207" s="141"/>
      <c r="L207" s="141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 ht="16.5" customHeight="1" x14ac:dyDescent="0.25">
      <c r="A208" s="139"/>
      <c r="B208" s="134"/>
      <c r="C208" s="140"/>
      <c r="D208" s="141"/>
      <c r="E208" s="141"/>
      <c r="F208" s="142"/>
      <c r="G208" s="143"/>
      <c r="H208" s="144"/>
      <c r="I208" s="141"/>
      <c r="J208" s="141"/>
      <c r="K208" s="141"/>
      <c r="L208" s="141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 ht="16.5" customHeight="1" x14ac:dyDescent="0.25">
      <c r="A209" s="139"/>
      <c r="B209" s="134"/>
      <c r="C209" s="140"/>
      <c r="D209" s="141"/>
      <c r="E209" s="141"/>
      <c r="F209" s="142"/>
      <c r="G209" s="143"/>
      <c r="H209" s="144"/>
      <c r="I209" s="141"/>
      <c r="J209" s="141"/>
      <c r="K209" s="141"/>
      <c r="L209" s="141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ht="16.5" customHeight="1" x14ac:dyDescent="0.25">
      <c r="A210" s="139"/>
      <c r="B210" s="134"/>
      <c r="C210" s="140"/>
      <c r="D210" s="141"/>
      <c r="E210" s="141"/>
      <c r="F210" s="142"/>
      <c r="G210" s="143"/>
      <c r="H210" s="144"/>
      <c r="I210" s="141"/>
      <c r="J210" s="141"/>
      <c r="K210" s="141"/>
      <c r="L210" s="141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ht="16.5" customHeight="1" x14ac:dyDescent="0.25">
      <c r="A211" s="139"/>
      <c r="B211" s="134"/>
      <c r="C211" s="140"/>
      <c r="D211" s="141"/>
      <c r="E211" s="141"/>
      <c r="F211" s="142"/>
      <c r="G211" s="143"/>
      <c r="H211" s="144"/>
      <c r="I211" s="141"/>
      <c r="J211" s="141"/>
      <c r="K211" s="141"/>
      <c r="L211" s="141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1:21" ht="16.5" customHeight="1" x14ac:dyDescent="0.25">
      <c r="A212" s="139"/>
      <c r="B212" s="134"/>
      <c r="C212" s="140"/>
      <c r="D212" s="141"/>
      <c r="E212" s="141"/>
      <c r="F212" s="142"/>
      <c r="G212" s="143"/>
      <c r="H212" s="144"/>
      <c r="I212" s="141"/>
      <c r="J212" s="141"/>
      <c r="K212" s="141"/>
      <c r="L212" s="141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 ht="16.5" customHeight="1" x14ac:dyDescent="0.25">
      <c r="A213" s="139"/>
      <c r="B213" s="134"/>
      <c r="C213" s="140"/>
      <c r="D213" s="141"/>
      <c r="E213" s="141"/>
      <c r="F213" s="142"/>
      <c r="G213" s="143"/>
      <c r="H213" s="144"/>
      <c r="I213" s="141"/>
      <c r="J213" s="141"/>
      <c r="K213" s="141"/>
      <c r="L213" s="141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ht="16.5" customHeight="1" x14ac:dyDescent="0.25">
      <c r="A214" s="139"/>
      <c r="B214" s="134"/>
      <c r="C214" s="140"/>
      <c r="D214" s="141"/>
      <c r="E214" s="141"/>
      <c r="F214" s="142"/>
      <c r="G214" s="143"/>
      <c r="H214" s="144"/>
      <c r="I214" s="141"/>
      <c r="J214" s="141"/>
      <c r="K214" s="141"/>
      <c r="L214" s="141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ht="16.5" customHeight="1" x14ac:dyDescent="0.25">
      <c r="A215" s="139"/>
      <c r="B215" s="134"/>
      <c r="C215" s="140"/>
      <c r="D215" s="141"/>
      <c r="E215" s="141"/>
      <c r="F215" s="142"/>
      <c r="G215" s="143"/>
      <c r="H215" s="144"/>
      <c r="I215" s="141"/>
      <c r="J215" s="141"/>
      <c r="K215" s="141"/>
      <c r="L215" s="141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ht="16.5" customHeight="1" x14ac:dyDescent="0.25">
      <c r="A216" s="139"/>
      <c r="B216" s="134"/>
      <c r="C216" s="140"/>
      <c r="D216" s="141"/>
      <c r="E216" s="141"/>
      <c r="F216" s="142"/>
      <c r="G216" s="143"/>
      <c r="H216" s="144"/>
      <c r="I216" s="141"/>
      <c r="J216" s="141"/>
      <c r="K216" s="141"/>
      <c r="L216" s="141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ht="16.5" customHeight="1" x14ac:dyDescent="0.25">
      <c r="A217" s="139"/>
      <c r="B217" s="134"/>
      <c r="C217" s="140"/>
      <c r="D217" s="141"/>
      <c r="E217" s="141"/>
      <c r="F217" s="142"/>
      <c r="G217" s="143"/>
      <c r="H217" s="144"/>
      <c r="I217" s="141"/>
      <c r="J217" s="141"/>
      <c r="K217" s="141"/>
      <c r="L217" s="141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 ht="16.5" customHeight="1" x14ac:dyDescent="0.25">
      <c r="A218" s="139"/>
      <c r="B218" s="134"/>
      <c r="C218" s="140"/>
      <c r="D218" s="141"/>
      <c r="E218" s="141"/>
      <c r="F218" s="142"/>
      <c r="G218" s="143"/>
      <c r="H218" s="144"/>
      <c r="I218" s="141"/>
      <c r="J218" s="141"/>
      <c r="K218" s="141"/>
      <c r="L218" s="141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ht="16.5" customHeight="1" x14ac:dyDescent="0.25">
      <c r="A219" s="139"/>
      <c r="B219" s="134"/>
      <c r="C219" s="140"/>
      <c r="D219" s="141"/>
      <c r="E219" s="141"/>
      <c r="F219" s="142"/>
      <c r="G219" s="143"/>
      <c r="H219" s="144"/>
      <c r="I219" s="141"/>
      <c r="J219" s="141"/>
      <c r="K219" s="141"/>
      <c r="L219" s="141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1:21" ht="16.5" customHeight="1" x14ac:dyDescent="0.25">
      <c r="A220" s="139"/>
      <c r="B220" s="134"/>
      <c r="C220" s="140"/>
      <c r="D220" s="141"/>
      <c r="E220" s="141"/>
      <c r="F220" s="142"/>
      <c r="G220" s="143"/>
      <c r="H220" s="144"/>
      <c r="I220" s="141"/>
      <c r="J220" s="141"/>
      <c r="K220" s="141"/>
      <c r="L220" s="141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ht="16.5" customHeight="1" x14ac:dyDescent="0.25">
      <c r="A221" s="139"/>
      <c r="B221" s="134"/>
      <c r="C221" s="140"/>
      <c r="D221" s="141"/>
      <c r="E221" s="141"/>
      <c r="F221" s="142"/>
      <c r="G221" s="143"/>
      <c r="H221" s="144"/>
      <c r="I221" s="141"/>
      <c r="J221" s="141"/>
      <c r="K221" s="141"/>
      <c r="L221" s="141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ht="16.5" customHeight="1" x14ac:dyDescent="0.25">
      <c r="A222" s="139"/>
      <c r="B222" s="134"/>
      <c r="C222" s="140"/>
      <c r="D222" s="141"/>
      <c r="E222" s="141"/>
      <c r="F222" s="142"/>
      <c r="G222" s="143"/>
      <c r="H222" s="144"/>
      <c r="I222" s="141"/>
      <c r="J222" s="141"/>
      <c r="K222" s="141"/>
      <c r="L222" s="141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 ht="16.5" customHeight="1" x14ac:dyDescent="0.25">
      <c r="A223" s="139"/>
      <c r="B223" s="134"/>
      <c r="C223" s="140"/>
      <c r="D223" s="141"/>
      <c r="E223" s="141"/>
      <c r="F223" s="142"/>
      <c r="G223" s="143"/>
      <c r="H223" s="144"/>
      <c r="I223" s="141"/>
      <c r="J223" s="141"/>
      <c r="K223" s="141"/>
      <c r="L223" s="141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 ht="16.5" customHeight="1" x14ac:dyDescent="0.25">
      <c r="A224" s="139"/>
      <c r="B224" s="134"/>
      <c r="C224" s="140"/>
      <c r="D224" s="141"/>
      <c r="E224" s="141"/>
      <c r="F224" s="142"/>
      <c r="G224" s="143"/>
      <c r="H224" s="144"/>
      <c r="I224" s="141"/>
      <c r="J224" s="141"/>
      <c r="K224" s="141"/>
      <c r="L224" s="141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21" ht="16.5" customHeight="1" x14ac:dyDescent="0.25">
      <c r="A225" s="139"/>
      <c r="B225" s="134"/>
      <c r="C225" s="140"/>
      <c r="D225" s="141"/>
      <c r="E225" s="141"/>
      <c r="F225" s="142"/>
      <c r="G225" s="143"/>
      <c r="H225" s="144"/>
      <c r="I225" s="141"/>
      <c r="J225" s="141"/>
      <c r="K225" s="141"/>
      <c r="L225" s="141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1:21" ht="16.5" customHeight="1" x14ac:dyDescent="0.25">
      <c r="A226" s="139"/>
      <c r="B226" s="134"/>
      <c r="C226" s="140"/>
      <c r="D226" s="141"/>
      <c r="E226" s="141"/>
      <c r="F226" s="142"/>
      <c r="G226" s="143"/>
      <c r="H226" s="144"/>
      <c r="I226" s="141"/>
      <c r="J226" s="141"/>
      <c r="K226" s="141"/>
      <c r="L226" s="141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ht="16.5" customHeight="1" x14ac:dyDescent="0.25">
      <c r="A227" s="139"/>
      <c r="B227" s="134"/>
      <c r="C227" s="140"/>
      <c r="D227" s="141"/>
      <c r="E227" s="141"/>
      <c r="F227" s="142"/>
      <c r="G227" s="143"/>
      <c r="H227" s="144"/>
      <c r="I227" s="141"/>
      <c r="J227" s="141"/>
      <c r="K227" s="141"/>
      <c r="L227" s="141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ht="16.5" customHeight="1" x14ac:dyDescent="0.25">
      <c r="A228" s="139"/>
      <c r="B228" s="134"/>
      <c r="C228" s="140"/>
      <c r="D228" s="141"/>
      <c r="E228" s="141"/>
      <c r="F228" s="142"/>
      <c r="G228" s="143"/>
      <c r="H228" s="144"/>
      <c r="I228" s="141"/>
      <c r="J228" s="141"/>
      <c r="K228" s="141"/>
      <c r="L228" s="141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 ht="16.5" customHeight="1" x14ac:dyDescent="0.25">
      <c r="A229" s="139"/>
      <c r="B229" s="134"/>
      <c r="C229" s="140"/>
      <c r="D229" s="141"/>
      <c r="E229" s="141"/>
      <c r="F229" s="142"/>
      <c r="G229" s="143"/>
      <c r="H229" s="144"/>
      <c r="I229" s="141"/>
      <c r="J229" s="141"/>
      <c r="K229" s="141"/>
      <c r="L229" s="141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 ht="16.5" customHeight="1" x14ac:dyDescent="0.25">
      <c r="A230" s="139"/>
      <c r="B230" s="134"/>
      <c r="C230" s="140"/>
      <c r="D230" s="141"/>
      <c r="E230" s="141"/>
      <c r="F230" s="142"/>
      <c r="G230" s="143"/>
      <c r="H230" s="144"/>
      <c r="I230" s="141"/>
      <c r="J230" s="141"/>
      <c r="K230" s="141"/>
      <c r="L230" s="141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1" ht="16.5" customHeight="1" x14ac:dyDescent="0.25">
      <c r="A231" s="139"/>
      <c r="B231" s="134"/>
      <c r="C231" s="140"/>
      <c r="D231" s="141"/>
      <c r="E231" s="141"/>
      <c r="F231" s="142"/>
      <c r="G231" s="143"/>
      <c r="H231" s="144"/>
      <c r="I231" s="141"/>
      <c r="J231" s="141"/>
      <c r="K231" s="141"/>
      <c r="L231" s="141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1:21" ht="16.5" customHeight="1" x14ac:dyDescent="0.25">
      <c r="A232" s="139"/>
      <c r="B232" s="134"/>
      <c r="C232" s="140"/>
      <c r="D232" s="141"/>
      <c r="E232" s="141"/>
      <c r="F232" s="142"/>
      <c r="G232" s="143"/>
      <c r="H232" s="144"/>
      <c r="I232" s="141"/>
      <c r="J232" s="141"/>
      <c r="K232" s="141"/>
      <c r="L232" s="141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1:21" ht="16.5" customHeight="1" x14ac:dyDescent="0.25">
      <c r="A233" s="139"/>
      <c r="B233" s="134"/>
      <c r="C233" s="140"/>
      <c r="D233" s="141"/>
      <c r="E233" s="141"/>
      <c r="F233" s="142"/>
      <c r="G233" s="143"/>
      <c r="H233" s="144"/>
      <c r="I233" s="141"/>
      <c r="J233" s="141"/>
      <c r="K233" s="141"/>
      <c r="L233" s="141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ht="16.5" customHeight="1" x14ac:dyDescent="0.25">
      <c r="A234" s="139"/>
      <c r="B234" s="134"/>
      <c r="C234" s="140"/>
      <c r="D234" s="141"/>
      <c r="E234" s="141"/>
      <c r="F234" s="142"/>
      <c r="G234" s="143"/>
      <c r="H234" s="144"/>
      <c r="I234" s="141"/>
      <c r="J234" s="141"/>
      <c r="K234" s="141"/>
      <c r="L234" s="141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1:21" ht="16.5" customHeight="1" x14ac:dyDescent="0.25">
      <c r="A235" s="139"/>
      <c r="B235" s="134"/>
      <c r="C235" s="140"/>
      <c r="D235" s="141"/>
      <c r="E235" s="141"/>
      <c r="F235" s="142"/>
      <c r="G235" s="143"/>
      <c r="H235" s="144"/>
      <c r="I235" s="141"/>
      <c r="J235" s="141"/>
      <c r="K235" s="141"/>
      <c r="L235" s="141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 ht="16.5" customHeight="1" x14ac:dyDescent="0.25">
      <c r="A236" s="139"/>
      <c r="B236" s="134"/>
      <c r="C236" s="140"/>
      <c r="D236" s="141"/>
      <c r="E236" s="141"/>
      <c r="F236" s="142"/>
      <c r="G236" s="143"/>
      <c r="H236" s="144"/>
      <c r="I236" s="141"/>
      <c r="J236" s="141"/>
      <c r="K236" s="141"/>
      <c r="L236" s="141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 ht="16.5" customHeight="1" x14ac:dyDescent="0.25">
      <c r="A237" s="139"/>
      <c r="B237" s="134"/>
      <c r="C237" s="140"/>
      <c r="D237" s="141"/>
      <c r="E237" s="141"/>
      <c r="F237" s="142"/>
      <c r="G237" s="143"/>
      <c r="H237" s="144"/>
      <c r="I237" s="141"/>
      <c r="J237" s="141"/>
      <c r="K237" s="141"/>
      <c r="L237" s="141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1:21" ht="16.5" customHeight="1" x14ac:dyDescent="0.25">
      <c r="A238" s="139"/>
      <c r="B238" s="134"/>
      <c r="C238" s="140"/>
      <c r="D238" s="141"/>
      <c r="E238" s="141"/>
      <c r="F238" s="142"/>
      <c r="G238" s="143"/>
      <c r="H238" s="144"/>
      <c r="I238" s="141"/>
      <c r="J238" s="141"/>
      <c r="K238" s="141"/>
      <c r="L238" s="141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1:21" ht="16.5" customHeight="1" x14ac:dyDescent="0.25">
      <c r="A239" s="139"/>
      <c r="B239" s="134"/>
      <c r="C239" s="140"/>
      <c r="D239" s="141"/>
      <c r="E239" s="141"/>
      <c r="F239" s="142"/>
      <c r="G239" s="143"/>
      <c r="H239" s="144"/>
      <c r="I239" s="141"/>
      <c r="J239" s="141"/>
      <c r="K239" s="141"/>
      <c r="L239" s="141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1:21" ht="16.5" customHeight="1" x14ac:dyDescent="0.25">
      <c r="A240" s="139"/>
      <c r="B240" s="134"/>
      <c r="C240" s="140"/>
      <c r="D240" s="141"/>
      <c r="E240" s="141"/>
      <c r="F240" s="142"/>
      <c r="G240" s="143"/>
      <c r="H240" s="144"/>
      <c r="I240" s="141"/>
      <c r="J240" s="141"/>
      <c r="K240" s="141"/>
      <c r="L240" s="141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1:21" ht="16.5" customHeight="1" x14ac:dyDescent="0.25">
      <c r="A241" s="139"/>
      <c r="B241" s="134"/>
      <c r="C241" s="140"/>
      <c r="D241" s="141"/>
      <c r="E241" s="141"/>
      <c r="F241" s="142"/>
      <c r="G241" s="143"/>
      <c r="H241" s="144"/>
      <c r="I241" s="141"/>
      <c r="J241" s="141"/>
      <c r="K241" s="141"/>
      <c r="L241" s="141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1:21" ht="16.5" customHeight="1" x14ac:dyDescent="0.25">
      <c r="A242" s="139"/>
      <c r="B242" s="134"/>
      <c r="C242" s="140"/>
      <c r="D242" s="141"/>
      <c r="E242" s="141"/>
      <c r="F242" s="142"/>
      <c r="G242" s="143"/>
      <c r="H242" s="144"/>
      <c r="I242" s="141"/>
      <c r="J242" s="141"/>
      <c r="K242" s="141"/>
      <c r="L242" s="141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1" ht="16.5" customHeight="1" x14ac:dyDescent="0.25">
      <c r="A243" s="139"/>
      <c r="B243" s="134"/>
      <c r="C243" s="140"/>
      <c r="D243" s="141"/>
      <c r="E243" s="141"/>
      <c r="F243" s="142"/>
      <c r="G243" s="143"/>
      <c r="H243" s="144"/>
      <c r="I243" s="141"/>
      <c r="J243" s="141"/>
      <c r="K243" s="141"/>
      <c r="L243" s="141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1" ht="16.5" customHeight="1" x14ac:dyDescent="0.25">
      <c r="A244" s="139"/>
      <c r="B244" s="134"/>
      <c r="C244" s="140"/>
      <c r="D244" s="141"/>
      <c r="E244" s="141"/>
      <c r="F244" s="142"/>
      <c r="G244" s="143"/>
      <c r="H244" s="144"/>
      <c r="I244" s="141"/>
      <c r="J244" s="141"/>
      <c r="K244" s="141"/>
      <c r="L244" s="141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 ht="16.5" customHeight="1" x14ac:dyDescent="0.25">
      <c r="A245" s="139"/>
      <c r="B245" s="134"/>
      <c r="C245" s="140"/>
      <c r="D245" s="141"/>
      <c r="E245" s="141"/>
      <c r="F245" s="142"/>
      <c r="G245" s="143"/>
      <c r="H245" s="144"/>
      <c r="I245" s="141"/>
      <c r="J245" s="141"/>
      <c r="K245" s="141"/>
      <c r="L245" s="141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1" ht="16.5" customHeight="1" x14ac:dyDescent="0.25">
      <c r="A246" s="139"/>
      <c r="B246" s="134"/>
      <c r="C246" s="140"/>
      <c r="D246" s="141"/>
      <c r="E246" s="141"/>
      <c r="F246" s="142"/>
      <c r="G246" s="143"/>
      <c r="H246" s="144"/>
      <c r="I246" s="141"/>
      <c r="J246" s="141"/>
      <c r="K246" s="141"/>
      <c r="L246" s="141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1:21" ht="16.5" customHeight="1" x14ac:dyDescent="0.25">
      <c r="A247" s="139"/>
      <c r="B247" s="134"/>
      <c r="C247" s="140"/>
      <c r="D247" s="141"/>
      <c r="E247" s="141"/>
      <c r="F247" s="142"/>
      <c r="G247" s="143"/>
      <c r="H247" s="144"/>
      <c r="I247" s="141"/>
      <c r="J247" s="141"/>
      <c r="K247" s="141"/>
      <c r="L247" s="141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1:21" ht="16.5" customHeight="1" x14ac:dyDescent="0.25">
      <c r="A248" s="139"/>
      <c r="B248" s="134"/>
      <c r="C248" s="140"/>
      <c r="D248" s="141"/>
      <c r="E248" s="141"/>
      <c r="F248" s="142"/>
      <c r="G248" s="143"/>
      <c r="H248" s="144"/>
      <c r="I248" s="141"/>
      <c r="J248" s="141"/>
      <c r="K248" s="141"/>
      <c r="L248" s="141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1" ht="16.5" customHeight="1" x14ac:dyDescent="0.25">
      <c r="A249" s="139"/>
      <c r="B249" s="134"/>
      <c r="C249" s="140"/>
      <c r="D249" s="141"/>
      <c r="E249" s="141"/>
      <c r="F249" s="142"/>
      <c r="G249" s="143"/>
      <c r="H249" s="144"/>
      <c r="I249" s="141"/>
      <c r="J249" s="141"/>
      <c r="K249" s="141"/>
      <c r="L249" s="141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1" ht="16.5" customHeight="1" x14ac:dyDescent="0.25">
      <c r="A250" s="139"/>
      <c r="B250" s="134"/>
      <c r="C250" s="140"/>
      <c r="D250" s="141"/>
      <c r="E250" s="141"/>
      <c r="F250" s="142"/>
      <c r="G250" s="143"/>
      <c r="H250" s="144"/>
      <c r="I250" s="141"/>
      <c r="J250" s="141"/>
      <c r="K250" s="141"/>
      <c r="L250" s="141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1:21" ht="16.5" customHeight="1" x14ac:dyDescent="0.25">
      <c r="A251" s="139"/>
      <c r="B251" s="134"/>
      <c r="C251" s="140"/>
      <c r="D251" s="141"/>
      <c r="E251" s="141"/>
      <c r="F251" s="142"/>
      <c r="G251" s="143"/>
      <c r="H251" s="144"/>
      <c r="I251" s="141"/>
      <c r="J251" s="141"/>
      <c r="K251" s="141"/>
      <c r="L251" s="141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1:21" ht="16.5" customHeight="1" x14ac:dyDescent="0.25">
      <c r="A252" s="139"/>
      <c r="B252" s="134"/>
      <c r="C252" s="140"/>
      <c r="D252" s="141"/>
      <c r="E252" s="141"/>
      <c r="F252" s="142"/>
      <c r="G252" s="143"/>
      <c r="H252" s="144"/>
      <c r="I252" s="141"/>
      <c r="J252" s="141"/>
      <c r="K252" s="141"/>
      <c r="L252" s="141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1:21" ht="16.5" customHeight="1" x14ac:dyDescent="0.25">
      <c r="A253" s="139"/>
      <c r="B253" s="134"/>
      <c r="C253" s="140"/>
      <c r="D253" s="141"/>
      <c r="E253" s="141"/>
      <c r="F253" s="142"/>
      <c r="G253" s="143"/>
      <c r="H253" s="144"/>
      <c r="I253" s="141"/>
      <c r="J253" s="141"/>
      <c r="K253" s="141"/>
      <c r="L253" s="141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1:21" ht="16.5" customHeight="1" x14ac:dyDescent="0.25">
      <c r="A254" s="139"/>
      <c r="B254" s="134"/>
      <c r="C254" s="140"/>
      <c r="D254" s="141"/>
      <c r="E254" s="141"/>
      <c r="F254" s="142"/>
      <c r="G254" s="143"/>
      <c r="H254" s="144"/>
      <c r="I254" s="141"/>
      <c r="J254" s="141"/>
      <c r="K254" s="141"/>
      <c r="L254" s="141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1" ht="16.5" customHeight="1" x14ac:dyDescent="0.25">
      <c r="A255" s="139"/>
      <c r="B255" s="134"/>
      <c r="C255" s="140"/>
      <c r="D255" s="141"/>
      <c r="E255" s="141"/>
      <c r="F255" s="142"/>
      <c r="G255" s="143"/>
      <c r="H255" s="144"/>
      <c r="I255" s="141"/>
      <c r="J255" s="141"/>
      <c r="K255" s="141"/>
      <c r="L255" s="141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1" ht="16.5" customHeight="1" x14ac:dyDescent="0.25">
      <c r="A256" s="139"/>
      <c r="B256" s="134"/>
      <c r="C256" s="140"/>
      <c r="D256" s="141"/>
      <c r="E256" s="141"/>
      <c r="F256" s="142"/>
      <c r="G256" s="143"/>
      <c r="H256" s="144"/>
      <c r="I256" s="141"/>
      <c r="J256" s="141"/>
      <c r="K256" s="141"/>
      <c r="L256" s="141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1:21" ht="16.5" customHeight="1" x14ac:dyDescent="0.25">
      <c r="A257" s="139"/>
      <c r="B257" s="134"/>
      <c r="C257" s="140"/>
      <c r="D257" s="141"/>
      <c r="E257" s="141"/>
      <c r="F257" s="142"/>
      <c r="G257" s="143"/>
      <c r="H257" s="144"/>
      <c r="I257" s="141"/>
      <c r="J257" s="141"/>
      <c r="K257" s="141"/>
      <c r="L257" s="141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1:21" ht="16.5" customHeight="1" x14ac:dyDescent="0.25">
      <c r="A258" s="139"/>
      <c r="B258" s="134"/>
      <c r="C258" s="140"/>
      <c r="D258" s="141"/>
      <c r="E258" s="141"/>
      <c r="F258" s="142"/>
      <c r="G258" s="143"/>
      <c r="H258" s="144"/>
      <c r="I258" s="141"/>
      <c r="J258" s="141"/>
      <c r="K258" s="141"/>
      <c r="L258" s="141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1:21" ht="16.5" customHeight="1" x14ac:dyDescent="0.25">
      <c r="A259" s="139"/>
      <c r="B259" s="134"/>
      <c r="C259" s="140"/>
      <c r="D259" s="141"/>
      <c r="E259" s="141"/>
      <c r="F259" s="142"/>
      <c r="G259" s="143"/>
      <c r="H259" s="144"/>
      <c r="I259" s="141"/>
      <c r="J259" s="141"/>
      <c r="K259" s="141"/>
      <c r="L259" s="141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1:21" ht="16.5" customHeight="1" x14ac:dyDescent="0.25">
      <c r="A260" s="139"/>
      <c r="B260" s="134"/>
      <c r="C260" s="140"/>
      <c r="D260" s="141"/>
      <c r="E260" s="141"/>
      <c r="F260" s="142"/>
      <c r="G260" s="143"/>
      <c r="H260" s="144"/>
      <c r="I260" s="141"/>
      <c r="J260" s="141"/>
      <c r="K260" s="141"/>
      <c r="L260" s="141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1:21" ht="16.5" customHeight="1" x14ac:dyDescent="0.25">
      <c r="A261" s="139"/>
      <c r="B261" s="134"/>
      <c r="C261" s="140"/>
      <c r="D261" s="141"/>
      <c r="E261" s="141"/>
      <c r="F261" s="142"/>
      <c r="G261" s="143"/>
      <c r="H261" s="144"/>
      <c r="I261" s="141"/>
      <c r="J261" s="141"/>
      <c r="K261" s="141"/>
      <c r="L261" s="141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1:21" ht="16.5" customHeight="1" x14ac:dyDescent="0.25">
      <c r="A262" s="139"/>
      <c r="B262" s="134"/>
      <c r="C262" s="140"/>
      <c r="D262" s="141"/>
      <c r="E262" s="141"/>
      <c r="F262" s="142"/>
      <c r="G262" s="143"/>
      <c r="H262" s="144"/>
      <c r="I262" s="141"/>
      <c r="J262" s="141"/>
      <c r="K262" s="141"/>
      <c r="L262" s="141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1:21" ht="16.5" customHeight="1" x14ac:dyDescent="0.25">
      <c r="A263" s="139"/>
      <c r="B263" s="134"/>
      <c r="C263" s="140"/>
      <c r="D263" s="141"/>
      <c r="E263" s="141"/>
      <c r="F263" s="142"/>
      <c r="G263" s="143"/>
      <c r="H263" s="144"/>
      <c r="I263" s="141"/>
      <c r="J263" s="141"/>
      <c r="K263" s="141"/>
      <c r="L263" s="141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1:21" ht="16.5" customHeight="1" x14ac:dyDescent="0.25">
      <c r="A264" s="139"/>
      <c r="B264" s="134"/>
      <c r="C264" s="140"/>
      <c r="D264" s="141"/>
      <c r="E264" s="141"/>
      <c r="F264" s="142"/>
      <c r="G264" s="143"/>
      <c r="H264" s="144"/>
      <c r="I264" s="141"/>
      <c r="J264" s="141"/>
      <c r="K264" s="141"/>
      <c r="L264" s="141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1:21" ht="16.5" customHeight="1" x14ac:dyDescent="0.25">
      <c r="A265" s="139"/>
      <c r="B265" s="134"/>
      <c r="C265" s="140"/>
      <c r="D265" s="141"/>
      <c r="E265" s="141"/>
      <c r="F265" s="142"/>
      <c r="G265" s="143"/>
      <c r="H265" s="144"/>
      <c r="I265" s="141"/>
      <c r="J265" s="141"/>
      <c r="K265" s="141"/>
      <c r="L265" s="141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1:21" ht="16.5" customHeight="1" x14ac:dyDescent="0.25">
      <c r="A266" s="139"/>
      <c r="B266" s="134"/>
      <c r="C266" s="140"/>
      <c r="D266" s="141"/>
      <c r="E266" s="141"/>
      <c r="F266" s="142"/>
      <c r="G266" s="143"/>
      <c r="H266" s="144"/>
      <c r="I266" s="141"/>
      <c r="J266" s="141"/>
      <c r="K266" s="141"/>
      <c r="L266" s="141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1:21" ht="16.5" customHeight="1" x14ac:dyDescent="0.25">
      <c r="A267" s="139"/>
      <c r="B267" s="134"/>
      <c r="C267" s="140"/>
      <c r="D267" s="141"/>
      <c r="E267" s="141"/>
      <c r="F267" s="142"/>
      <c r="G267" s="143"/>
      <c r="H267" s="144"/>
      <c r="I267" s="141"/>
      <c r="J267" s="141"/>
      <c r="K267" s="141"/>
      <c r="L267" s="141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1:21" ht="16.5" customHeight="1" x14ac:dyDescent="0.25">
      <c r="A268" s="139"/>
      <c r="B268" s="134"/>
      <c r="C268" s="140"/>
      <c r="D268" s="141"/>
      <c r="E268" s="141"/>
      <c r="F268" s="142"/>
      <c r="G268" s="143"/>
      <c r="H268" s="144"/>
      <c r="I268" s="141"/>
      <c r="J268" s="141"/>
      <c r="K268" s="141"/>
      <c r="L268" s="141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1:21" ht="16.5" customHeight="1" x14ac:dyDescent="0.25">
      <c r="A269" s="139"/>
      <c r="B269" s="134"/>
      <c r="C269" s="140"/>
      <c r="D269" s="141"/>
      <c r="E269" s="141"/>
      <c r="F269" s="142"/>
      <c r="G269" s="143"/>
      <c r="H269" s="144"/>
      <c r="I269" s="141"/>
      <c r="J269" s="141"/>
      <c r="K269" s="141"/>
      <c r="L269" s="141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1:21" ht="16.5" customHeight="1" x14ac:dyDescent="0.25">
      <c r="A270" s="139"/>
      <c r="B270" s="134"/>
      <c r="C270" s="140"/>
      <c r="D270" s="141"/>
      <c r="E270" s="141"/>
      <c r="F270" s="142"/>
      <c r="G270" s="143"/>
      <c r="H270" s="144"/>
      <c r="I270" s="141"/>
      <c r="J270" s="141"/>
      <c r="K270" s="141"/>
      <c r="L270" s="141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1:21" ht="16.5" customHeight="1" x14ac:dyDescent="0.25">
      <c r="A271" s="139"/>
      <c r="B271" s="134"/>
      <c r="C271" s="140"/>
      <c r="D271" s="141"/>
      <c r="E271" s="141"/>
      <c r="F271" s="142"/>
      <c r="G271" s="143"/>
      <c r="H271" s="144"/>
      <c r="I271" s="141"/>
      <c r="J271" s="141"/>
      <c r="K271" s="141"/>
      <c r="L271" s="141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1:21" ht="16.5" customHeight="1" x14ac:dyDescent="0.25">
      <c r="A272" s="139"/>
      <c r="B272" s="134"/>
      <c r="C272" s="140"/>
      <c r="D272" s="141"/>
      <c r="E272" s="141"/>
      <c r="F272" s="142"/>
      <c r="G272" s="143"/>
      <c r="H272" s="144"/>
      <c r="I272" s="141"/>
      <c r="J272" s="141"/>
      <c r="K272" s="141"/>
      <c r="L272" s="141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1:21" ht="16.5" customHeight="1" x14ac:dyDescent="0.25">
      <c r="A273" s="139"/>
      <c r="B273" s="134"/>
      <c r="C273" s="140"/>
      <c r="D273" s="141"/>
      <c r="E273" s="141"/>
      <c r="F273" s="142"/>
      <c r="G273" s="143"/>
      <c r="H273" s="144"/>
      <c r="I273" s="141"/>
      <c r="J273" s="141"/>
      <c r="K273" s="141"/>
      <c r="L273" s="141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1:21" ht="16.5" customHeight="1" x14ac:dyDescent="0.25">
      <c r="A274" s="139"/>
      <c r="B274" s="134"/>
      <c r="C274" s="140"/>
      <c r="D274" s="141"/>
      <c r="E274" s="141"/>
      <c r="F274" s="142"/>
      <c r="G274" s="143"/>
      <c r="H274" s="144"/>
      <c r="I274" s="141"/>
      <c r="J274" s="141"/>
      <c r="K274" s="141"/>
      <c r="L274" s="141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1:21" ht="16.5" customHeight="1" x14ac:dyDescent="0.25">
      <c r="A275" s="139"/>
      <c r="B275" s="134"/>
      <c r="C275" s="140"/>
      <c r="D275" s="141"/>
      <c r="E275" s="141"/>
      <c r="F275" s="142"/>
      <c r="G275" s="143"/>
      <c r="H275" s="144"/>
      <c r="I275" s="141"/>
      <c r="J275" s="141"/>
      <c r="K275" s="141"/>
      <c r="L275" s="141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1:21" ht="16.5" customHeight="1" x14ac:dyDescent="0.25">
      <c r="A276" s="139"/>
      <c r="B276" s="134"/>
      <c r="C276" s="140"/>
      <c r="D276" s="141"/>
      <c r="E276" s="141"/>
      <c r="F276" s="142"/>
      <c r="G276" s="143"/>
      <c r="H276" s="144"/>
      <c r="I276" s="141"/>
      <c r="J276" s="141"/>
      <c r="K276" s="141"/>
      <c r="L276" s="141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1:21" ht="16.5" customHeight="1" x14ac:dyDescent="0.25">
      <c r="A277" s="139"/>
      <c r="B277" s="134"/>
      <c r="C277" s="140"/>
      <c r="D277" s="141"/>
      <c r="E277" s="141"/>
      <c r="F277" s="142"/>
      <c r="G277" s="143"/>
      <c r="H277" s="144"/>
      <c r="I277" s="141"/>
      <c r="J277" s="141"/>
      <c r="K277" s="141"/>
      <c r="L277" s="141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1:21" ht="16.5" customHeight="1" x14ac:dyDescent="0.25">
      <c r="A278" s="139"/>
      <c r="B278" s="134"/>
      <c r="C278" s="140"/>
      <c r="D278" s="141"/>
      <c r="E278" s="141"/>
      <c r="F278" s="142"/>
      <c r="G278" s="143"/>
      <c r="H278" s="144"/>
      <c r="I278" s="141"/>
      <c r="J278" s="141"/>
      <c r="K278" s="141"/>
      <c r="L278" s="141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1:21" ht="16.5" customHeight="1" x14ac:dyDescent="0.25">
      <c r="A279" s="139"/>
      <c r="B279" s="134"/>
      <c r="C279" s="140"/>
      <c r="D279" s="141"/>
      <c r="E279" s="141"/>
      <c r="F279" s="142"/>
      <c r="G279" s="143"/>
      <c r="H279" s="144"/>
      <c r="I279" s="141"/>
      <c r="J279" s="141"/>
      <c r="K279" s="141"/>
      <c r="L279" s="141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1:21" ht="16.5" customHeight="1" x14ac:dyDescent="0.25">
      <c r="A280" s="139"/>
      <c r="B280" s="134"/>
      <c r="C280" s="140"/>
      <c r="D280" s="141"/>
      <c r="E280" s="141"/>
      <c r="F280" s="142"/>
      <c r="G280" s="143"/>
      <c r="H280" s="144"/>
      <c r="I280" s="141"/>
      <c r="J280" s="141"/>
      <c r="K280" s="141"/>
      <c r="L280" s="141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1:21" ht="16.5" customHeight="1" x14ac:dyDescent="0.25">
      <c r="A281" s="139"/>
      <c r="B281" s="134"/>
      <c r="C281" s="140"/>
      <c r="D281" s="141"/>
      <c r="E281" s="141"/>
      <c r="F281" s="142"/>
      <c r="G281" s="143"/>
      <c r="H281" s="144"/>
      <c r="I281" s="141"/>
      <c r="J281" s="141"/>
      <c r="K281" s="141"/>
      <c r="L281" s="141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1:21" ht="16.5" customHeight="1" x14ac:dyDescent="0.25">
      <c r="A282" s="139"/>
      <c r="B282" s="134"/>
      <c r="C282" s="140"/>
      <c r="D282" s="141"/>
      <c r="E282" s="141"/>
      <c r="F282" s="142"/>
      <c r="G282" s="143"/>
      <c r="H282" s="144"/>
      <c r="I282" s="141"/>
      <c r="J282" s="141"/>
      <c r="K282" s="141"/>
      <c r="L282" s="141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1:21" ht="16.5" customHeight="1" x14ac:dyDescent="0.25">
      <c r="A283" s="139"/>
      <c r="B283" s="134"/>
      <c r="C283" s="140"/>
      <c r="D283" s="141"/>
      <c r="E283" s="141"/>
      <c r="F283" s="142"/>
      <c r="G283" s="143"/>
      <c r="H283" s="144"/>
      <c r="I283" s="141"/>
      <c r="J283" s="141"/>
      <c r="K283" s="141"/>
      <c r="L283" s="141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1:21" ht="16.5" customHeight="1" x14ac:dyDescent="0.25">
      <c r="A284" s="139"/>
      <c r="B284" s="134"/>
      <c r="C284" s="140"/>
      <c r="D284" s="141"/>
      <c r="E284" s="141"/>
      <c r="F284" s="142"/>
      <c r="G284" s="143"/>
      <c r="H284" s="144"/>
      <c r="I284" s="141"/>
      <c r="J284" s="141"/>
      <c r="K284" s="141"/>
      <c r="L284" s="141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1:21" ht="16.5" customHeight="1" x14ac:dyDescent="0.25">
      <c r="A285" s="139"/>
      <c r="B285" s="134"/>
      <c r="C285" s="140"/>
      <c r="D285" s="141"/>
      <c r="E285" s="141"/>
      <c r="F285" s="142"/>
      <c r="G285" s="143"/>
      <c r="H285" s="144"/>
      <c r="I285" s="141"/>
      <c r="J285" s="141"/>
      <c r="K285" s="141"/>
      <c r="L285" s="141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1:21" ht="16.5" customHeight="1" x14ac:dyDescent="0.25">
      <c r="A286" s="139"/>
      <c r="B286" s="134"/>
      <c r="C286" s="140"/>
      <c r="D286" s="141"/>
      <c r="E286" s="141"/>
      <c r="F286" s="142"/>
      <c r="G286" s="143"/>
      <c r="H286" s="144"/>
      <c r="I286" s="141"/>
      <c r="J286" s="141"/>
      <c r="K286" s="141"/>
      <c r="L286" s="141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1:21" ht="16.5" customHeight="1" x14ac:dyDescent="0.25">
      <c r="A287" s="139"/>
      <c r="B287" s="134"/>
      <c r="C287" s="140"/>
      <c r="D287" s="141"/>
      <c r="E287" s="141"/>
      <c r="F287" s="142"/>
      <c r="G287" s="143"/>
      <c r="H287" s="144"/>
      <c r="I287" s="141"/>
      <c r="J287" s="141"/>
      <c r="K287" s="141"/>
      <c r="L287" s="141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1:21" ht="16.5" customHeight="1" x14ac:dyDescent="0.25">
      <c r="A288" s="139"/>
      <c r="B288" s="134"/>
      <c r="C288" s="140"/>
      <c r="D288" s="141"/>
      <c r="E288" s="141"/>
      <c r="F288" s="142"/>
      <c r="G288" s="143"/>
      <c r="H288" s="144"/>
      <c r="I288" s="141"/>
      <c r="J288" s="141"/>
      <c r="K288" s="141"/>
      <c r="L288" s="141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1:21" ht="16.5" customHeight="1" x14ac:dyDescent="0.25">
      <c r="A289" s="139"/>
      <c r="B289" s="134"/>
      <c r="C289" s="140"/>
      <c r="D289" s="141"/>
      <c r="E289" s="141"/>
      <c r="F289" s="142"/>
      <c r="G289" s="143"/>
      <c r="H289" s="144"/>
      <c r="I289" s="141"/>
      <c r="J289" s="141"/>
      <c r="K289" s="141"/>
      <c r="L289" s="141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1:21" ht="16.5" customHeight="1" x14ac:dyDescent="0.25">
      <c r="A290" s="139"/>
      <c r="B290" s="134"/>
      <c r="C290" s="140"/>
      <c r="D290" s="141"/>
      <c r="E290" s="141"/>
      <c r="F290" s="142"/>
      <c r="G290" s="143"/>
      <c r="H290" s="144"/>
      <c r="I290" s="141"/>
      <c r="J290" s="141"/>
      <c r="K290" s="141"/>
      <c r="L290" s="141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1:21" ht="16.5" customHeight="1" x14ac:dyDescent="0.25">
      <c r="A291" s="139"/>
      <c r="B291" s="134"/>
      <c r="C291" s="140"/>
      <c r="D291" s="141"/>
      <c r="E291" s="141"/>
      <c r="F291" s="142"/>
      <c r="G291" s="143"/>
      <c r="H291" s="144"/>
      <c r="I291" s="141"/>
      <c r="J291" s="141"/>
      <c r="K291" s="141"/>
      <c r="L291" s="141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1:21" ht="16.5" customHeight="1" x14ac:dyDescent="0.25">
      <c r="A292" s="139"/>
      <c r="B292" s="134"/>
      <c r="C292" s="140"/>
      <c r="D292" s="141"/>
      <c r="E292" s="141"/>
      <c r="F292" s="142"/>
      <c r="G292" s="143"/>
      <c r="H292" s="144"/>
      <c r="I292" s="141"/>
      <c r="J292" s="141"/>
      <c r="K292" s="141"/>
      <c r="L292" s="141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1:21" ht="16.5" customHeight="1" x14ac:dyDescent="0.25">
      <c r="A293" s="139"/>
      <c r="B293" s="134"/>
      <c r="C293" s="140"/>
      <c r="D293" s="141"/>
      <c r="E293" s="141"/>
      <c r="F293" s="142"/>
      <c r="G293" s="143"/>
      <c r="H293" s="144"/>
      <c r="I293" s="141"/>
      <c r="J293" s="141"/>
      <c r="K293" s="141"/>
      <c r="L293" s="141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 ht="16.5" customHeight="1" x14ac:dyDescent="0.25">
      <c r="A294" s="139"/>
      <c r="B294" s="134"/>
      <c r="C294" s="140"/>
      <c r="D294" s="141"/>
      <c r="E294" s="141"/>
      <c r="F294" s="142"/>
      <c r="G294" s="143"/>
      <c r="H294" s="144"/>
      <c r="I294" s="141"/>
      <c r="J294" s="141"/>
      <c r="K294" s="141"/>
      <c r="L294" s="141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1:21" ht="16.5" customHeight="1" x14ac:dyDescent="0.25">
      <c r="A295" s="145"/>
      <c r="B295" s="146"/>
      <c r="C295" s="140"/>
      <c r="D295" s="147"/>
      <c r="E295" s="147"/>
      <c r="F295" s="148"/>
      <c r="G295" s="12"/>
      <c r="H295" s="140"/>
      <c r="I295" s="147"/>
      <c r="J295" s="147"/>
      <c r="K295" s="147"/>
      <c r="L295" s="147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1:21" ht="16.5" customHeight="1" x14ac:dyDescent="0.25">
      <c r="A296" s="149"/>
      <c r="B296" s="150"/>
      <c r="C296" s="140"/>
      <c r="D296" s="147"/>
      <c r="E296" s="147"/>
      <c r="F296" s="148"/>
      <c r="G296" s="151"/>
      <c r="H296" s="140"/>
      <c r="I296" s="147"/>
      <c r="J296" s="147"/>
      <c r="K296" s="147"/>
      <c r="L296" s="147"/>
      <c r="M296" s="10"/>
      <c r="N296" s="10"/>
      <c r="O296" s="10"/>
      <c r="P296" s="10"/>
      <c r="Q296" s="10"/>
      <c r="R296" s="10"/>
      <c r="S296" s="10"/>
      <c r="T296" s="10"/>
      <c r="U296" s="10"/>
    </row>
  </sheetData>
  <mergeCells count="22">
    <mergeCell ref="A140:M140"/>
    <mergeCell ref="A8:A9"/>
    <mergeCell ref="B127:C127"/>
    <mergeCell ref="D6:E6"/>
    <mergeCell ref="H1:M1"/>
    <mergeCell ref="A4:M4"/>
    <mergeCell ref="K8:L8"/>
    <mergeCell ref="A3:M3"/>
    <mergeCell ref="A6:C6"/>
    <mergeCell ref="B2:M2"/>
    <mergeCell ref="F8:F9"/>
    <mergeCell ref="A5:M5"/>
    <mergeCell ref="H6:L6"/>
    <mergeCell ref="E8:E9"/>
    <mergeCell ref="I8:J8"/>
    <mergeCell ref="G8:H8"/>
    <mergeCell ref="D8:D9"/>
    <mergeCell ref="C8:C9"/>
    <mergeCell ref="B8:B9"/>
    <mergeCell ref="A11:M11"/>
    <mergeCell ref="A73:M73"/>
    <mergeCell ref="B72:C72"/>
  </mergeCells>
  <conditionalFormatting sqref="D12 F13:M13 E14:M14 D6:E6 F131:M138 F39:M39 A15:M15 F50:M50 F48:G49 I48:L49 F54:M54 F53:G53 I53:L53 F61:G62 I61:L62 F47:M47 F40:I40 K40:L40 F60:M60 F55:I55 K55:L55 F41:K46 F52:M52 F51:K51 F56:K59 F16:M30 F125:M126">
    <cfRule type="cellIs" dxfId="18" priority="107" stopIfTrue="1" operator="lessThan">
      <formula>0</formula>
    </cfRule>
  </conditionalFormatting>
  <conditionalFormatting sqref="F129:M130">
    <cfRule type="cellIs" dxfId="17" priority="98" stopIfTrue="1" operator="lessThan">
      <formula>0</formula>
    </cfRule>
  </conditionalFormatting>
  <conditionalFormatting sqref="F31:M31 H48:H49 H53 H61:H62 F36:M36 F32:I32 K32:L32 F33:J35 F37:L37 F38 H38:L38">
    <cfRule type="cellIs" dxfId="16" priority="97" stopIfTrue="1" operator="lessThan">
      <formula>0</formula>
    </cfRule>
  </conditionalFormatting>
  <conditionalFormatting sqref="J32 J40 J55">
    <cfRule type="cellIs" dxfId="15" priority="87" stopIfTrue="1" operator="lessThan">
      <formula>0</formula>
    </cfRule>
  </conditionalFormatting>
  <conditionalFormatting sqref="L33:L35 L41:L46 L51 L56:L59">
    <cfRule type="cellIs" dxfId="14" priority="85" stopIfTrue="1" operator="lessThan">
      <formula>0</formula>
    </cfRule>
  </conditionalFormatting>
  <conditionalFormatting sqref="M32:M35 M37:M38 M40:M46 M48:M49 M51 M53 M55:M59 M61:M62">
    <cfRule type="cellIs" dxfId="13" priority="83" stopIfTrue="1" operator="lessThan">
      <formula>0</formula>
    </cfRule>
  </conditionalFormatting>
  <conditionalFormatting sqref="G38">
    <cfRule type="cellIs" dxfId="12" priority="81" stopIfTrue="1" operator="lessThan">
      <formula>0</formula>
    </cfRule>
  </conditionalFormatting>
  <conditionalFormatting sqref="F127:M128">
    <cfRule type="cellIs" dxfId="11" priority="68" stopIfTrue="1" operator="lessThan">
      <formula>0</formula>
    </cfRule>
  </conditionalFormatting>
  <conditionalFormatting sqref="K33:K35">
    <cfRule type="cellIs" dxfId="10" priority="27" stopIfTrue="1" operator="lessThan">
      <formula>0</formula>
    </cfRule>
  </conditionalFormatting>
  <conditionalFormatting sqref="F63:M70">
    <cfRule type="cellIs" dxfId="9" priority="12" stopIfTrue="1" operator="lessThan">
      <formula>0</formula>
    </cfRule>
  </conditionalFormatting>
  <conditionalFormatting sqref="D74 F75:M75 E76:M76 F101:M101 A77:M77 F112:M112 F110:G111 I110:L111 F116:M116 F115:G115 I115:L115 F123:G124 I123:L124 F109:M109 F102:I102 K102:L102 F122:M122 F117:I117 K117:L117 F103:K108 F114:M114 F113:K113 F118:K121 F78:M92">
    <cfRule type="cellIs" dxfId="8" priority="11" stopIfTrue="1" operator="lessThan">
      <formula>0</formula>
    </cfRule>
  </conditionalFormatting>
  <conditionalFormatting sqref="F93:M93 H110:H111 H115 H123:H124 F98:M98 F94:I94 K94:L94 F95:J97 F99:L99 F100 H100:L100">
    <cfRule type="cellIs" dxfId="7" priority="10" stopIfTrue="1" operator="lessThan">
      <formula>0</formula>
    </cfRule>
  </conditionalFormatting>
  <conditionalFormatting sqref="J94 J102 J117">
    <cfRule type="cellIs" dxfId="6" priority="9" stopIfTrue="1" operator="lessThan">
      <formula>0</formula>
    </cfRule>
  </conditionalFormatting>
  <conditionalFormatting sqref="L95:L97 L103:L108 L113 L118:L121">
    <cfRule type="cellIs" dxfId="5" priority="8" stopIfTrue="1" operator="lessThan">
      <formula>0</formula>
    </cfRule>
  </conditionalFormatting>
  <conditionalFormatting sqref="M94:M97 M99:M100 M102:M108 M110:M111 M113 M115 M117:M121 M123:M124">
    <cfRule type="cellIs" dxfId="4" priority="7" stopIfTrue="1" operator="lessThan">
      <formula>0</formula>
    </cfRule>
  </conditionalFormatting>
  <conditionalFormatting sqref="G100">
    <cfRule type="cellIs" dxfId="3" priority="6" stopIfTrue="1" operator="lessThan">
      <formula>0</formula>
    </cfRule>
  </conditionalFormatting>
  <conditionalFormatting sqref="K95:K97">
    <cfRule type="cellIs" dxfId="2" priority="5" stopIfTrue="1" operator="lessThan">
      <formula>0</formula>
    </cfRule>
  </conditionalFormatting>
  <conditionalFormatting sqref="F71:M71">
    <cfRule type="cellIs" dxfId="1" priority="2" stopIfTrue="1" operator="lessThan">
      <formula>0</formula>
    </cfRule>
  </conditionalFormatting>
  <conditionalFormatting sqref="F72:M72">
    <cfRule type="cellIs" dxfId="0" priority="1" stopIfTrue="1" operator="lessThan">
      <formula>0</formula>
    </cfRule>
  </conditionalFormatting>
  <printOptions horizontalCentered="1"/>
  <pageMargins left="0" right="0" top="0.511811023622047" bottom="0" header="0" footer="0"/>
  <pageSetup paperSize="9" scale="71" orientation="landscape" r:id="rId1"/>
  <headerFooter>
    <oddFooter>&amp;C&amp;"Helvetica Neue,Regular"&amp;11&amp;K000000&amp;P</oddFooter>
  </headerFooter>
  <rowBreaks count="2" manualBreakCount="2">
    <brk id="30" max="12" man="1"/>
    <brk id="5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ლაღიძის 1 შეს. 1 ჩიხი</vt:lpstr>
      <vt:lpstr>'ლაღიძის 1 შეს. 1 ჩიხი'!Print_Area</vt:lpstr>
      <vt:lpstr>'ლაღიძის 1 შეს. 1 ჩიხი'!Print_Titles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Potskhveria</cp:lastModifiedBy>
  <cp:lastPrinted>2019-09-10T08:07:10Z</cp:lastPrinted>
  <dcterms:created xsi:type="dcterms:W3CDTF">2019-04-01T07:28:56Z</dcterms:created>
  <dcterms:modified xsi:type="dcterms:W3CDTF">2020-01-13T07:08:35Z</dcterms:modified>
</cp:coreProperties>
</file>