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irina.potskhveria\Desktop\2020 წლის რეგ ფონდი\ლოტი N8 კალაძის მე-2 ჩიხი\"/>
    </mc:Choice>
  </mc:AlternateContent>
  <bookViews>
    <workbookView xWindow="0" yWindow="0" windowWidth="28800" windowHeight="12135"/>
  </bookViews>
  <sheets>
    <sheet name="ამიარან კალაძის II ჩიხი" sheetId="1" r:id="rId1"/>
  </sheets>
  <definedNames>
    <definedName name="_xlnm.Print_Area" localSheetId="0">'ამიარან კალაძის II ჩიხი'!$A$1:$M$156</definedName>
    <definedName name="_xlnm.Print_Titles" localSheetId="0">'ამიარან კალაძის II ჩიხი'!$10:$10</definedName>
  </definedNames>
  <calcPr calcId="152511"/>
</workbook>
</file>

<file path=xl/calcChain.xml><?xml version="1.0" encoding="utf-8"?>
<calcChain xmlns="http://schemas.openxmlformats.org/spreadsheetml/2006/main">
  <c r="F74" i="1" l="1"/>
  <c r="F52" i="1" l="1"/>
  <c r="F36" i="1" l="1"/>
  <c r="F93" i="1"/>
  <c r="F97" i="1" s="1"/>
  <c r="E91" i="1"/>
  <c r="E90" i="1"/>
  <c r="E85" i="1"/>
  <c r="F84" i="1"/>
  <c r="F83" i="1"/>
  <c r="F79" i="1"/>
  <c r="F80" i="1" s="1"/>
  <c r="E77" i="1"/>
  <c r="E76" i="1"/>
  <c r="E75" i="1"/>
  <c r="F77" i="1"/>
  <c r="F68" i="1"/>
  <c r="F69" i="1" s="1"/>
  <c r="F67" i="1"/>
  <c r="F66" i="1"/>
  <c r="F65" i="1"/>
  <c r="E63" i="1"/>
  <c r="F63" i="1" s="1"/>
  <c r="F62" i="1"/>
  <c r="E62" i="1"/>
  <c r="F59" i="1"/>
  <c r="F56" i="1"/>
  <c r="E49" i="1"/>
  <c r="E48" i="1"/>
  <c r="F47" i="1"/>
  <c r="F49" i="1" s="1"/>
  <c r="E45" i="1"/>
  <c r="E44" i="1"/>
  <c r="E43" i="1"/>
  <c r="E41" i="1"/>
  <c r="F40" i="1"/>
  <c r="E39" i="1"/>
  <c r="E38" i="1"/>
  <c r="E37" i="1"/>
  <c r="F37" i="1" s="1"/>
  <c r="F41" i="1" l="1"/>
  <c r="F85" i="1"/>
  <c r="F90" i="1"/>
  <c r="F94" i="1"/>
  <c r="F91" i="1"/>
  <c r="F95" i="1"/>
  <c r="F39" i="1"/>
  <c r="F46" i="1"/>
  <c r="F38" i="1"/>
  <c r="F42" i="1"/>
  <c r="F57" i="1"/>
  <c r="F58" i="1"/>
  <c r="F53" i="1"/>
  <c r="F72" i="1"/>
  <c r="F78" i="1"/>
  <c r="F81" i="1"/>
  <c r="F51" i="1"/>
  <c r="F54" i="1"/>
  <c r="F75" i="1"/>
  <c r="F76" i="1"/>
  <c r="F92" i="1"/>
  <c r="F70" i="1"/>
  <c r="F87" i="1"/>
  <c r="F89" i="1"/>
  <c r="F48" i="1"/>
  <c r="F86" i="1"/>
  <c r="F43" i="1"/>
  <c r="F45" i="1" l="1"/>
  <c r="F44" i="1"/>
  <c r="F60" i="1"/>
  <c r="F73" i="1"/>
  <c r="F133" i="1" l="1"/>
  <c r="F101" i="1"/>
  <c r="F29" i="1"/>
  <c r="F120" i="1" l="1"/>
  <c r="F107" i="1" l="1"/>
  <c r="E132" i="1" l="1"/>
  <c r="E22" i="1" l="1"/>
  <c r="E131" i="1" l="1"/>
  <c r="F131" i="1" s="1"/>
  <c r="E128" i="1"/>
  <c r="E127" i="1"/>
  <c r="E126" i="1"/>
  <c r="E125" i="1"/>
  <c r="F118" i="1"/>
  <c r="F132" i="1"/>
  <c r="F129" i="1"/>
  <c r="E116" i="1"/>
  <c r="E115" i="1"/>
  <c r="E114" i="1"/>
  <c r="E112" i="1"/>
  <c r="E111" i="1"/>
  <c r="E110" i="1"/>
  <c r="F13" i="1" l="1"/>
  <c r="E21" i="1"/>
  <c r="E20" i="1"/>
  <c r="E19" i="1"/>
  <c r="E17" i="1"/>
  <c r="F17" i="1" s="1"/>
  <c r="E105" i="1" l="1"/>
  <c r="E104" i="1"/>
  <c r="E103" i="1"/>
  <c r="E102" i="1"/>
  <c r="F104" i="1" l="1"/>
  <c r="F102" i="1"/>
  <c r="F108" i="1"/>
  <c r="F105" i="1"/>
  <c r="F103" i="1"/>
  <c r="F123" i="1" l="1"/>
  <c r="F135" i="1" l="1"/>
  <c r="F140" i="1"/>
  <c r="F134" i="1"/>
  <c r="F137" i="1"/>
  <c r="F136" i="1"/>
  <c r="F128" i="1"/>
  <c r="F127" i="1"/>
  <c r="F126" i="1"/>
  <c r="F125" i="1"/>
  <c r="F121" i="1" l="1"/>
  <c r="E31" i="1" l="1"/>
  <c r="F31" i="1" s="1"/>
  <c r="E30" i="1"/>
  <c r="F30" i="1" s="1"/>
  <c r="E119" i="1" l="1"/>
  <c r="F119" i="1" s="1"/>
  <c r="F116" i="1"/>
  <c r="F115" i="1"/>
  <c r="F114" i="1"/>
  <c r="E113" i="1"/>
  <c r="F113" i="1" s="1"/>
  <c r="F112" i="1"/>
  <c r="F111" i="1"/>
  <c r="F110" i="1"/>
  <c r="F139" i="1" l="1"/>
  <c r="F18" i="1"/>
  <c r="F24" i="1" s="1"/>
  <c r="F28" i="1" l="1"/>
  <c r="F26" i="1"/>
  <c r="F27" i="1"/>
  <c r="F25" i="1"/>
  <c r="F22" i="1"/>
  <c r="F23" i="1"/>
  <c r="F21" i="1"/>
  <c r="F19" i="1"/>
  <c r="F20" i="1"/>
</calcChain>
</file>

<file path=xl/sharedStrings.xml><?xml version="1.0" encoding="utf-8"?>
<sst xmlns="http://schemas.openxmlformats.org/spreadsheetml/2006/main" count="318" uniqueCount="140">
  <si>
    <t>დამკვეთის დასახელება</t>
  </si>
  <si>
    <t xml:space="preserve"> რესურსული ხარჯთაღრიცხვა</t>
  </si>
  <si>
    <t>სახარჯთაღრიცხვო ღირებულება</t>
  </si>
  <si>
    <t>ათ. ლარი</t>
  </si>
  <si>
    <t>N</t>
  </si>
  <si>
    <t>შიფრი</t>
  </si>
  <si>
    <t>სამუშაოს დასახელება</t>
  </si>
  <si>
    <t>განზ. 
ერთ.</t>
  </si>
  <si>
    <t>ნორმა 
ერთ-ზე</t>
  </si>
  <si>
    <t>რაოდენობა</t>
  </si>
  <si>
    <t>მასალები</t>
  </si>
  <si>
    <t>ხელფასი (ლარი)</t>
  </si>
  <si>
    <t>მანქ. მექანიზმები (ლარი)</t>
  </si>
  <si>
    <t>სულ</t>
  </si>
  <si>
    <t>ერთ. ფასი</t>
  </si>
  <si>
    <t>ჯამი</t>
  </si>
  <si>
    <t>(ლარი)</t>
  </si>
  <si>
    <t>თავი 1. ტერიტორიის ათვისება და მოსამზადებელი სამუშაოები</t>
  </si>
  <si>
    <t>ტრასის აღდგენა და დამაგრება</t>
  </si>
  <si>
    <t>კმ</t>
  </si>
  <si>
    <t>შრომის დანახარჯი</t>
  </si>
  <si>
    <t>კაც/სთ</t>
  </si>
  <si>
    <t>ჯამი:</t>
  </si>
  <si>
    <t>სულ თავი 1-ის მიხედვით</t>
  </si>
  <si>
    <t>ლარი</t>
  </si>
  <si>
    <t>თავი 2 მიწის სამუშაოები</t>
  </si>
  <si>
    <t>1-29-3  
1-29-10</t>
  </si>
  <si>
    <t xml:space="preserve">გრუნტის დამუშავება ბულდოზერით, 
გადაადგილება 30 მ-ზე </t>
  </si>
  <si>
    <t>მანქ/სთ</t>
  </si>
  <si>
    <t xml:space="preserve">გრუნტის დატვირთვა 
ექსკავატორის საშუალებით </t>
  </si>
  <si>
    <t>ექსკავატორი ჩამჩის 
მოცულობით 0,5მ3</t>
  </si>
  <si>
    <t>სხვა მანქანები</t>
  </si>
  <si>
    <t>გრუნტის გატანა ნაყარში 5კმ-ზე</t>
  </si>
  <si>
    <t>1-62-5</t>
  </si>
  <si>
    <t xml:space="preserve">გზის მოშანდაკება გრეიდერით </t>
  </si>
  <si>
    <t>ავტოგრეიდერი მისაბმელით</t>
  </si>
  <si>
    <t>მატერიალური რესურსი</t>
  </si>
  <si>
    <t>ტნ</t>
  </si>
  <si>
    <t>სულ თავი 2-ის მიხედვით</t>
  </si>
  <si>
    <t>სხვა მასალები</t>
  </si>
  <si>
    <t>მ3</t>
  </si>
  <si>
    <t>ბიტუმის ემულსია</t>
  </si>
  <si>
    <t>სულ თავი 3-ის მიხედვით</t>
  </si>
  <si>
    <t>ავტოგრეიდერი 79კვტ.</t>
  </si>
  <si>
    <t>მოსარწყავი მანქანა 6000 ლ.</t>
  </si>
  <si>
    <t>წყალი</t>
  </si>
  <si>
    <t xml:space="preserve">27-11-1  </t>
  </si>
  <si>
    <t xml:space="preserve">ბულდოზერი 108ცხ. ძ. </t>
  </si>
  <si>
    <t>სატკეპნის საგზაო 5ტნ</t>
  </si>
  <si>
    <t>სატკეპნის საგზაო გლუვი 10ტნ</t>
  </si>
  <si>
    <t>ქვის ნამტვრევის მანაწილებელი 
მანქანა</t>
  </si>
  <si>
    <t>ღორღი (ტკეპმის კოეფიციენტის 
გათვალისწინებით k=1,26)</t>
  </si>
  <si>
    <t>27-63-1</t>
  </si>
  <si>
    <t>ავტოგუდრონატორი 3500ლ.</t>
  </si>
  <si>
    <t>ასფალტის დამგები</t>
  </si>
  <si>
    <t xml:space="preserve">27-7-2 </t>
  </si>
  <si>
    <t>მისაყრელი გვერდულების მოწყობა ქვიშა ხრეშით  (ტკეპნის კოეფიციენტის გათვალისწინებით K=1,22)</t>
  </si>
  <si>
    <t>%</t>
  </si>
  <si>
    <t>დღგ</t>
  </si>
  <si>
    <t>სულ ხარჯთაღრიცხვით</t>
  </si>
  <si>
    <r>
      <t>მ</t>
    </r>
    <r>
      <rPr>
        <vertAlign val="superscript"/>
        <sz val="12"/>
        <rFont val="Sylfaen"/>
        <family val="1"/>
        <charset val="204"/>
      </rPr>
      <t>3</t>
    </r>
  </si>
  <si>
    <r>
      <t>m</t>
    </r>
    <r>
      <rPr>
        <vertAlign val="superscript"/>
        <sz val="12"/>
        <rFont val="AcadNusx"/>
      </rPr>
      <t>3</t>
    </r>
  </si>
  <si>
    <t>ტრაქტორი 79კვტ.</t>
  </si>
  <si>
    <t>ქვიშა ხრეშოვანი ნარევი (ტკეპნის კოეფიციენტის 
გათვალისწინებით K=1,22)</t>
  </si>
  <si>
    <t>სამტრედიის მუნიციპალიტეტი</t>
  </si>
  <si>
    <t>საფუძველის ზედა ფენის მოწყობა  ღორღით ფრაქციით 0-40მმ  სისქით 10 სმ</t>
  </si>
  <si>
    <t>27-7-2</t>
  </si>
  <si>
    <t>საფუძვლის შემასწორებელი ფენის მოწყობა  ქვიშა ხრეშოვანი ნარევით სისქით  hსაშ12სმ (ტკეპნის კოეფიციენტის გათვალისწინებით K-1,22)</t>
  </si>
  <si>
    <t>1-22-15</t>
  </si>
  <si>
    <r>
      <t>მ</t>
    </r>
    <r>
      <rPr>
        <b/>
        <vertAlign val="superscript"/>
        <sz val="12"/>
        <color indexed="8"/>
        <rFont val="Sylfaen"/>
        <family val="1"/>
      </rPr>
      <t>3</t>
    </r>
  </si>
  <si>
    <r>
      <t>მ</t>
    </r>
    <r>
      <rPr>
        <b/>
        <vertAlign val="superscript"/>
        <sz val="12"/>
        <rFont val="Sylfaen"/>
        <family val="1"/>
      </rPr>
      <t>2</t>
    </r>
  </si>
  <si>
    <r>
      <t>მ</t>
    </r>
    <r>
      <rPr>
        <b/>
        <vertAlign val="superscript"/>
        <sz val="12"/>
        <rFont val="Sylfaen"/>
        <family val="1"/>
      </rPr>
      <t>3</t>
    </r>
  </si>
  <si>
    <r>
      <t>m</t>
    </r>
    <r>
      <rPr>
        <b/>
        <vertAlign val="superscript"/>
        <sz val="12"/>
        <rFont val="AcadNusx"/>
        <family val="2"/>
      </rPr>
      <t>2</t>
    </r>
  </si>
  <si>
    <t>1.03</t>
  </si>
  <si>
    <r>
      <rPr>
        <b/>
        <sz val="12"/>
        <color indexed="8"/>
        <rFont val="AcadNusx"/>
        <family val="2"/>
      </rPr>
      <t>m</t>
    </r>
    <r>
      <rPr>
        <b/>
        <vertAlign val="superscript"/>
        <sz val="12"/>
        <color indexed="8"/>
        <rFont val="AcadNusx"/>
        <family val="2"/>
      </rPr>
      <t>2</t>
    </r>
  </si>
  <si>
    <r>
      <rPr>
        <b/>
        <sz val="12"/>
        <color indexed="8"/>
        <rFont val="AcadNusx"/>
        <family val="2"/>
      </rPr>
      <t>მ</t>
    </r>
    <r>
      <rPr>
        <b/>
        <vertAlign val="superscript"/>
        <sz val="12"/>
        <color indexed="8"/>
        <rFont val="AcadNusx"/>
        <family val="2"/>
      </rPr>
      <t>3</t>
    </r>
  </si>
  <si>
    <t>სატკეპნი საგზაო პნევმოსვლაზე 18ტ.</t>
  </si>
  <si>
    <t>27-39-1,2  
27-40-1;2</t>
  </si>
  <si>
    <r>
      <t>საფუძვლის ფენაზე თხევადი ბიტუმის  მოსხმა 1მ</t>
    </r>
    <r>
      <rPr>
        <b/>
        <vertAlign val="superscript"/>
        <sz val="12"/>
        <color indexed="8"/>
        <rFont val="Arial"/>
        <family val="2"/>
        <charset val="204"/>
      </rPr>
      <t>2</t>
    </r>
    <r>
      <rPr>
        <b/>
        <sz val="12"/>
        <color indexed="8"/>
        <rFont val="Arial"/>
        <family val="2"/>
        <charset val="204"/>
      </rPr>
      <t>-ზე 600 გრ.</t>
    </r>
  </si>
  <si>
    <t>ღორღი</t>
  </si>
  <si>
    <r>
      <t>საფარის ფენის მოწყობა წვრილმარცვლოვანი მკვრივი, ა/ბეტონის ცხელი ნარევით ტიპი ,,</t>
    </r>
    <r>
      <rPr>
        <b/>
        <sz val="12"/>
        <color rgb="FF000000"/>
        <rFont val="Arial"/>
        <family val="2"/>
      </rPr>
      <t>B</t>
    </r>
    <r>
      <rPr>
        <b/>
        <sz val="12"/>
        <color indexed="8"/>
        <rFont val="AcadNusx"/>
        <family val="2"/>
      </rPr>
      <t>" მარკა II სისქით 5 სმ</t>
    </r>
  </si>
  <si>
    <t>1-25-2</t>
  </si>
  <si>
    <t>სამუშაოები ნაყარში</t>
  </si>
  <si>
    <t>გვ136. პოზ146</t>
  </si>
  <si>
    <t>ბულდოზერი 108 ცხ. ძ.</t>
  </si>
  <si>
    <t>მ/სთ</t>
  </si>
  <si>
    <t>ღორღი ფრ (0-40 მმ)</t>
  </si>
  <si>
    <t>გვ135. პოზ126</t>
  </si>
  <si>
    <t>ასფალტობეტონი წვრილმარცვლოვანი</t>
  </si>
  <si>
    <t>kvleva-Ziebis krebuli გვ. 557 ცხრ-17</t>
  </si>
  <si>
    <t xml:space="preserve">
სამტრედიის მუნიციპალიტეტის ქ. სამტრედიაში ამირან კალაძის II ჩიხის გზის რეაბილიტაციის 
სამუშაოების საპროექტო-სახარჯთაღრიცხვო დოკუმენტაცია
</t>
  </si>
  <si>
    <t>თავი 3. ხელოვნური ნაგებობები</t>
  </si>
  <si>
    <t>1-23-6</t>
  </si>
  <si>
    <t xml:space="preserve">ქვაბულის დამუშავება ექსკავატორით ჩამჩის მოცულობით 
0,25 მ3 და დატვირთვა ა/თვითმცლელებზე </t>
  </si>
  <si>
    <r>
      <rPr>
        <sz val="12"/>
        <color theme="1"/>
        <rFont val="AcadNusx"/>
      </rPr>
      <t>m</t>
    </r>
    <r>
      <rPr>
        <vertAlign val="superscript"/>
        <sz val="12"/>
        <color theme="1"/>
        <rFont val="AcadNusx"/>
      </rPr>
      <t>3</t>
    </r>
  </si>
  <si>
    <t>გვ138. პოზ125</t>
  </si>
  <si>
    <r>
      <t>ექსკავატორი ჩამჩის 
მოცულობით 0,25მ</t>
    </r>
    <r>
      <rPr>
        <vertAlign val="superscript"/>
        <sz val="12"/>
        <color theme="1"/>
        <rFont val="Sylfaen"/>
        <family val="1"/>
        <charset val="204"/>
      </rPr>
      <t>3</t>
    </r>
  </si>
  <si>
    <t>1-80-2</t>
  </si>
  <si>
    <r>
      <t>მ</t>
    </r>
    <r>
      <rPr>
        <vertAlign val="superscript"/>
        <sz val="12"/>
        <color theme="1"/>
        <rFont val="Sylfaen"/>
        <family val="1"/>
        <charset val="204"/>
      </rPr>
      <t>3</t>
    </r>
  </si>
  <si>
    <t xml:space="preserve">ზედმეტი გრუნტის დატვირთვა 
ექსკავატორის საშუალებით </t>
  </si>
  <si>
    <t>ზედმეტი გრუნტის გატანა ნაყარში 5კმ-ზე</t>
  </si>
  <si>
    <t>30-3-2</t>
  </si>
  <si>
    <t>ქვიშა ხრეშოვანი ნარევით
 (ტკეპნის კოეფიციენტის გათვალისწინებით K=1,1)</t>
  </si>
  <si>
    <t>22-11-11</t>
  </si>
  <si>
    <t>წასაცხები ჰიდროიზოლაცის მოწყობა (ბიტუმ პოლიმერული მასტიკა) 2 ფენა</t>
  </si>
  <si>
    <t>ბიტუმ პოლიმერული მასტიკა</t>
  </si>
  <si>
    <t>მინბამბა</t>
  </si>
  <si>
    <r>
      <t>მ</t>
    </r>
    <r>
      <rPr>
        <vertAlign val="superscript"/>
        <sz val="12"/>
        <rFont val="Sylfaen"/>
        <family val="1"/>
      </rPr>
      <t>2</t>
    </r>
  </si>
  <si>
    <t>ქაღალდი შესაფუთი</t>
  </si>
  <si>
    <t xml:space="preserve">გამოსაყენებელი მასალის ტრანსპორტირება 15კმ-დან </t>
  </si>
  <si>
    <t>22-5-11</t>
  </si>
  <si>
    <t>ლითონის მილის d-530 მმ. 
კედლის სისქით 6,0მმ. ჩადება ტრანშეაში</t>
  </si>
  <si>
    <t>გრძ/მ</t>
  </si>
  <si>
    <t>ფოლადის მილი d=530მმ</t>
  </si>
  <si>
    <t>პროექტით</t>
  </si>
  <si>
    <t>მილის ტრანსპორტირება 15კმ-დან</t>
  </si>
  <si>
    <t>ტრანშეის შევსება ქვიშა–ხრეშოვანი ნარევით (ტკეპნის კოეფიციენტის გათვალისწინებით K=1,1)</t>
  </si>
  <si>
    <r>
      <rPr>
        <sz val="12"/>
        <color theme="1"/>
        <rFont val="AcadNusx"/>
      </rPr>
      <t xml:space="preserve">ქვიშა ხრეშოვანი ნარევი (ტკეპნის კოეფიციენტის გათვალისწინებით </t>
    </r>
    <r>
      <rPr>
        <sz val="12"/>
        <color theme="1"/>
        <rFont val="Arial"/>
        <family val="2"/>
        <charset val="204"/>
      </rPr>
      <t>K=1,1)</t>
    </r>
  </si>
  <si>
    <t>ქვიშა ხრეშოვანი ნარევის ტრანსპორტირება 
15კმ-დან (1.85X1.6=2.96ტნ)</t>
  </si>
  <si>
    <t>მონოლითური ბეტონის პორტალური კედლების მოსაწყობად ქვაბულის დამუშავება ექსკავატორით და დატვირთვა ა/თვითმცლელებზე</t>
  </si>
  <si>
    <r>
      <rPr>
        <sz val="12"/>
        <color theme="1"/>
        <rFont val="AcadNusx"/>
      </rPr>
      <t xml:space="preserve">ქვიშა ხრეშოვანი ნარევით (ტკეპნის კოეფიციენტის გათვალისწინებით </t>
    </r>
    <r>
      <rPr>
        <sz val="12"/>
        <color theme="1"/>
        <rFont val="Arial"/>
        <family val="2"/>
        <charset val="204"/>
      </rPr>
      <t>K=1,1)</t>
    </r>
  </si>
  <si>
    <t xml:space="preserve">30-8-3 </t>
  </si>
  <si>
    <t>გვ136. პოზ51</t>
  </si>
  <si>
    <t>ამწე მუხლუხა სვლაზე 16ტ</t>
  </si>
  <si>
    <t>ბეტონი B-22,5 F200 W6</t>
  </si>
  <si>
    <t>ცემენტის ხსნარი</t>
  </si>
  <si>
    <t>ხის მასალა</t>
  </si>
  <si>
    <t xml:space="preserve">გრუნტის დამუშავება ხელით 
მექანიზიმის მიუდგომელ ადგილებში </t>
  </si>
  <si>
    <r>
      <rPr>
        <b/>
        <sz val="12"/>
        <color theme="1"/>
        <rFont val="AcadNusx"/>
      </rPr>
      <t xml:space="preserve">ქვესაგები ფენის მოწყობა ქვიშა–ხრეშოვანი ნარევით                 სისქით 10 სმ (ტკეპნის კოეფიციენტის გათვალისწინებით </t>
    </r>
    <r>
      <rPr>
        <b/>
        <sz val="12"/>
        <color theme="1"/>
        <rFont val="Arial"/>
        <family val="2"/>
        <charset val="204"/>
      </rPr>
      <t>K</t>
    </r>
    <r>
      <rPr>
        <b/>
        <sz val="12"/>
        <color theme="1"/>
        <rFont val="AcadNusx"/>
      </rPr>
      <t>=1,1)</t>
    </r>
  </si>
  <si>
    <r>
      <rPr>
        <b/>
        <sz val="12"/>
        <color theme="1"/>
        <rFont val="AcadNusx"/>
      </rPr>
      <t>ქვესაგები ფენის მოწყობა ქვიშა–ხრეშოვანი ნარევით სისქით 10 სმ (ტკეპნის კოეფიციენტის გათვალისწინებით</t>
    </r>
    <r>
      <rPr>
        <b/>
        <sz val="12"/>
        <color theme="1"/>
        <rFont val="Times New Roman"/>
        <family val="1"/>
        <charset val="204"/>
      </rPr>
      <t xml:space="preserve"> K</t>
    </r>
    <r>
      <rPr>
        <b/>
        <sz val="12"/>
        <color theme="1"/>
        <rFont val="AcadNusx"/>
      </rPr>
      <t>=1,1)</t>
    </r>
  </si>
  <si>
    <r>
      <t xml:space="preserve">პორტალური კედლის მოწყობა </t>
    </r>
    <r>
      <rPr>
        <b/>
        <sz val="12"/>
        <color theme="1"/>
        <rFont val="Arial"/>
        <family val="2"/>
        <charset val="204"/>
      </rPr>
      <t xml:space="preserve">B-22,5 F200 W6 </t>
    </r>
    <r>
      <rPr>
        <b/>
        <sz val="12"/>
        <color theme="1"/>
        <rFont val="AcadNusx"/>
      </rPr>
      <t>კლასის მონოლითური ბეტონით (ფუნდამენტი, ტანი, პარაპეტი)</t>
    </r>
  </si>
  <si>
    <r>
      <t xml:space="preserve">პორტალური კედლების  უბეების შევსება ქვიშა–ხრეშოვანი ნარევით (ტკეპნის კოეფიციენტის გათვალისწინებით </t>
    </r>
    <r>
      <rPr>
        <b/>
        <sz val="12"/>
        <color theme="1"/>
        <rFont val="Times New Roman"/>
        <family val="1"/>
        <charset val="204"/>
      </rPr>
      <t>K</t>
    </r>
    <r>
      <rPr>
        <b/>
        <sz val="12"/>
        <color theme="1"/>
        <rFont val="AcadNusx"/>
      </rPr>
      <t>=1,1)</t>
    </r>
  </si>
  <si>
    <t>თავი 4, საგზაო სამოსი</t>
  </si>
  <si>
    <t>სულ თავი 1-4-ის მიხედვით</t>
  </si>
  <si>
    <t>სულ თავი 4-ის მიხედვით</t>
  </si>
  <si>
    <r>
      <t xml:space="preserve">გზის გადამკვეთი </t>
    </r>
    <r>
      <rPr>
        <b/>
        <sz val="12"/>
        <color theme="1"/>
        <rFont val="Arial"/>
        <family val="2"/>
        <charset val="204"/>
      </rPr>
      <t>d</t>
    </r>
    <r>
      <rPr>
        <b/>
        <sz val="12"/>
        <color theme="1"/>
        <rFont val="AcadNusx"/>
      </rPr>
      <t>=530მმ ლითონის მილის მოწყობა</t>
    </r>
  </si>
  <si>
    <t>მასალების ტრანსპორტირება არაუმეტეს</t>
  </si>
  <si>
    <t>ზედნადები ხარჯები არაუემტეს</t>
  </si>
  <si>
    <t xml:space="preserve">გეგმიური მოგება არაუმეტეს </t>
  </si>
  <si>
    <t>გაუთვალისწინებელი ხარჯები არაუმეტეს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</si>
</sst>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0&quot; &quot;;&quot;-&quot;#,##0.00&quot; &quot;"/>
    <numFmt numFmtId="165" formatCode="#,###.00;&quot;-&quot;#,###.00;&quot;- &quot;"/>
    <numFmt numFmtId="166" formatCode="#,##0.000&quot; &quot;;&quot;-&quot;#,##0.000&quot; &quot;"/>
    <numFmt numFmtId="167" formatCode="0.000"/>
    <numFmt numFmtId="168" formatCode="#,##0.00_ ;[Red]\-#,##0.00\ "/>
    <numFmt numFmtId="169" formatCode="0.00000"/>
    <numFmt numFmtId="170" formatCode="0.0000"/>
    <numFmt numFmtId="171" formatCode="#,##0.0000_);[Red]\(#,##0.0000\)"/>
  </numFmts>
  <fonts count="54" x14ac:knownFonts="1">
    <font>
      <sz val="11"/>
      <color indexed="8"/>
      <name val="Calibri"/>
    </font>
    <font>
      <b/>
      <sz val="12"/>
      <color indexed="8"/>
      <name val="Sylfaen"/>
      <family val="1"/>
      <charset val="204"/>
    </font>
    <font>
      <sz val="12"/>
      <color indexed="8"/>
      <name val="Sylfaen"/>
      <family val="1"/>
      <charset val="204"/>
    </font>
    <font>
      <b/>
      <sz val="12"/>
      <color indexed="8"/>
      <name val="AcadNusx"/>
    </font>
    <font>
      <b/>
      <sz val="12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0"/>
      <color indexed="8"/>
      <name val="AcadNusx"/>
    </font>
    <font>
      <b/>
      <sz val="10"/>
      <color indexed="8"/>
      <name val="Sylfaen"/>
      <family val="1"/>
      <charset val="204"/>
    </font>
    <font>
      <sz val="12"/>
      <color indexed="8"/>
      <name val="AcadNusx"/>
    </font>
    <font>
      <sz val="12"/>
      <color indexed="8"/>
      <name val="Arial"/>
      <family val="2"/>
      <charset val="204"/>
    </font>
    <font>
      <sz val="10"/>
      <name val="Arial"/>
      <family val="2"/>
    </font>
    <font>
      <sz val="12"/>
      <name val="Arial"/>
      <family val="2"/>
    </font>
    <font>
      <sz val="12"/>
      <name val="Sylfaen"/>
      <family val="1"/>
      <charset val="204"/>
    </font>
    <font>
      <b/>
      <sz val="12"/>
      <name val="Sylfaen"/>
      <family val="1"/>
      <charset val="204"/>
    </font>
    <font>
      <b/>
      <sz val="10"/>
      <name val="Sylfaen"/>
      <family val="1"/>
      <charset val="204"/>
    </font>
    <font>
      <b/>
      <sz val="12"/>
      <name val="Arial"/>
      <family val="2"/>
      <charset val="204"/>
    </font>
    <font>
      <vertAlign val="superscript"/>
      <sz val="12"/>
      <name val="Sylfaen"/>
      <family val="1"/>
      <charset val="204"/>
    </font>
    <font>
      <b/>
      <sz val="12"/>
      <name val="Arial"/>
      <family val="2"/>
    </font>
    <font>
      <b/>
      <sz val="12"/>
      <name val="AcadNusx"/>
    </font>
    <font>
      <sz val="10"/>
      <name val="Arial Cyr"/>
      <charset val="204"/>
    </font>
    <font>
      <b/>
      <sz val="10"/>
      <name val="AcadNusx"/>
    </font>
    <font>
      <sz val="12"/>
      <name val="AcadNusx"/>
    </font>
    <font>
      <vertAlign val="superscript"/>
      <sz val="12"/>
      <name val="AcadNusx"/>
    </font>
    <font>
      <b/>
      <sz val="12"/>
      <name val="Sylfaen"/>
      <family val="1"/>
    </font>
    <font>
      <b/>
      <sz val="11"/>
      <color indexed="8"/>
      <name val="AcadNusx"/>
      <family val="2"/>
    </font>
    <font>
      <b/>
      <sz val="12"/>
      <color indexed="8"/>
      <name val="Sylfaen"/>
      <family val="1"/>
    </font>
    <font>
      <b/>
      <vertAlign val="superscript"/>
      <sz val="12"/>
      <color indexed="8"/>
      <name val="Sylfaen"/>
      <family val="1"/>
    </font>
    <font>
      <b/>
      <vertAlign val="superscript"/>
      <sz val="12"/>
      <name val="Sylfaen"/>
      <family val="1"/>
    </font>
    <font>
      <b/>
      <sz val="12"/>
      <name val="AcadNusx"/>
      <family val="2"/>
    </font>
    <font>
      <b/>
      <vertAlign val="superscript"/>
      <sz val="12"/>
      <name val="AcadNusx"/>
      <family val="2"/>
    </font>
    <font>
      <b/>
      <sz val="12"/>
      <color indexed="8"/>
      <name val="AcadNusx"/>
      <family val="2"/>
    </font>
    <font>
      <b/>
      <vertAlign val="superscript"/>
      <sz val="12"/>
      <color indexed="8"/>
      <name val="Arial"/>
      <family val="2"/>
      <charset val="204"/>
    </font>
    <font>
      <b/>
      <sz val="11"/>
      <color indexed="8"/>
      <name val="Calibri"/>
      <family val="2"/>
    </font>
    <font>
      <b/>
      <vertAlign val="superscript"/>
      <sz val="12"/>
      <color indexed="8"/>
      <name val="AcadNusx"/>
      <family val="2"/>
    </font>
    <font>
      <b/>
      <sz val="16"/>
      <color indexed="8"/>
      <name val="AcadNusx"/>
    </font>
    <font>
      <sz val="12"/>
      <color theme="1"/>
      <name val="Sylfaen"/>
      <family val="1"/>
      <charset val="204"/>
    </font>
    <font>
      <b/>
      <sz val="12"/>
      <color rgb="FF000000"/>
      <name val="Arial"/>
      <family val="2"/>
    </font>
    <font>
      <sz val="11"/>
      <color indexed="8"/>
      <name val="Calibri"/>
    </font>
    <font>
      <b/>
      <sz val="12"/>
      <color theme="1"/>
      <name val="AcadNusx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Sylfaen"/>
      <family val="1"/>
      <charset val="204"/>
    </font>
    <font>
      <sz val="12"/>
      <color theme="1"/>
      <name val="AcadNusx"/>
    </font>
    <font>
      <vertAlign val="superscript"/>
      <sz val="12"/>
      <color theme="1"/>
      <name val="AcadNusx"/>
    </font>
    <font>
      <vertAlign val="superscript"/>
      <sz val="12"/>
      <color theme="1"/>
      <name val="Sylfaen"/>
      <family val="1"/>
      <charset val="204"/>
    </font>
    <font>
      <b/>
      <sz val="11"/>
      <color theme="1"/>
      <name val="AcadNusx"/>
    </font>
    <font>
      <sz val="12"/>
      <color theme="1"/>
      <name val="Calibri"/>
      <family val="2"/>
      <charset val="204"/>
    </font>
    <font>
      <vertAlign val="superscript"/>
      <sz val="12"/>
      <name val="Sylfaen"/>
      <family val="1"/>
    </font>
    <font>
      <b/>
      <sz val="10"/>
      <color theme="1"/>
      <name val="Sylfaen"/>
      <family val="1"/>
      <charset val="204"/>
    </font>
    <font>
      <b/>
      <sz val="12"/>
      <color theme="1"/>
      <name val="Sylfaen"/>
      <family val="1"/>
    </font>
    <font>
      <b/>
      <sz val="12"/>
      <color theme="1"/>
      <name val="Calibri"/>
      <family val="2"/>
      <charset val="204"/>
    </font>
    <font>
      <b/>
      <sz val="12"/>
      <name val="Arial Cy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10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6">
    <xf numFmtId="0" fontId="0" fillId="0" borderId="0" applyNumberFormat="0" applyFill="0" applyBorder="0" applyProtection="0"/>
    <xf numFmtId="0" fontId="10" fillId="0" borderId="5"/>
    <xf numFmtId="0" fontId="12" fillId="0" borderId="5"/>
    <xf numFmtId="0" fontId="19" fillId="0" borderId="5"/>
    <xf numFmtId="0" fontId="19" fillId="0" borderId="5"/>
    <xf numFmtId="43" fontId="37" fillId="0" borderId="0" applyFont="0" applyFill="0" applyBorder="0" applyAlignment="0" applyProtection="0"/>
  </cellStyleXfs>
  <cellXfs count="238">
    <xf numFmtId="0" fontId="0" fillId="0" borderId="0" xfId="0" applyFont="1" applyAlignment="1"/>
    <xf numFmtId="164" fontId="25" fillId="0" borderId="11" xfId="0" applyNumberFormat="1" applyFont="1" applyFill="1" applyBorder="1" applyAlignment="1">
      <alignment horizontal="right" vertical="center"/>
    </xf>
    <xf numFmtId="164" fontId="1" fillId="0" borderId="11" xfId="0" applyNumberFormat="1" applyFont="1" applyFill="1" applyBorder="1" applyAlignment="1">
      <alignment horizontal="right" vertical="center"/>
    </xf>
    <xf numFmtId="40" fontId="13" fillId="0" borderId="17" xfId="4" applyNumberFormat="1" applyFont="1" applyFill="1" applyBorder="1" applyAlignment="1">
      <alignment horizontal="right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/>
    <xf numFmtId="0" fontId="0" fillId="0" borderId="0" xfId="0" applyFont="1" applyFill="1" applyAlignment="1"/>
    <xf numFmtId="0" fontId="11" fillId="0" borderId="5" xfId="1" applyFont="1" applyFill="1" applyBorder="1" applyAlignment="1">
      <alignment horizontal="center" vertical="top"/>
    </xf>
    <xf numFmtId="0" fontId="0" fillId="0" borderId="2" xfId="0" applyFont="1" applyFill="1" applyBorder="1" applyAlignment="1"/>
    <xf numFmtId="49" fontId="2" fillId="0" borderId="4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top"/>
    </xf>
    <xf numFmtId="0" fontId="0" fillId="0" borderId="7" xfId="0" applyFont="1" applyFill="1" applyBorder="1" applyAlignment="1">
      <alignment vertical="top" wrapText="1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/>
    <xf numFmtId="0" fontId="0" fillId="0" borderId="12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0" fillId="0" borderId="12" xfId="0" applyFont="1" applyFill="1" applyBorder="1" applyAlignment="1"/>
    <xf numFmtId="0" fontId="15" fillId="0" borderId="1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vertical="top" wrapText="1"/>
    </xf>
    <xf numFmtId="49" fontId="1" fillId="0" borderId="11" xfId="0" applyNumberFormat="1" applyFont="1" applyFill="1" applyBorder="1" applyAlignment="1">
      <alignment horizontal="center" vertical="center" wrapText="1"/>
    </xf>
    <xf numFmtId="165" fontId="5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left" vertical="center"/>
    </xf>
    <xf numFmtId="49" fontId="25" fillId="0" borderId="11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49" fontId="2" fillId="0" borderId="11" xfId="0" applyNumberFormat="1" applyFont="1" applyFill="1" applyBorder="1" applyAlignment="1"/>
    <xf numFmtId="164" fontId="1" fillId="0" borderId="11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right"/>
    </xf>
    <xf numFmtId="49" fontId="1" fillId="0" borderId="11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vertical="center"/>
    </xf>
    <xf numFmtId="170" fontId="2" fillId="0" borderId="11" xfId="0" applyNumberFormat="1" applyFont="1" applyFill="1" applyBorder="1" applyAlignment="1">
      <alignment horizontal="center" vertical="center"/>
    </xf>
    <xf numFmtId="167" fontId="25" fillId="0" borderId="11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 wrapText="1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vertical="center"/>
    </xf>
    <xf numFmtId="0" fontId="12" fillId="0" borderId="17" xfId="2" applyFill="1" applyBorder="1" applyAlignment="1">
      <alignment horizontal="center" vertical="center"/>
    </xf>
    <xf numFmtId="170" fontId="2" fillId="0" borderId="19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25" fillId="0" borderId="18" xfId="0" applyNumberFormat="1" applyFont="1" applyFill="1" applyBorder="1" applyAlignment="1">
      <alignment vertical="center" wrapText="1"/>
    </xf>
    <xf numFmtId="0" fontId="23" fillId="0" borderId="17" xfId="2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49" fontId="23" fillId="0" borderId="17" xfId="0" applyNumberFormat="1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13" fillId="0" borderId="17" xfId="4" applyFont="1" applyFill="1" applyBorder="1" applyAlignment="1">
      <alignment horizontal="center" vertical="center"/>
    </xf>
    <xf numFmtId="40" fontId="12" fillId="0" borderId="17" xfId="0" applyNumberFormat="1" applyFont="1" applyFill="1" applyBorder="1" applyAlignment="1">
      <alignment horizontal="right" vertical="center"/>
    </xf>
    <xf numFmtId="49" fontId="12" fillId="0" borderId="17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17" xfId="4" applyFont="1" applyFill="1" applyBorder="1" applyAlignment="1">
      <alignment horizontal="center" vertical="center"/>
    </xf>
    <xf numFmtId="0" fontId="12" fillId="0" borderId="17" xfId="4" applyFont="1" applyFill="1" applyBorder="1" applyAlignment="1">
      <alignment horizontal="center" vertical="center"/>
    </xf>
    <xf numFmtId="40" fontId="12" fillId="0" borderId="17" xfId="4" applyNumberFormat="1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horizontal="center"/>
    </xf>
    <xf numFmtId="2" fontId="11" fillId="0" borderId="17" xfId="0" applyNumberFormat="1" applyFont="1" applyFill="1" applyBorder="1" applyAlignment="1">
      <alignment vertical="center" wrapText="1"/>
    </xf>
    <xf numFmtId="49" fontId="25" fillId="0" borderId="18" xfId="0" applyNumberFormat="1" applyFont="1" applyFill="1" applyBorder="1" applyAlignment="1">
      <alignment vertical="center"/>
    </xf>
    <xf numFmtId="2" fontId="0" fillId="0" borderId="11" xfId="0" applyNumberFormat="1" applyFont="1" applyFill="1" applyBorder="1" applyAlignment="1">
      <alignment vertical="center" wrapText="1"/>
    </xf>
    <xf numFmtId="49" fontId="2" fillId="0" borderId="21" xfId="0" applyNumberFormat="1" applyFont="1" applyFill="1" applyBorder="1" applyAlignment="1">
      <alignment horizontal="center" vertical="center"/>
    </xf>
    <xf numFmtId="169" fontId="2" fillId="0" borderId="11" xfId="0" applyNumberFormat="1" applyFont="1" applyFill="1" applyBorder="1" applyAlignment="1">
      <alignment horizontal="center" vertical="center"/>
    </xf>
    <xf numFmtId="0" fontId="13" fillId="0" borderId="17" xfId="2" applyFont="1" applyFill="1" applyBorder="1" applyAlignment="1">
      <alignment horizontal="center" vertical="center"/>
    </xf>
    <xf numFmtId="0" fontId="23" fillId="0" borderId="17" xfId="2" applyFont="1" applyFill="1" applyBorder="1" applyAlignment="1">
      <alignment horizontal="left" vertical="center" wrapText="1"/>
    </xf>
    <xf numFmtId="168" fontId="12" fillId="0" borderId="17" xfId="2" applyNumberFormat="1" applyFill="1" applyBorder="1" applyAlignment="1">
      <alignment horizontal="right" vertical="center"/>
    </xf>
    <xf numFmtId="0" fontId="0" fillId="0" borderId="1" xfId="0" applyFont="1" applyFill="1" applyBorder="1" applyAlignment="1"/>
    <xf numFmtId="0" fontId="17" fillId="0" borderId="17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 wrapText="1"/>
    </xf>
    <xf numFmtId="0" fontId="12" fillId="0" borderId="17" xfId="2" applyFill="1" applyBorder="1" applyAlignment="1">
      <alignment horizontal="left" vertical="center"/>
    </xf>
    <xf numFmtId="170" fontId="12" fillId="0" borderId="17" xfId="2" applyNumberFormat="1" applyFill="1" applyBorder="1" applyAlignment="1">
      <alignment horizontal="center" vertical="center"/>
    </xf>
    <xf numFmtId="0" fontId="20" fillId="0" borderId="17" xfId="3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/>
    </xf>
    <xf numFmtId="0" fontId="14" fillId="0" borderId="17" xfId="2" applyFont="1" applyFill="1" applyBorder="1" applyAlignment="1">
      <alignment horizontal="center" vertical="center" wrapText="1"/>
    </xf>
    <xf numFmtId="0" fontId="12" fillId="0" borderId="17" xfId="2" applyFill="1" applyBorder="1" applyAlignment="1">
      <alignment vertical="center" wrapText="1"/>
    </xf>
    <xf numFmtId="0" fontId="12" fillId="0" borderId="17" xfId="2" applyFill="1" applyBorder="1"/>
    <xf numFmtId="167" fontId="12" fillId="0" borderId="17" xfId="2" applyNumberForma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left" vertical="center"/>
    </xf>
    <xf numFmtId="0" fontId="4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18" fillId="0" borderId="17" xfId="0" applyNumberFormat="1" applyFont="1" applyFill="1" applyBorder="1" applyAlignment="1">
      <alignment horizontal="center" vertical="center" wrapText="1"/>
    </xf>
    <xf numFmtId="0" fontId="35" fillId="0" borderId="17" xfId="2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left" vertical="center"/>
    </xf>
    <xf numFmtId="0" fontId="0" fillId="0" borderId="3" xfId="0" applyFont="1" applyFill="1" applyBorder="1" applyAlignment="1"/>
    <xf numFmtId="0" fontId="3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vertical="center" wrapText="1"/>
    </xf>
    <xf numFmtId="49" fontId="1" fillId="0" borderId="20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right" vertical="center"/>
    </xf>
    <xf numFmtId="0" fontId="28" fillId="0" borderId="17" xfId="0" applyFont="1" applyFill="1" applyBorder="1" applyAlignment="1">
      <alignment vertical="center" wrapText="1"/>
    </xf>
    <xf numFmtId="0" fontId="28" fillId="0" borderId="17" xfId="0" applyFont="1" applyFill="1" applyBorder="1" applyAlignment="1">
      <alignment horizontal="center" vertical="center"/>
    </xf>
    <xf numFmtId="0" fontId="12" fillId="0" borderId="17" xfId="2" applyFill="1" applyBorder="1" applyAlignment="1">
      <alignment wrapText="1"/>
    </xf>
    <xf numFmtId="49" fontId="30" fillId="0" borderId="19" xfId="0" applyNumberFormat="1" applyFont="1" applyFill="1" applyBorder="1" applyAlignment="1">
      <alignment horizontal="left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left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23" fillId="0" borderId="5" xfId="2" applyFont="1" applyFill="1" applyAlignment="1">
      <alignment horizontal="center" vertical="center" wrapText="1"/>
    </xf>
    <xf numFmtId="49" fontId="30" fillId="0" borderId="22" xfId="0" applyNumberFormat="1" applyFont="1" applyFill="1" applyBorder="1" applyAlignment="1">
      <alignment horizontal="left" vertical="center" wrapText="1"/>
    </xf>
    <xf numFmtId="49" fontId="32" fillId="0" borderId="21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left" vertical="center"/>
    </xf>
    <xf numFmtId="49" fontId="1" fillId="0" borderId="19" xfId="0" applyNumberFormat="1" applyFont="1" applyFill="1" applyBorder="1" applyAlignment="1">
      <alignment wrapText="1"/>
    </xf>
    <xf numFmtId="49" fontId="32" fillId="0" borderId="11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3" fillId="0" borderId="17" xfId="2" applyFont="1" applyFill="1" applyBorder="1" applyAlignment="1">
      <alignment horizontal="left" vertical="center"/>
    </xf>
    <xf numFmtId="0" fontId="0" fillId="0" borderId="13" xfId="0" applyFont="1" applyFill="1" applyBorder="1" applyAlignment="1"/>
    <xf numFmtId="2" fontId="0" fillId="0" borderId="5" xfId="0" applyNumberFormat="1" applyFont="1" applyFill="1" applyBorder="1" applyAlignment="1"/>
    <xf numFmtId="0" fontId="4" fillId="0" borderId="2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vertical="top" wrapText="1"/>
    </xf>
    <xf numFmtId="49" fontId="9" fillId="0" borderId="11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/>
    <xf numFmtId="49" fontId="4" fillId="0" borderId="11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top"/>
    </xf>
    <xf numFmtId="49" fontId="3" fillId="0" borderId="20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vertical="center"/>
    </xf>
    <xf numFmtId="164" fontId="1" fillId="0" borderId="20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 wrapText="1"/>
    </xf>
    <xf numFmtId="49" fontId="9" fillId="0" borderId="17" xfId="0" applyNumberFormat="1" applyFont="1" applyFill="1" applyBorder="1" applyAlignment="1">
      <alignment vertical="center"/>
    </xf>
    <xf numFmtId="49" fontId="9" fillId="0" borderId="17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right" vertical="center"/>
    </xf>
    <xf numFmtId="164" fontId="1" fillId="0" borderId="17" xfId="0" applyNumberFormat="1" applyFont="1" applyFill="1" applyBorder="1" applyAlignment="1">
      <alignment horizontal="right" vertical="center"/>
    </xf>
    <xf numFmtId="49" fontId="4" fillId="0" borderId="17" xfId="0" applyNumberFormat="1" applyFont="1" applyFill="1" applyBorder="1" applyAlignment="1">
      <alignment vertical="center" wrapText="1"/>
    </xf>
    <xf numFmtId="49" fontId="1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top"/>
    </xf>
    <xf numFmtId="49" fontId="3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/>
    <xf numFmtId="0" fontId="9" fillId="0" borderId="14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top"/>
    </xf>
    <xf numFmtId="0" fontId="0" fillId="0" borderId="5" xfId="0" applyFont="1" applyFill="1" applyBorder="1" applyAlignment="1">
      <alignment vertical="top" wrapText="1"/>
    </xf>
    <xf numFmtId="0" fontId="0" fillId="0" borderId="2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top"/>
    </xf>
    <xf numFmtId="0" fontId="0" fillId="0" borderId="16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2" fillId="0" borderId="5" xfId="2" applyFill="1" applyAlignment="1">
      <alignment horizontal="center" vertical="center"/>
    </xf>
    <xf numFmtId="0" fontId="0" fillId="0" borderId="25" xfId="0" applyNumberFormat="1" applyFont="1" applyFill="1" applyBorder="1" applyAlignment="1"/>
    <xf numFmtId="0" fontId="1" fillId="0" borderId="20" xfId="0" applyFont="1" applyFill="1" applyBorder="1" applyAlignment="1">
      <alignment horizontal="center" vertical="center"/>
    </xf>
    <xf numFmtId="40" fontId="12" fillId="0" borderId="17" xfId="2" applyNumberFormat="1" applyFill="1" applyBorder="1" applyAlignment="1">
      <alignment horizontal="right" vertical="center"/>
    </xf>
    <xf numFmtId="49" fontId="51" fillId="0" borderId="17" xfId="0" applyNumberFormat="1" applyFont="1" applyFill="1" applyBorder="1" applyAlignment="1">
      <alignment vertical="center" wrapText="1"/>
    </xf>
    <xf numFmtId="166" fontId="25" fillId="0" borderId="11" xfId="0" applyNumberFormat="1" applyFont="1" applyFill="1" applyBorder="1" applyAlignment="1">
      <alignment horizontal="right" vertical="center"/>
    </xf>
    <xf numFmtId="0" fontId="1" fillId="0" borderId="18" xfId="0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right" vertical="center"/>
    </xf>
    <xf numFmtId="0" fontId="38" fillId="0" borderId="17" xfId="0" applyFont="1" applyFill="1" applyBorder="1" applyAlignment="1">
      <alignment vertical="center"/>
    </xf>
    <xf numFmtId="49" fontId="38" fillId="0" borderId="17" xfId="0" applyNumberFormat="1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vertical="center"/>
    </xf>
    <xf numFmtId="167" fontId="41" fillId="0" borderId="17" xfId="0" applyNumberFormat="1" applyFont="1" applyFill="1" applyBorder="1" applyAlignment="1">
      <alignment horizontal="center" vertical="center"/>
    </xf>
    <xf numFmtId="2" fontId="41" fillId="0" borderId="17" xfId="0" applyNumberFormat="1" applyFont="1" applyFill="1" applyBorder="1" applyAlignment="1">
      <alignment horizontal="center" vertical="center"/>
    </xf>
    <xf numFmtId="43" fontId="41" fillId="0" borderId="17" xfId="5" applyFont="1" applyFill="1" applyBorder="1" applyAlignment="1">
      <alignment horizontal="center" vertical="center"/>
    </xf>
    <xf numFmtId="43" fontId="41" fillId="0" borderId="17" xfId="5" applyFont="1" applyFill="1" applyBorder="1" applyAlignment="1">
      <alignment horizontal="center" vertical="center" wrapText="1"/>
    </xf>
    <xf numFmtId="0" fontId="39" fillId="0" borderId="17" xfId="0" applyNumberFormat="1" applyFont="1" applyFill="1" applyBorder="1" applyAlignment="1">
      <alignment horizontal="center" vertical="center"/>
    </xf>
    <xf numFmtId="0" fontId="42" fillId="0" borderId="17" xfId="2" applyFont="1" applyFill="1" applyBorder="1" applyAlignment="1">
      <alignment horizontal="center" vertical="center"/>
    </xf>
    <xf numFmtId="49" fontId="50" fillId="0" borderId="17" xfId="0" applyNumberFormat="1" applyFont="1" applyFill="1" applyBorder="1" applyAlignment="1">
      <alignment wrapText="1"/>
    </xf>
    <xf numFmtId="49" fontId="40" fillId="0" borderId="17" xfId="0" applyNumberFormat="1" applyFont="1" applyFill="1" applyBorder="1" applyAlignment="1">
      <alignment horizontal="center" vertical="center" wrapText="1"/>
    </xf>
    <xf numFmtId="40" fontId="23" fillId="0" borderId="17" xfId="2" applyNumberFormat="1" applyFont="1" applyFill="1" applyBorder="1" applyAlignment="1">
      <alignment horizontal="right" vertical="center"/>
    </xf>
    <xf numFmtId="0" fontId="39" fillId="0" borderId="17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vertical="center" wrapText="1"/>
    </xf>
    <xf numFmtId="49" fontId="35" fillId="0" borderId="17" xfId="0" applyNumberFormat="1" applyFont="1" applyFill="1" applyBorder="1" applyAlignment="1">
      <alignment vertical="center"/>
    </xf>
    <xf numFmtId="49" fontId="35" fillId="0" borderId="17" xfId="0" applyNumberFormat="1" applyFont="1" applyFill="1" applyBorder="1" applyAlignment="1">
      <alignment horizontal="center" vertical="center"/>
    </xf>
    <xf numFmtId="171" fontId="12" fillId="0" borderId="17" xfId="2" applyNumberFormat="1" applyFill="1" applyBorder="1" applyAlignment="1">
      <alignment horizontal="center" vertical="center"/>
    </xf>
    <xf numFmtId="49" fontId="35" fillId="0" borderId="17" xfId="0" applyNumberFormat="1" applyFont="1" applyFill="1" applyBorder="1" applyAlignment="1">
      <alignment vertical="center" wrapText="1"/>
    </xf>
    <xf numFmtId="49" fontId="35" fillId="0" borderId="17" xfId="0" applyNumberFormat="1" applyFont="1" applyFill="1" applyBorder="1" applyAlignment="1"/>
    <xf numFmtId="49" fontId="50" fillId="0" borderId="17" xfId="0" applyNumberFormat="1" applyFont="1" applyFill="1" applyBorder="1" applyAlignment="1">
      <alignment vertical="center" wrapText="1"/>
    </xf>
    <xf numFmtId="0" fontId="46" fillId="0" borderId="17" xfId="0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vertical="center" wrapText="1"/>
    </xf>
    <xf numFmtId="0" fontId="35" fillId="0" borderId="17" xfId="2" applyFont="1" applyFill="1" applyBorder="1" applyAlignment="1">
      <alignment horizontal="center"/>
    </xf>
    <xf numFmtId="0" fontId="42" fillId="0" borderId="17" xfId="0" applyNumberFormat="1" applyFont="1" applyFill="1" applyBorder="1" applyAlignment="1">
      <alignment horizontal="center" vertical="center"/>
    </xf>
    <xf numFmtId="49" fontId="40" fillId="0" borderId="17" xfId="0" applyNumberFormat="1" applyFont="1" applyFill="1" applyBorder="1" applyAlignment="1">
      <alignment vertical="center" wrapText="1"/>
    </xf>
    <xf numFmtId="0" fontId="38" fillId="0" borderId="17" xfId="0" applyFont="1" applyFill="1" applyBorder="1" applyAlignment="1">
      <alignment horizontal="center" vertical="center"/>
    </xf>
    <xf numFmtId="0" fontId="12" fillId="0" borderId="17" xfId="2" applyFill="1" applyBorder="1" applyAlignment="1">
      <alignment horizontal="left" vertical="center" wrapText="1"/>
    </xf>
    <xf numFmtId="0" fontId="52" fillId="0" borderId="17" xfId="0" applyFont="1" applyFill="1" applyBorder="1" applyAlignment="1">
      <alignment horizontal="left" vertical="center" wrapText="1"/>
    </xf>
    <xf numFmtId="171" fontId="23" fillId="0" borderId="17" xfId="2" applyNumberFormat="1" applyFont="1" applyFill="1" applyBorder="1" applyAlignment="1">
      <alignment horizontal="right" vertical="center"/>
    </xf>
    <xf numFmtId="40" fontId="12" fillId="0" borderId="17" xfId="2" applyNumberFormat="1" applyFill="1" applyBorder="1" applyAlignment="1">
      <alignment horizontal="center" vertical="center"/>
    </xf>
    <xf numFmtId="40" fontId="12" fillId="0" borderId="5" xfId="2" applyNumberFormat="1" applyFill="1" applyAlignment="1">
      <alignment horizontal="right" vertical="center"/>
    </xf>
    <xf numFmtId="49" fontId="2" fillId="0" borderId="18" xfId="0" applyNumberFormat="1" applyFont="1" applyFill="1" applyBorder="1" applyAlignment="1">
      <alignment horizontal="center" vertical="center"/>
    </xf>
    <xf numFmtId="169" fontId="12" fillId="0" borderId="17" xfId="2" applyNumberFormat="1" applyFill="1" applyBorder="1" applyAlignment="1">
      <alignment horizontal="center" vertical="center"/>
    </xf>
    <xf numFmtId="49" fontId="35" fillId="0" borderId="17" xfId="0" applyNumberFormat="1" applyFont="1" applyFill="1" applyBorder="1" applyAlignment="1">
      <alignment wrapText="1"/>
    </xf>
    <xf numFmtId="49" fontId="49" fillId="0" borderId="17" xfId="0" applyNumberFormat="1" applyFont="1" applyFill="1" applyBorder="1" applyAlignment="1">
      <alignment horizontal="center" vertical="center" wrapText="1"/>
    </xf>
    <xf numFmtId="49" fontId="35" fillId="0" borderId="17" xfId="0" applyNumberFormat="1" applyFont="1" applyFill="1" applyBorder="1" applyAlignment="1">
      <alignment horizontal="left" vertical="center"/>
    </xf>
    <xf numFmtId="49" fontId="47" fillId="0" borderId="17" xfId="0" applyNumberFormat="1" applyFont="1" applyFill="1" applyBorder="1" applyAlignment="1">
      <alignment vertical="center" wrapText="1"/>
    </xf>
    <xf numFmtId="49" fontId="38" fillId="0" borderId="17" xfId="0" applyNumberFormat="1" applyFont="1" applyFill="1" applyBorder="1" applyAlignment="1">
      <alignment horizontal="left" vertical="center" wrapText="1"/>
    </xf>
    <xf numFmtId="0" fontId="40" fillId="0" borderId="17" xfId="0" applyFont="1" applyFill="1" applyBorder="1" applyAlignment="1">
      <alignment horizontal="center" vertical="center"/>
    </xf>
    <xf numFmtId="0" fontId="42" fillId="0" borderId="17" xfId="2" applyFont="1" applyFill="1" applyBorder="1" applyAlignment="1">
      <alignment horizontal="left" vertical="center"/>
    </xf>
    <xf numFmtId="0" fontId="38" fillId="0" borderId="17" xfId="0" applyFont="1" applyFill="1" applyBorder="1" applyAlignment="1">
      <alignment horizontal="left" vertical="center" wrapText="1"/>
    </xf>
    <xf numFmtId="0" fontId="38" fillId="0" borderId="17" xfId="0" applyFont="1" applyFill="1" applyBorder="1" applyAlignment="1">
      <alignment horizontal="center" vertical="center" wrapText="1"/>
    </xf>
    <xf numFmtId="40" fontId="13" fillId="0" borderId="17" xfId="2" applyNumberFormat="1" applyFont="1" applyFill="1" applyBorder="1" applyAlignment="1">
      <alignment horizontal="right" vertical="center"/>
    </xf>
    <xf numFmtId="168" fontId="23" fillId="0" borderId="17" xfId="2" applyNumberFormat="1" applyFont="1" applyFill="1" applyBorder="1" applyAlignment="1">
      <alignment horizontal="right" vertical="center"/>
    </xf>
    <xf numFmtId="168" fontId="13" fillId="0" borderId="17" xfId="2" applyNumberFormat="1" applyFont="1" applyFill="1" applyBorder="1" applyAlignment="1">
      <alignment horizontal="right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34" fillId="0" borderId="5" xfId="0" applyNumberFormat="1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/>
    </xf>
    <xf numFmtId="0" fontId="12" fillId="0" borderId="5" xfId="2" applyFill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3" fillId="0" borderId="5" xfId="2" applyFont="1" applyFill="1" applyAlignment="1">
      <alignment horizontal="center" vertical="center"/>
    </xf>
    <xf numFmtId="0" fontId="13" fillId="0" borderId="5" xfId="2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6">
    <cellStyle name="Comma" xfId="5" builtinId="3"/>
    <cellStyle name="Normal" xfId="0" builtinId="0"/>
    <cellStyle name="Normal 2" xfId="1"/>
    <cellStyle name="silfain" xfId="2"/>
    <cellStyle name="Обычный_Лист1" xfId="4"/>
    <cellStyle name="Обычный_დემონტაჟი" xfId="3"/>
  </cellStyles>
  <dxfs count="3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00000000"/>
      <rgbColor rgb="FFFF99CC"/>
      <rgbColor rgb="FF80008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99</xdr:row>
      <xdr:rowOff>0</xdr:rowOff>
    </xdr:from>
    <xdr:to>
      <xdr:col>2</xdr:col>
      <xdr:colOff>1476375</xdr:colOff>
      <xdr:row>99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99</xdr:row>
      <xdr:rowOff>0</xdr:rowOff>
    </xdr:from>
    <xdr:to>
      <xdr:col>2</xdr:col>
      <xdr:colOff>1476375</xdr:colOff>
      <xdr:row>99</xdr:row>
      <xdr:rowOff>28575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99</xdr:row>
      <xdr:rowOff>0</xdr:rowOff>
    </xdr:from>
    <xdr:to>
      <xdr:col>2</xdr:col>
      <xdr:colOff>1476375</xdr:colOff>
      <xdr:row>99</xdr:row>
      <xdr:rowOff>28575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99</xdr:row>
      <xdr:rowOff>0</xdr:rowOff>
    </xdr:from>
    <xdr:to>
      <xdr:col>2</xdr:col>
      <xdr:colOff>1476375</xdr:colOff>
      <xdr:row>99</xdr:row>
      <xdr:rowOff>28575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99</xdr:row>
      <xdr:rowOff>0</xdr:rowOff>
    </xdr:from>
    <xdr:to>
      <xdr:col>2</xdr:col>
      <xdr:colOff>1476375</xdr:colOff>
      <xdr:row>99</xdr:row>
      <xdr:rowOff>28575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99</xdr:row>
      <xdr:rowOff>0</xdr:rowOff>
    </xdr:from>
    <xdr:to>
      <xdr:col>2</xdr:col>
      <xdr:colOff>1476375</xdr:colOff>
      <xdr:row>99</xdr:row>
      <xdr:rowOff>28575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99</xdr:row>
      <xdr:rowOff>0</xdr:rowOff>
    </xdr:from>
    <xdr:to>
      <xdr:col>2</xdr:col>
      <xdr:colOff>1476375</xdr:colOff>
      <xdr:row>99</xdr:row>
      <xdr:rowOff>28575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99</xdr:row>
      <xdr:rowOff>0</xdr:rowOff>
    </xdr:from>
    <xdr:to>
      <xdr:col>2</xdr:col>
      <xdr:colOff>1476375</xdr:colOff>
      <xdr:row>99</xdr:row>
      <xdr:rowOff>28575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99</xdr:row>
      <xdr:rowOff>0</xdr:rowOff>
    </xdr:from>
    <xdr:to>
      <xdr:col>2</xdr:col>
      <xdr:colOff>1476375</xdr:colOff>
      <xdr:row>99</xdr:row>
      <xdr:rowOff>28575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99</xdr:row>
      <xdr:rowOff>0</xdr:rowOff>
    </xdr:from>
    <xdr:to>
      <xdr:col>2</xdr:col>
      <xdr:colOff>1476375</xdr:colOff>
      <xdr:row>99</xdr:row>
      <xdr:rowOff>28575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99</xdr:row>
      <xdr:rowOff>0</xdr:rowOff>
    </xdr:from>
    <xdr:to>
      <xdr:col>2</xdr:col>
      <xdr:colOff>1476375</xdr:colOff>
      <xdr:row>99</xdr:row>
      <xdr:rowOff>28575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99</xdr:row>
      <xdr:rowOff>0</xdr:rowOff>
    </xdr:from>
    <xdr:to>
      <xdr:col>2</xdr:col>
      <xdr:colOff>1476375</xdr:colOff>
      <xdr:row>99</xdr:row>
      <xdr:rowOff>28575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99</xdr:row>
      <xdr:rowOff>0</xdr:rowOff>
    </xdr:from>
    <xdr:to>
      <xdr:col>2</xdr:col>
      <xdr:colOff>1476375</xdr:colOff>
      <xdr:row>99</xdr:row>
      <xdr:rowOff>28575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99</xdr:row>
      <xdr:rowOff>0</xdr:rowOff>
    </xdr:from>
    <xdr:to>
      <xdr:col>2</xdr:col>
      <xdr:colOff>1476375</xdr:colOff>
      <xdr:row>99</xdr:row>
      <xdr:rowOff>28575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99</xdr:row>
      <xdr:rowOff>0</xdr:rowOff>
    </xdr:from>
    <xdr:to>
      <xdr:col>2</xdr:col>
      <xdr:colOff>1476375</xdr:colOff>
      <xdr:row>99</xdr:row>
      <xdr:rowOff>28575</xdr:rowOff>
    </xdr:to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99</xdr:row>
      <xdr:rowOff>0</xdr:rowOff>
    </xdr:from>
    <xdr:to>
      <xdr:col>2</xdr:col>
      <xdr:colOff>1476375</xdr:colOff>
      <xdr:row>99</xdr:row>
      <xdr:rowOff>28575</xdr:rowOff>
    </xdr:to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99</xdr:row>
      <xdr:rowOff>0</xdr:rowOff>
    </xdr:from>
    <xdr:to>
      <xdr:col>2</xdr:col>
      <xdr:colOff>1476375</xdr:colOff>
      <xdr:row>99</xdr:row>
      <xdr:rowOff>28575</xdr:rowOff>
    </xdr:to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99</xdr:row>
      <xdr:rowOff>0</xdr:rowOff>
    </xdr:from>
    <xdr:to>
      <xdr:col>2</xdr:col>
      <xdr:colOff>1476375</xdr:colOff>
      <xdr:row>99</xdr:row>
      <xdr:rowOff>28575</xdr:rowOff>
    </xdr:to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99</xdr:row>
      <xdr:rowOff>0</xdr:rowOff>
    </xdr:from>
    <xdr:to>
      <xdr:col>2</xdr:col>
      <xdr:colOff>1476375</xdr:colOff>
      <xdr:row>99</xdr:row>
      <xdr:rowOff>28575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99</xdr:row>
      <xdr:rowOff>0</xdr:rowOff>
    </xdr:from>
    <xdr:to>
      <xdr:col>2</xdr:col>
      <xdr:colOff>1476375</xdr:colOff>
      <xdr:row>99</xdr:row>
      <xdr:rowOff>28575</xdr:rowOff>
    </xdr:to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99</xdr:row>
      <xdr:rowOff>0</xdr:rowOff>
    </xdr:from>
    <xdr:to>
      <xdr:col>2</xdr:col>
      <xdr:colOff>1476375</xdr:colOff>
      <xdr:row>99</xdr:row>
      <xdr:rowOff>28575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99</xdr:row>
      <xdr:rowOff>0</xdr:rowOff>
    </xdr:from>
    <xdr:to>
      <xdr:col>2</xdr:col>
      <xdr:colOff>1476375</xdr:colOff>
      <xdr:row>99</xdr:row>
      <xdr:rowOff>28575</xdr:rowOff>
    </xdr:to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99</xdr:row>
      <xdr:rowOff>0</xdr:rowOff>
    </xdr:from>
    <xdr:to>
      <xdr:col>2</xdr:col>
      <xdr:colOff>1476375</xdr:colOff>
      <xdr:row>99</xdr:row>
      <xdr:rowOff>28575</xdr:rowOff>
    </xdr:to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99</xdr:row>
      <xdr:rowOff>0</xdr:rowOff>
    </xdr:from>
    <xdr:to>
      <xdr:col>2</xdr:col>
      <xdr:colOff>1476375</xdr:colOff>
      <xdr:row>99</xdr:row>
      <xdr:rowOff>28575</xdr:rowOff>
    </xdr:to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99</xdr:row>
      <xdr:rowOff>0</xdr:rowOff>
    </xdr:from>
    <xdr:to>
      <xdr:col>2</xdr:col>
      <xdr:colOff>1476375</xdr:colOff>
      <xdr:row>99</xdr:row>
      <xdr:rowOff>28575</xdr:rowOff>
    </xdr:to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99</xdr:row>
      <xdr:rowOff>0</xdr:rowOff>
    </xdr:from>
    <xdr:to>
      <xdr:col>2</xdr:col>
      <xdr:colOff>1476375</xdr:colOff>
      <xdr:row>99</xdr:row>
      <xdr:rowOff>28575</xdr:rowOff>
    </xdr:to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99</xdr:row>
      <xdr:rowOff>0</xdr:rowOff>
    </xdr:from>
    <xdr:to>
      <xdr:col>2</xdr:col>
      <xdr:colOff>1476375</xdr:colOff>
      <xdr:row>99</xdr:row>
      <xdr:rowOff>28575</xdr:rowOff>
    </xdr:to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99</xdr:row>
      <xdr:rowOff>0</xdr:rowOff>
    </xdr:from>
    <xdr:to>
      <xdr:col>2</xdr:col>
      <xdr:colOff>1476375</xdr:colOff>
      <xdr:row>99</xdr:row>
      <xdr:rowOff>28575</xdr:rowOff>
    </xdr:to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99</xdr:row>
      <xdr:rowOff>0</xdr:rowOff>
    </xdr:from>
    <xdr:to>
      <xdr:col>2</xdr:col>
      <xdr:colOff>1476375</xdr:colOff>
      <xdr:row>99</xdr:row>
      <xdr:rowOff>28575</xdr:rowOff>
    </xdr:to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99</xdr:row>
      <xdr:rowOff>0</xdr:rowOff>
    </xdr:from>
    <xdr:to>
      <xdr:col>2</xdr:col>
      <xdr:colOff>1476375</xdr:colOff>
      <xdr:row>99</xdr:row>
      <xdr:rowOff>28575</xdr:rowOff>
    </xdr:to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99</xdr:row>
      <xdr:rowOff>0</xdr:rowOff>
    </xdr:from>
    <xdr:to>
      <xdr:col>2</xdr:col>
      <xdr:colOff>1476375</xdr:colOff>
      <xdr:row>99</xdr:row>
      <xdr:rowOff>28575</xdr:rowOff>
    </xdr:to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99</xdr:row>
      <xdr:rowOff>0</xdr:rowOff>
    </xdr:from>
    <xdr:to>
      <xdr:col>2</xdr:col>
      <xdr:colOff>1476375</xdr:colOff>
      <xdr:row>99</xdr:row>
      <xdr:rowOff>28575</xdr:rowOff>
    </xdr:to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99</xdr:row>
      <xdr:rowOff>0</xdr:rowOff>
    </xdr:from>
    <xdr:to>
      <xdr:col>2</xdr:col>
      <xdr:colOff>1476375</xdr:colOff>
      <xdr:row>99</xdr:row>
      <xdr:rowOff>28575</xdr:rowOff>
    </xdr:to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99</xdr:row>
      <xdr:rowOff>0</xdr:rowOff>
    </xdr:from>
    <xdr:to>
      <xdr:col>2</xdr:col>
      <xdr:colOff>1476375</xdr:colOff>
      <xdr:row>99</xdr:row>
      <xdr:rowOff>28575</xdr:rowOff>
    </xdr:to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99</xdr:row>
      <xdr:rowOff>0</xdr:rowOff>
    </xdr:from>
    <xdr:to>
      <xdr:col>2</xdr:col>
      <xdr:colOff>1476375</xdr:colOff>
      <xdr:row>99</xdr:row>
      <xdr:rowOff>28575</xdr:rowOff>
    </xdr:to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99</xdr:row>
      <xdr:rowOff>0</xdr:rowOff>
    </xdr:from>
    <xdr:to>
      <xdr:col>2</xdr:col>
      <xdr:colOff>1476375</xdr:colOff>
      <xdr:row>99</xdr:row>
      <xdr:rowOff>28575</xdr:rowOff>
    </xdr:to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99</xdr:row>
      <xdr:rowOff>0</xdr:rowOff>
    </xdr:from>
    <xdr:to>
      <xdr:col>2</xdr:col>
      <xdr:colOff>1476375</xdr:colOff>
      <xdr:row>99</xdr:row>
      <xdr:rowOff>28575</xdr:rowOff>
    </xdr:to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99</xdr:row>
      <xdr:rowOff>0</xdr:rowOff>
    </xdr:from>
    <xdr:to>
      <xdr:col>2</xdr:col>
      <xdr:colOff>1476375</xdr:colOff>
      <xdr:row>99</xdr:row>
      <xdr:rowOff>28575</xdr:rowOff>
    </xdr:to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99</xdr:row>
      <xdr:rowOff>0</xdr:rowOff>
    </xdr:from>
    <xdr:to>
      <xdr:col>2</xdr:col>
      <xdr:colOff>1476375</xdr:colOff>
      <xdr:row>99</xdr:row>
      <xdr:rowOff>28575</xdr:rowOff>
    </xdr:to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99</xdr:row>
      <xdr:rowOff>0</xdr:rowOff>
    </xdr:from>
    <xdr:to>
      <xdr:col>2</xdr:col>
      <xdr:colOff>1476375</xdr:colOff>
      <xdr:row>99</xdr:row>
      <xdr:rowOff>28575</xdr:rowOff>
    </xdr:to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99</xdr:row>
      <xdr:rowOff>0</xdr:rowOff>
    </xdr:from>
    <xdr:to>
      <xdr:col>2</xdr:col>
      <xdr:colOff>1476375</xdr:colOff>
      <xdr:row>99</xdr:row>
      <xdr:rowOff>28575</xdr:rowOff>
    </xdr:to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99</xdr:row>
      <xdr:rowOff>0</xdr:rowOff>
    </xdr:from>
    <xdr:to>
      <xdr:col>2</xdr:col>
      <xdr:colOff>1476375</xdr:colOff>
      <xdr:row>99</xdr:row>
      <xdr:rowOff>28575</xdr:rowOff>
    </xdr:to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99</xdr:row>
      <xdr:rowOff>0</xdr:rowOff>
    </xdr:from>
    <xdr:to>
      <xdr:col>2</xdr:col>
      <xdr:colOff>1476375</xdr:colOff>
      <xdr:row>99</xdr:row>
      <xdr:rowOff>28575</xdr:rowOff>
    </xdr:to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99</xdr:row>
      <xdr:rowOff>0</xdr:rowOff>
    </xdr:from>
    <xdr:to>
      <xdr:col>2</xdr:col>
      <xdr:colOff>1476375</xdr:colOff>
      <xdr:row>99</xdr:row>
      <xdr:rowOff>28575</xdr:rowOff>
    </xdr:to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99</xdr:row>
      <xdr:rowOff>0</xdr:rowOff>
    </xdr:from>
    <xdr:to>
      <xdr:col>2</xdr:col>
      <xdr:colOff>1476375</xdr:colOff>
      <xdr:row>99</xdr:row>
      <xdr:rowOff>28575</xdr:rowOff>
    </xdr:to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99</xdr:row>
      <xdr:rowOff>0</xdr:rowOff>
    </xdr:from>
    <xdr:to>
      <xdr:col>2</xdr:col>
      <xdr:colOff>1476375</xdr:colOff>
      <xdr:row>99</xdr:row>
      <xdr:rowOff>28575</xdr:rowOff>
    </xdr:to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99</xdr:row>
      <xdr:rowOff>0</xdr:rowOff>
    </xdr:from>
    <xdr:to>
      <xdr:col>2</xdr:col>
      <xdr:colOff>1476375</xdr:colOff>
      <xdr:row>99</xdr:row>
      <xdr:rowOff>28575</xdr:rowOff>
    </xdr:to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99</xdr:row>
      <xdr:rowOff>0</xdr:rowOff>
    </xdr:from>
    <xdr:to>
      <xdr:col>2</xdr:col>
      <xdr:colOff>1476375</xdr:colOff>
      <xdr:row>99</xdr:row>
      <xdr:rowOff>28575</xdr:rowOff>
    </xdr:to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0" cy="28575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0" cy="28575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0" cy="28575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0" cy="28575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0" cy="28575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0" cy="28575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0" cy="28575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0" cy="28575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0" cy="28575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0" cy="28575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0" cy="28575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0" cy="28575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0" cy="28575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0" cy="28575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0" cy="28575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0" cy="28575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0" cy="28575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0" cy="28575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0" cy="28575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0" cy="28575"/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0" cy="28575"/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0" cy="28575"/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0" cy="28575"/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0" cy="28575"/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0" cy="28575"/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0" cy="28575"/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0" cy="28575"/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0" cy="28575"/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0" cy="28575"/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0" cy="28575"/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0" cy="28575"/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0" cy="28575"/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0" cy="28575"/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0" cy="28575"/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0" cy="28575"/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0" cy="28575"/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0" cy="28575"/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0" cy="28575"/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0" cy="28575"/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0" cy="28575"/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0" cy="28575"/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0" cy="28575"/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0" cy="28575"/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0" cy="28575"/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0" cy="28575"/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0" cy="28575"/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0" cy="28575"/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0" cy="28575"/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0" cy="28575"/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0" cy="28575"/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0" cy="28575"/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0" cy="28575"/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0" cy="28575"/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0" cy="28575"/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0" cy="28575"/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0" cy="28575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0" cy="28575"/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0" cy="28575"/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0" cy="28575"/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0" cy="28575"/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0" cy="28575"/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0" cy="28575"/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0" cy="28575"/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0" cy="28575"/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183" name="Text Box 1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185" name="Text Box 1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186" name="Text Box 1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187" name="Text Box 1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189" name="Text Box 1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191" name="Text Box 1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192" name="Text Box 1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193" name="Text Box 1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194" name="Text Box 1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195" name="Text Box 1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196" name="Text Box 1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197" name="Text Box 1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198" name="Text Box 1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199" name="Text Box 1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200" name="Text Box 1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201" name="Text Box 1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202" name="Text Box 1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203" name="Text Box 1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204" name="Text Box 1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205" name="Text Box 1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206" name="Text Box 1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207" name="Text Box 1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208" name="Text Box 1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209" name="Text Box 1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210" name="Text Box 1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211" name="Text Box 1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212" name="Text Box 1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213" name="Text Box 1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214" name="Text Box 1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215" name="Text Box 1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216" name="Text Box 1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217" name="Text Box 1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218" name="Text Box 1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219" name="Text Box 1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220" name="Text Box 1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221" name="Text Box 1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222" name="Text Box 1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223" name="Text Box 1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224" name="Text Box 1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225" name="Text Box 1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227" name="Text Box 1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228" name="Text Box 1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229" name="Text Box 1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230" name="Text Box 1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231" name="Text Box 1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232" name="Text Box 1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233" name="Text Box 1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234" name="Text Box 1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235" name="Text Box 1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236" name="Text Box 1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237" name="Text Box 1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238" name="Text Box 1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239" name="Text Box 1">
          <a:extLs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240" name="Text Box 1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241" name="Text Box 1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242" name="Text Box 1">
          <a:extLs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243" name="Text Box 1">
          <a:extLst>
            <a:ext uri="{FF2B5EF4-FFF2-40B4-BE49-F238E27FC236}">
              <a16:creationId xmlns:a16="http://schemas.microsoft.com/office/drawing/2014/main" xmlns="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244" name="Text Box 1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245" name="Text Box 1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246" name="Text Box 1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247" name="Text Box 1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248" name="Text Box 1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249" name="Text Box 1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250" name="Text Box 1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251" name="Text Box 1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252" name="Text Box 1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253" name="Text Box 1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254" name="Text Box 1">
          <a:extLst>
            <a:ext uri="{FF2B5EF4-FFF2-40B4-BE49-F238E27FC236}">
              <a16:creationId xmlns:a16="http://schemas.microsoft.com/office/drawing/2014/main" xmlns="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255" name="Text Box 1">
          <a:extLst>
            <a:ext uri="{FF2B5EF4-FFF2-40B4-BE49-F238E27FC236}">
              <a16:creationId xmlns:a16="http://schemas.microsoft.com/office/drawing/2014/main" xmlns="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256" name="Text Box 1">
          <a:extLst>
            <a:ext uri="{FF2B5EF4-FFF2-40B4-BE49-F238E27FC236}">
              <a16:creationId xmlns:a16="http://schemas.microsoft.com/office/drawing/2014/main" xmlns="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257" name="Text Box 1">
          <a:extLst>
            <a:ext uri="{FF2B5EF4-FFF2-40B4-BE49-F238E27FC236}">
              <a16:creationId xmlns:a16="http://schemas.microsoft.com/office/drawing/2014/main" xmlns="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258" name="Text Box 1">
          <a:extLst>
            <a:ext uri="{FF2B5EF4-FFF2-40B4-BE49-F238E27FC236}">
              <a16:creationId xmlns:a16="http://schemas.microsoft.com/office/drawing/2014/main" xmlns="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259" name="Text Box 1">
          <a:extLst>
            <a:ext uri="{FF2B5EF4-FFF2-40B4-BE49-F238E27FC236}">
              <a16:creationId xmlns:a16="http://schemas.microsoft.com/office/drawing/2014/main" xmlns="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260" name="Text Box 1">
          <a:extLst>
            <a:ext uri="{FF2B5EF4-FFF2-40B4-BE49-F238E27FC236}">
              <a16:creationId xmlns:a16="http://schemas.microsoft.com/office/drawing/2014/main" xmlns="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261" name="Text Box 1">
          <a:extLst>
            <a:ext uri="{FF2B5EF4-FFF2-40B4-BE49-F238E27FC236}">
              <a16:creationId xmlns:a16="http://schemas.microsoft.com/office/drawing/2014/main" xmlns="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262" name="Text Box 1">
          <a:extLst>
            <a:ext uri="{FF2B5EF4-FFF2-40B4-BE49-F238E27FC236}">
              <a16:creationId xmlns:a16="http://schemas.microsoft.com/office/drawing/2014/main" xmlns="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263" name="Text Box 1">
          <a:extLst>
            <a:ext uri="{FF2B5EF4-FFF2-40B4-BE49-F238E27FC236}">
              <a16:creationId xmlns:a16="http://schemas.microsoft.com/office/drawing/2014/main" xmlns="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264" name="Text Box 1">
          <a:extLst>
            <a:ext uri="{FF2B5EF4-FFF2-40B4-BE49-F238E27FC236}">
              <a16:creationId xmlns:a16="http://schemas.microsoft.com/office/drawing/2014/main" xmlns="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265" name="Text Box 1">
          <a:extLst>
            <a:ext uri="{FF2B5EF4-FFF2-40B4-BE49-F238E27FC236}">
              <a16:creationId xmlns:a16="http://schemas.microsoft.com/office/drawing/2014/main" xmlns="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266" name="Text Box 1">
          <a:extLst>
            <a:ext uri="{FF2B5EF4-FFF2-40B4-BE49-F238E27FC236}">
              <a16:creationId xmlns:a16="http://schemas.microsoft.com/office/drawing/2014/main" xmlns="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267" name="Text Box 1">
          <a:extLst>
            <a:ext uri="{FF2B5EF4-FFF2-40B4-BE49-F238E27FC236}">
              <a16:creationId xmlns:a16="http://schemas.microsoft.com/office/drawing/2014/main" xmlns="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268" name="Text Box 1">
          <a:extLst>
            <a:ext uri="{FF2B5EF4-FFF2-40B4-BE49-F238E27FC236}">
              <a16:creationId xmlns:a16="http://schemas.microsoft.com/office/drawing/2014/main" xmlns="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269" name="Text Box 1">
          <a:extLst>
            <a:ext uri="{FF2B5EF4-FFF2-40B4-BE49-F238E27FC236}">
              <a16:creationId xmlns:a16="http://schemas.microsoft.com/office/drawing/2014/main" xmlns="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270" name="Text Box 1">
          <a:extLst>
            <a:ext uri="{FF2B5EF4-FFF2-40B4-BE49-F238E27FC236}">
              <a16:creationId xmlns:a16="http://schemas.microsoft.com/office/drawing/2014/main" xmlns="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271" name="Text Box 1">
          <a:extLst>
            <a:ext uri="{FF2B5EF4-FFF2-40B4-BE49-F238E27FC236}">
              <a16:creationId xmlns:a16="http://schemas.microsoft.com/office/drawing/2014/main" xmlns="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272" name="Text Box 1">
          <a:extLst>
            <a:ext uri="{FF2B5EF4-FFF2-40B4-BE49-F238E27FC236}">
              <a16:creationId xmlns:a16="http://schemas.microsoft.com/office/drawing/2014/main" xmlns="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273" name="Text Box 1">
          <a:extLst>
            <a:ext uri="{FF2B5EF4-FFF2-40B4-BE49-F238E27FC236}">
              <a16:creationId xmlns:a16="http://schemas.microsoft.com/office/drawing/2014/main" xmlns="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274" name="Text Box 1">
          <a:extLst>
            <a:ext uri="{FF2B5EF4-FFF2-40B4-BE49-F238E27FC236}">
              <a16:creationId xmlns:a16="http://schemas.microsoft.com/office/drawing/2014/main" xmlns="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275" name="Text Box 1">
          <a:extLst>
            <a:ext uri="{FF2B5EF4-FFF2-40B4-BE49-F238E27FC236}">
              <a16:creationId xmlns:a16="http://schemas.microsoft.com/office/drawing/2014/main" xmlns="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276" name="Text Box 1">
          <a:extLst>
            <a:ext uri="{FF2B5EF4-FFF2-40B4-BE49-F238E27FC236}">
              <a16:creationId xmlns:a16="http://schemas.microsoft.com/office/drawing/2014/main" xmlns="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277" name="Text Box 1">
          <a:extLst>
            <a:ext uri="{FF2B5EF4-FFF2-40B4-BE49-F238E27FC236}">
              <a16:creationId xmlns:a16="http://schemas.microsoft.com/office/drawing/2014/main" xmlns="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278" name="Text Box 1">
          <a:extLst>
            <a:ext uri="{FF2B5EF4-FFF2-40B4-BE49-F238E27FC236}">
              <a16:creationId xmlns:a16="http://schemas.microsoft.com/office/drawing/2014/main" xmlns="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279" name="Text Box 1">
          <a:extLst>
            <a:ext uri="{FF2B5EF4-FFF2-40B4-BE49-F238E27FC236}">
              <a16:creationId xmlns:a16="http://schemas.microsoft.com/office/drawing/2014/main" xmlns="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280" name="Text Box 1">
          <a:extLs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281" name="Text Box 1">
          <a:extLst>
            <a:ext uri="{FF2B5EF4-FFF2-40B4-BE49-F238E27FC236}">
              <a16:creationId xmlns:a16="http://schemas.microsoft.com/office/drawing/2014/main" xmlns="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xmlns="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283" name="Text Box 1">
          <a:extLs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284" name="Text Box 1">
          <a:extLst>
            <a:ext uri="{FF2B5EF4-FFF2-40B4-BE49-F238E27FC236}">
              <a16:creationId xmlns:a16="http://schemas.microsoft.com/office/drawing/2014/main" xmlns="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285" name="Text Box 1">
          <a:extLs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286" name="Text Box 1">
          <a:extLst>
            <a:ext uri="{FF2B5EF4-FFF2-40B4-BE49-F238E27FC236}">
              <a16:creationId xmlns:a16="http://schemas.microsoft.com/office/drawing/2014/main" xmlns="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287" name="Text Box 1">
          <a:extLs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288" name="Text Box 1">
          <a:extLst>
            <a:ext uri="{FF2B5EF4-FFF2-40B4-BE49-F238E27FC236}">
              <a16:creationId xmlns:a16="http://schemas.microsoft.com/office/drawing/2014/main" xmlns="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289" name="Text Box 1">
          <a:extLst>
            <a:ext uri="{FF2B5EF4-FFF2-40B4-BE49-F238E27FC236}">
              <a16:creationId xmlns:a16="http://schemas.microsoft.com/office/drawing/2014/main" xmlns="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290" name="Text Box 1">
          <a:extLst>
            <a:ext uri="{FF2B5EF4-FFF2-40B4-BE49-F238E27FC236}">
              <a16:creationId xmlns:a16="http://schemas.microsoft.com/office/drawing/2014/main" xmlns="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291" name="Text Box 1">
          <a:extLst>
            <a:ext uri="{FF2B5EF4-FFF2-40B4-BE49-F238E27FC236}">
              <a16:creationId xmlns:a16="http://schemas.microsoft.com/office/drawing/2014/main" xmlns="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292" name="Text Box 1">
          <a:extLst>
            <a:ext uri="{FF2B5EF4-FFF2-40B4-BE49-F238E27FC236}">
              <a16:creationId xmlns:a16="http://schemas.microsoft.com/office/drawing/2014/main" xmlns="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293" name="Text Box 1">
          <a:extLst>
            <a:ext uri="{FF2B5EF4-FFF2-40B4-BE49-F238E27FC236}">
              <a16:creationId xmlns:a16="http://schemas.microsoft.com/office/drawing/2014/main" xmlns="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294" name="Text Box 1">
          <a:extLst>
            <a:ext uri="{FF2B5EF4-FFF2-40B4-BE49-F238E27FC236}">
              <a16:creationId xmlns:a16="http://schemas.microsoft.com/office/drawing/2014/main" xmlns="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295" name="Text Box 1">
          <a:extLst>
            <a:ext uri="{FF2B5EF4-FFF2-40B4-BE49-F238E27FC236}">
              <a16:creationId xmlns:a16="http://schemas.microsoft.com/office/drawing/2014/main" xmlns="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296" name="Text Box 1">
          <a:extLst>
            <a:ext uri="{FF2B5EF4-FFF2-40B4-BE49-F238E27FC236}">
              <a16:creationId xmlns:a16="http://schemas.microsoft.com/office/drawing/2014/main" xmlns="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297" name="Text Box 1">
          <a:extLst>
            <a:ext uri="{FF2B5EF4-FFF2-40B4-BE49-F238E27FC236}">
              <a16:creationId xmlns:a16="http://schemas.microsoft.com/office/drawing/2014/main" xmlns="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298" name="Text Box 1">
          <a:extLst>
            <a:ext uri="{FF2B5EF4-FFF2-40B4-BE49-F238E27FC236}">
              <a16:creationId xmlns:a16="http://schemas.microsoft.com/office/drawing/2014/main" xmlns="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299" name="Text Box 1">
          <a:extLst>
            <a:ext uri="{FF2B5EF4-FFF2-40B4-BE49-F238E27FC236}">
              <a16:creationId xmlns:a16="http://schemas.microsoft.com/office/drawing/2014/main" xmlns="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300" name="Text Box 1">
          <a:extLst>
            <a:ext uri="{FF2B5EF4-FFF2-40B4-BE49-F238E27FC236}">
              <a16:creationId xmlns:a16="http://schemas.microsoft.com/office/drawing/2014/main" xmlns="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301" name="Text Box 1">
          <a:extLst>
            <a:ext uri="{FF2B5EF4-FFF2-40B4-BE49-F238E27FC236}">
              <a16:creationId xmlns:a16="http://schemas.microsoft.com/office/drawing/2014/main" xmlns="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302" name="Text Box 1">
          <a:extLst>
            <a:ext uri="{FF2B5EF4-FFF2-40B4-BE49-F238E27FC236}">
              <a16:creationId xmlns:a16="http://schemas.microsoft.com/office/drawing/2014/main" xmlns="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303" name="Text Box 1">
          <a:extLst>
            <a:ext uri="{FF2B5EF4-FFF2-40B4-BE49-F238E27FC236}">
              <a16:creationId xmlns:a16="http://schemas.microsoft.com/office/drawing/2014/main" xmlns="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304" name="Text Box 1">
          <a:extLst>
            <a:ext uri="{FF2B5EF4-FFF2-40B4-BE49-F238E27FC236}">
              <a16:creationId xmlns:a16="http://schemas.microsoft.com/office/drawing/2014/main" xmlns="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305" name="Text Box 1">
          <a:extLst>
            <a:ext uri="{FF2B5EF4-FFF2-40B4-BE49-F238E27FC236}">
              <a16:creationId xmlns:a16="http://schemas.microsoft.com/office/drawing/2014/main" xmlns="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306" name="Text Box 1">
          <a:extLst>
            <a:ext uri="{FF2B5EF4-FFF2-40B4-BE49-F238E27FC236}">
              <a16:creationId xmlns:a16="http://schemas.microsoft.com/office/drawing/2014/main" xmlns="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307" name="Text Box 1">
          <a:extLst>
            <a:ext uri="{FF2B5EF4-FFF2-40B4-BE49-F238E27FC236}">
              <a16:creationId xmlns:a16="http://schemas.microsoft.com/office/drawing/2014/main" xmlns="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308" name="Text Box 1">
          <a:extLst>
            <a:ext uri="{FF2B5EF4-FFF2-40B4-BE49-F238E27FC236}">
              <a16:creationId xmlns:a16="http://schemas.microsoft.com/office/drawing/2014/main" xmlns="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309" name="Text Box 1">
          <a:extLst>
            <a:ext uri="{FF2B5EF4-FFF2-40B4-BE49-F238E27FC236}">
              <a16:creationId xmlns:a16="http://schemas.microsoft.com/office/drawing/2014/main" xmlns="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310" name="Text Box 1">
          <a:extLst>
            <a:ext uri="{FF2B5EF4-FFF2-40B4-BE49-F238E27FC236}">
              <a16:creationId xmlns:a16="http://schemas.microsoft.com/office/drawing/2014/main" xmlns="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311" name="Text Box 1">
          <a:extLst>
            <a:ext uri="{FF2B5EF4-FFF2-40B4-BE49-F238E27FC236}">
              <a16:creationId xmlns:a16="http://schemas.microsoft.com/office/drawing/2014/main" xmlns="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312" name="Text Box 1">
          <a:extLst>
            <a:ext uri="{FF2B5EF4-FFF2-40B4-BE49-F238E27FC236}">
              <a16:creationId xmlns:a16="http://schemas.microsoft.com/office/drawing/2014/main" xmlns="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313" name="Text Box 1">
          <a:extLst>
            <a:ext uri="{FF2B5EF4-FFF2-40B4-BE49-F238E27FC236}">
              <a16:creationId xmlns:a16="http://schemas.microsoft.com/office/drawing/2014/main" xmlns="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314" name="Text Box 1">
          <a:extLst>
            <a:ext uri="{FF2B5EF4-FFF2-40B4-BE49-F238E27FC236}">
              <a16:creationId xmlns:a16="http://schemas.microsoft.com/office/drawing/2014/main" xmlns="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315" name="Text Box 1">
          <a:extLst>
            <a:ext uri="{FF2B5EF4-FFF2-40B4-BE49-F238E27FC236}">
              <a16:creationId xmlns:a16="http://schemas.microsoft.com/office/drawing/2014/main" xmlns="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316" name="Text Box 1">
          <a:extLst>
            <a:ext uri="{FF2B5EF4-FFF2-40B4-BE49-F238E27FC236}">
              <a16:creationId xmlns:a16="http://schemas.microsoft.com/office/drawing/2014/main" xmlns="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317" name="Text Box 1">
          <a:extLst>
            <a:ext uri="{FF2B5EF4-FFF2-40B4-BE49-F238E27FC236}">
              <a16:creationId xmlns:a16="http://schemas.microsoft.com/office/drawing/2014/main" xmlns="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318" name="Text Box 1">
          <a:extLst>
            <a:ext uri="{FF2B5EF4-FFF2-40B4-BE49-F238E27FC236}">
              <a16:creationId xmlns:a16="http://schemas.microsoft.com/office/drawing/2014/main" xmlns="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319" name="Text Box 1">
          <a:extLst>
            <a:ext uri="{FF2B5EF4-FFF2-40B4-BE49-F238E27FC236}">
              <a16:creationId xmlns:a16="http://schemas.microsoft.com/office/drawing/2014/main" xmlns="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320" name="Text Box 1">
          <a:extLst>
            <a:ext uri="{FF2B5EF4-FFF2-40B4-BE49-F238E27FC236}">
              <a16:creationId xmlns:a16="http://schemas.microsoft.com/office/drawing/2014/main" xmlns="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321" name="Text Box 1">
          <a:extLst>
            <a:ext uri="{FF2B5EF4-FFF2-40B4-BE49-F238E27FC236}">
              <a16:creationId xmlns:a16="http://schemas.microsoft.com/office/drawing/2014/main" xmlns="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322" name="Text Box 1">
          <a:extLst>
            <a:ext uri="{FF2B5EF4-FFF2-40B4-BE49-F238E27FC236}">
              <a16:creationId xmlns:a16="http://schemas.microsoft.com/office/drawing/2014/main" xmlns="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323" name="Text Box 1">
          <a:extLst>
            <a:ext uri="{FF2B5EF4-FFF2-40B4-BE49-F238E27FC236}">
              <a16:creationId xmlns:a16="http://schemas.microsoft.com/office/drawing/2014/main" xmlns="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324" name="Text Box 1">
          <a:extLst>
            <a:ext uri="{FF2B5EF4-FFF2-40B4-BE49-F238E27FC236}">
              <a16:creationId xmlns:a16="http://schemas.microsoft.com/office/drawing/2014/main" xmlns="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325" name="Text Box 1">
          <a:extLst>
            <a:ext uri="{FF2B5EF4-FFF2-40B4-BE49-F238E27FC236}">
              <a16:creationId xmlns:a16="http://schemas.microsoft.com/office/drawing/2014/main" xmlns="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326" name="Text Box 1">
          <a:extLst>
            <a:ext uri="{FF2B5EF4-FFF2-40B4-BE49-F238E27FC236}">
              <a16:creationId xmlns:a16="http://schemas.microsoft.com/office/drawing/2014/main" xmlns="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327" name="Text Box 1">
          <a:extLst>
            <a:ext uri="{FF2B5EF4-FFF2-40B4-BE49-F238E27FC236}">
              <a16:creationId xmlns:a16="http://schemas.microsoft.com/office/drawing/2014/main" xmlns="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328" name="Text Box 1">
          <a:extLst>
            <a:ext uri="{FF2B5EF4-FFF2-40B4-BE49-F238E27FC236}">
              <a16:creationId xmlns:a16="http://schemas.microsoft.com/office/drawing/2014/main" xmlns="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329" name="Text Box 1">
          <a:extLst>
            <a:ext uri="{FF2B5EF4-FFF2-40B4-BE49-F238E27FC236}">
              <a16:creationId xmlns:a16="http://schemas.microsoft.com/office/drawing/2014/main" xmlns="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330" name="Text Box 1">
          <a:extLst>
            <a:ext uri="{FF2B5EF4-FFF2-40B4-BE49-F238E27FC236}">
              <a16:creationId xmlns:a16="http://schemas.microsoft.com/office/drawing/2014/main" xmlns="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331" name="Text Box 1">
          <a:extLst>
            <a:ext uri="{FF2B5EF4-FFF2-40B4-BE49-F238E27FC236}">
              <a16:creationId xmlns:a16="http://schemas.microsoft.com/office/drawing/2014/main" xmlns="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332" name="Text Box 1">
          <a:extLst>
            <a:ext uri="{FF2B5EF4-FFF2-40B4-BE49-F238E27FC236}">
              <a16:creationId xmlns:a16="http://schemas.microsoft.com/office/drawing/2014/main" xmlns="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333" name="Text Box 1">
          <a:extLst>
            <a:ext uri="{FF2B5EF4-FFF2-40B4-BE49-F238E27FC236}">
              <a16:creationId xmlns:a16="http://schemas.microsoft.com/office/drawing/2014/main" xmlns="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334" name="Text Box 1">
          <a:extLst>
            <a:ext uri="{FF2B5EF4-FFF2-40B4-BE49-F238E27FC236}">
              <a16:creationId xmlns:a16="http://schemas.microsoft.com/office/drawing/2014/main" xmlns="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335" name="Text Box 1">
          <a:extLst>
            <a:ext uri="{FF2B5EF4-FFF2-40B4-BE49-F238E27FC236}">
              <a16:creationId xmlns:a16="http://schemas.microsoft.com/office/drawing/2014/main" xmlns="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336" name="Text Box 1">
          <a:extLst>
            <a:ext uri="{FF2B5EF4-FFF2-40B4-BE49-F238E27FC236}">
              <a16:creationId xmlns:a16="http://schemas.microsoft.com/office/drawing/2014/main" xmlns="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337" name="Text Box 1">
          <a:extLst>
            <a:ext uri="{FF2B5EF4-FFF2-40B4-BE49-F238E27FC236}">
              <a16:creationId xmlns:a16="http://schemas.microsoft.com/office/drawing/2014/main" xmlns="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xmlns="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339" name="Text Box 1">
          <a:extLst>
            <a:ext uri="{FF2B5EF4-FFF2-40B4-BE49-F238E27FC236}">
              <a16:creationId xmlns:a16="http://schemas.microsoft.com/office/drawing/2014/main" xmlns="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xmlns="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xmlns="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xmlns="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xmlns="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xmlns="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xmlns="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xmlns="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xmlns="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xmlns="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349" name="Text Box 1">
          <a:extLst>
            <a:ext uri="{FF2B5EF4-FFF2-40B4-BE49-F238E27FC236}">
              <a16:creationId xmlns:a16="http://schemas.microsoft.com/office/drawing/2014/main" xmlns="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xmlns="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xmlns="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xmlns="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353" name="Text Box 1">
          <a:extLst>
            <a:ext uri="{FF2B5EF4-FFF2-40B4-BE49-F238E27FC236}">
              <a16:creationId xmlns:a16="http://schemas.microsoft.com/office/drawing/2014/main" xmlns="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xmlns="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xmlns="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xmlns="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xmlns="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xmlns="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359" name="Text Box 1">
          <a:extLst>
            <a:ext uri="{FF2B5EF4-FFF2-40B4-BE49-F238E27FC236}">
              <a16:creationId xmlns:a16="http://schemas.microsoft.com/office/drawing/2014/main" xmlns="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xmlns="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361" name="Text Box 1">
          <a:extLst>
            <a:ext uri="{FF2B5EF4-FFF2-40B4-BE49-F238E27FC236}">
              <a16:creationId xmlns:a16="http://schemas.microsoft.com/office/drawing/2014/main" xmlns="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xmlns="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363" name="Text Box 1">
          <a:extLst>
            <a:ext uri="{FF2B5EF4-FFF2-40B4-BE49-F238E27FC236}">
              <a16:creationId xmlns:a16="http://schemas.microsoft.com/office/drawing/2014/main" xmlns="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364" name="Text Box 1">
          <a:extLst>
            <a:ext uri="{FF2B5EF4-FFF2-40B4-BE49-F238E27FC236}">
              <a16:creationId xmlns:a16="http://schemas.microsoft.com/office/drawing/2014/main" xmlns="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365" name="Text Box 1">
          <a:extLst>
            <a:ext uri="{FF2B5EF4-FFF2-40B4-BE49-F238E27FC236}">
              <a16:creationId xmlns:a16="http://schemas.microsoft.com/office/drawing/2014/main" xmlns="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xmlns="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xmlns="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xmlns="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369" name="Text Box 1">
          <a:extLst>
            <a:ext uri="{FF2B5EF4-FFF2-40B4-BE49-F238E27FC236}">
              <a16:creationId xmlns:a16="http://schemas.microsoft.com/office/drawing/2014/main" xmlns="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xmlns="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xmlns="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xmlns="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373" name="Text Box 1">
          <a:extLst>
            <a:ext uri="{FF2B5EF4-FFF2-40B4-BE49-F238E27FC236}">
              <a16:creationId xmlns:a16="http://schemas.microsoft.com/office/drawing/2014/main" xmlns="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xmlns="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375" name="Text Box 1">
          <a:extLst>
            <a:ext uri="{FF2B5EF4-FFF2-40B4-BE49-F238E27FC236}">
              <a16:creationId xmlns:a16="http://schemas.microsoft.com/office/drawing/2014/main" xmlns="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xmlns="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377" name="Text Box 1">
          <a:extLst>
            <a:ext uri="{FF2B5EF4-FFF2-40B4-BE49-F238E27FC236}">
              <a16:creationId xmlns:a16="http://schemas.microsoft.com/office/drawing/2014/main" xmlns="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xmlns="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xmlns="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380" name="Text Box 1">
          <a:extLst>
            <a:ext uri="{FF2B5EF4-FFF2-40B4-BE49-F238E27FC236}">
              <a16:creationId xmlns:a16="http://schemas.microsoft.com/office/drawing/2014/main" xmlns="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381" name="Text Box 1">
          <a:extLst>
            <a:ext uri="{FF2B5EF4-FFF2-40B4-BE49-F238E27FC236}">
              <a16:creationId xmlns:a16="http://schemas.microsoft.com/office/drawing/2014/main" xmlns="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xmlns="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383" name="Text Box 1">
          <a:extLst>
            <a:ext uri="{FF2B5EF4-FFF2-40B4-BE49-F238E27FC236}">
              <a16:creationId xmlns:a16="http://schemas.microsoft.com/office/drawing/2014/main" xmlns="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xmlns="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385" name="Text Box 1">
          <a:extLst>
            <a:ext uri="{FF2B5EF4-FFF2-40B4-BE49-F238E27FC236}">
              <a16:creationId xmlns:a16="http://schemas.microsoft.com/office/drawing/2014/main" xmlns="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xmlns="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87" name="Text Box 1">
          <a:extLst>
            <a:ext uri="{FF2B5EF4-FFF2-40B4-BE49-F238E27FC236}">
              <a16:creationId xmlns:a16="http://schemas.microsoft.com/office/drawing/2014/main" xmlns="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88" name="Text Box 1">
          <a:extLst>
            <a:ext uri="{FF2B5EF4-FFF2-40B4-BE49-F238E27FC236}">
              <a16:creationId xmlns:a16="http://schemas.microsoft.com/office/drawing/2014/main" xmlns="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89" name="Text Box 1">
          <a:extLst>
            <a:ext uri="{FF2B5EF4-FFF2-40B4-BE49-F238E27FC236}">
              <a16:creationId xmlns:a16="http://schemas.microsoft.com/office/drawing/2014/main" xmlns="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90" name="Text Box 1">
          <a:extLst>
            <a:ext uri="{FF2B5EF4-FFF2-40B4-BE49-F238E27FC236}">
              <a16:creationId xmlns:a16="http://schemas.microsoft.com/office/drawing/2014/main" xmlns="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91" name="Text Box 1">
          <a:extLst>
            <a:ext uri="{FF2B5EF4-FFF2-40B4-BE49-F238E27FC236}">
              <a16:creationId xmlns:a16="http://schemas.microsoft.com/office/drawing/2014/main" xmlns="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xmlns="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93" name="Text Box 1">
          <a:extLst>
            <a:ext uri="{FF2B5EF4-FFF2-40B4-BE49-F238E27FC236}">
              <a16:creationId xmlns:a16="http://schemas.microsoft.com/office/drawing/2014/main" xmlns="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xmlns="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95" name="Text Box 1">
          <a:extLst>
            <a:ext uri="{FF2B5EF4-FFF2-40B4-BE49-F238E27FC236}">
              <a16:creationId xmlns:a16="http://schemas.microsoft.com/office/drawing/2014/main" xmlns="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xmlns="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97" name="Text Box 1">
          <a:extLst>
            <a:ext uri="{FF2B5EF4-FFF2-40B4-BE49-F238E27FC236}">
              <a16:creationId xmlns:a16="http://schemas.microsoft.com/office/drawing/2014/main" xmlns="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xmlns="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99" name="Text Box 1">
          <a:extLst>
            <a:ext uri="{FF2B5EF4-FFF2-40B4-BE49-F238E27FC236}">
              <a16:creationId xmlns:a16="http://schemas.microsoft.com/office/drawing/2014/main" xmlns="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00" name="Text Box 1">
          <a:extLst>
            <a:ext uri="{FF2B5EF4-FFF2-40B4-BE49-F238E27FC236}">
              <a16:creationId xmlns:a16="http://schemas.microsoft.com/office/drawing/2014/main" xmlns="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01" name="Text Box 1">
          <a:extLst>
            <a:ext uri="{FF2B5EF4-FFF2-40B4-BE49-F238E27FC236}">
              <a16:creationId xmlns:a16="http://schemas.microsoft.com/office/drawing/2014/main" xmlns="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xmlns="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03" name="Text Box 1">
          <a:extLst>
            <a:ext uri="{FF2B5EF4-FFF2-40B4-BE49-F238E27FC236}">
              <a16:creationId xmlns:a16="http://schemas.microsoft.com/office/drawing/2014/main" xmlns="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04" name="Text Box 1">
          <a:extLst>
            <a:ext uri="{FF2B5EF4-FFF2-40B4-BE49-F238E27FC236}">
              <a16:creationId xmlns:a16="http://schemas.microsoft.com/office/drawing/2014/main" xmlns="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05" name="Text Box 1">
          <a:extLst>
            <a:ext uri="{FF2B5EF4-FFF2-40B4-BE49-F238E27FC236}">
              <a16:creationId xmlns:a16="http://schemas.microsoft.com/office/drawing/2014/main" xmlns="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xmlns="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07" name="Text Box 1">
          <a:extLst>
            <a:ext uri="{FF2B5EF4-FFF2-40B4-BE49-F238E27FC236}">
              <a16:creationId xmlns:a16="http://schemas.microsoft.com/office/drawing/2014/main" xmlns="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08" name="Text Box 1">
          <a:extLst>
            <a:ext uri="{FF2B5EF4-FFF2-40B4-BE49-F238E27FC236}">
              <a16:creationId xmlns:a16="http://schemas.microsoft.com/office/drawing/2014/main" xmlns="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09" name="Text Box 1">
          <a:extLst>
            <a:ext uri="{FF2B5EF4-FFF2-40B4-BE49-F238E27FC236}">
              <a16:creationId xmlns:a16="http://schemas.microsoft.com/office/drawing/2014/main" xmlns="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10" name="Text Box 1">
          <a:extLst>
            <a:ext uri="{FF2B5EF4-FFF2-40B4-BE49-F238E27FC236}">
              <a16:creationId xmlns:a16="http://schemas.microsoft.com/office/drawing/2014/main" xmlns="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11" name="Text Box 1">
          <a:extLst>
            <a:ext uri="{FF2B5EF4-FFF2-40B4-BE49-F238E27FC236}">
              <a16:creationId xmlns:a16="http://schemas.microsoft.com/office/drawing/2014/main" xmlns="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12" name="Text Box 1">
          <a:extLst>
            <a:ext uri="{FF2B5EF4-FFF2-40B4-BE49-F238E27FC236}">
              <a16:creationId xmlns:a16="http://schemas.microsoft.com/office/drawing/2014/main" xmlns="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13" name="Text Box 1">
          <a:extLst>
            <a:ext uri="{FF2B5EF4-FFF2-40B4-BE49-F238E27FC236}">
              <a16:creationId xmlns:a16="http://schemas.microsoft.com/office/drawing/2014/main" xmlns="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xmlns="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15" name="Text Box 1">
          <a:extLst>
            <a:ext uri="{FF2B5EF4-FFF2-40B4-BE49-F238E27FC236}">
              <a16:creationId xmlns:a16="http://schemas.microsoft.com/office/drawing/2014/main" xmlns="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xmlns="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17" name="Text Box 1">
          <a:extLst>
            <a:ext uri="{FF2B5EF4-FFF2-40B4-BE49-F238E27FC236}">
              <a16:creationId xmlns:a16="http://schemas.microsoft.com/office/drawing/2014/main" xmlns="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xmlns="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xmlns="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20" name="Text Box 1">
          <a:extLst>
            <a:ext uri="{FF2B5EF4-FFF2-40B4-BE49-F238E27FC236}">
              <a16:creationId xmlns:a16="http://schemas.microsoft.com/office/drawing/2014/main" xmlns="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21" name="Text Box 1">
          <a:extLst>
            <a:ext uri="{FF2B5EF4-FFF2-40B4-BE49-F238E27FC236}">
              <a16:creationId xmlns:a16="http://schemas.microsoft.com/office/drawing/2014/main" xmlns="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22" name="Text Box 1">
          <a:extLst>
            <a:ext uri="{FF2B5EF4-FFF2-40B4-BE49-F238E27FC236}">
              <a16:creationId xmlns:a16="http://schemas.microsoft.com/office/drawing/2014/main" xmlns="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23" name="Text Box 1">
          <a:extLst>
            <a:ext uri="{FF2B5EF4-FFF2-40B4-BE49-F238E27FC236}">
              <a16:creationId xmlns:a16="http://schemas.microsoft.com/office/drawing/2014/main" xmlns="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24" name="Text Box 1">
          <a:extLst>
            <a:ext uri="{FF2B5EF4-FFF2-40B4-BE49-F238E27FC236}">
              <a16:creationId xmlns:a16="http://schemas.microsoft.com/office/drawing/2014/main" xmlns="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25" name="Text Box 1">
          <a:extLst>
            <a:ext uri="{FF2B5EF4-FFF2-40B4-BE49-F238E27FC236}">
              <a16:creationId xmlns:a16="http://schemas.microsoft.com/office/drawing/2014/main" xmlns="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26" name="Text Box 1">
          <a:extLst>
            <a:ext uri="{FF2B5EF4-FFF2-40B4-BE49-F238E27FC236}">
              <a16:creationId xmlns:a16="http://schemas.microsoft.com/office/drawing/2014/main" xmlns="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27" name="Text Box 1">
          <a:extLst>
            <a:ext uri="{FF2B5EF4-FFF2-40B4-BE49-F238E27FC236}">
              <a16:creationId xmlns:a16="http://schemas.microsoft.com/office/drawing/2014/main" xmlns="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28" name="Text Box 1">
          <a:extLst>
            <a:ext uri="{FF2B5EF4-FFF2-40B4-BE49-F238E27FC236}">
              <a16:creationId xmlns:a16="http://schemas.microsoft.com/office/drawing/2014/main" xmlns="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29" name="Text Box 1">
          <a:extLst>
            <a:ext uri="{FF2B5EF4-FFF2-40B4-BE49-F238E27FC236}">
              <a16:creationId xmlns:a16="http://schemas.microsoft.com/office/drawing/2014/main" xmlns="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30" name="Text Box 1">
          <a:extLst>
            <a:ext uri="{FF2B5EF4-FFF2-40B4-BE49-F238E27FC236}">
              <a16:creationId xmlns:a16="http://schemas.microsoft.com/office/drawing/2014/main" xmlns="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31" name="Text Box 1">
          <a:extLst>
            <a:ext uri="{FF2B5EF4-FFF2-40B4-BE49-F238E27FC236}">
              <a16:creationId xmlns:a16="http://schemas.microsoft.com/office/drawing/2014/main" xmlns="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32" name="Text Box 1">
          <a:extLst>
            <a:ext uri="{FF2B5EF4-FFF2-40B4-BE49-F238E27FC236}">
              <a16:creationId xmlns:a16="http://schemas.microsoft.com/office/drawing/2014/main" xmlns="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33" name="Text Box 1">
          <a:extLst>
            <a:ext uri="{FF2B5EF4-FFF2-40B4-BE49-F238E27FC236}">
              <a16:creationId xmlns:a16="http://schemas.microsoft.com/office/drawing/2014/main" xmlns="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34" name="Text Box 1">
          <a:extLst>
            <a:ext uri="{FF2B5EF4-FFF2-40B4-BE49-F238E27FC236}">
              <a16:creationId xmlns:a16="http://schemas.microsoft.com/office/drawing/2014/main" xmlns="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35" name="Text Box 1">
          <a:extLst>
            <a:ext uri="{FF2B5EF4-FFF2-40B4-BE49-F238E27FC236}">
              <a16:creationId xmlns:a16="http://schemas.microsoft.com/office/drawing/2014/main" xmlns="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36" name="Text Box 1">
          <a:extLst>
            <a:ext uri="{FF2B5EF4-FFF2-40B4-BE49-F238E27FC236}">
              <a16:creationId xmlns:a16="http://schemas.microsoft.com/office/drawing/2014/main" xmlns="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37" name="Text Box 1">
          <a:extLst>
            <a:ext uri="{FF2B5EF4-FFF2-40B4-BE49-F238E27FC236}">
              <a16:creationId xmlns:a16="http://schemas.microsoft.com/office/drawing/2014/main" xmlns="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38" name="Text Box 1">
          <a:extLst>
            <a:ext uri="{FF2B5EF4-FFF2-40B4-BE49-F238E27FC236}">
              <a16:creationId xmlns:a16="http://schemas.microsoft.com/office/drawing/2014/main" xmlns="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39" name="Text Box 1">
          <a:extLst>
            <a:ext uri="{FF2B5EF4-FFF2-40B4-BE49-F238E27FC236}">
              <a16:creationId xmlns:a16="http://schemas.microsoft.com/office/drawing/2014/main" xmlns="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40" name="Text Box 1">
          <a:extLst>
            <a:ext uri="{FF2B5EF4-FFF2-40B4-BE49-F238E27FC236}">
              <a16:creationId xmlns:a16="http://schemas.microsoft.com/office/drawing/2014/main" xmlns="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41" name="Text Box 1">
          <a:extLst>
            <a:ext uri="{FF2B5EF4-FFF2-40B4-BE49-F238E27FC236}">
              <a16:creationId xmlns:a16="http://schemas.microsoft.com/office/drawing/2014/main" xmlns="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42" name="Text Box 1">
          <a:extLst>
            <a:ext uri="{FF2B5EF4-FFF2-40B4-BE49-F238E27FC236}">
              <a16:creationId xmlns:a16="http://schemas.microsoft.com/office/drawing/2014/main" xmlns="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43" name="Text Box 1">
          <a:extLst>
            <a:ext uri="{FF2B5EF4-FFF2-40B4-BE49-F238E27FC236}">
              <a16:creationId xmlns:a16="http://schemas.microsoft.com/office/drawing/2014/main" xmlns="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44" name="Text Box 1">
          <a:extLst>
            <a:ext uri="{FF2B5EF4-FFF2-40B4-BE49-F238E27FC236}">
              <a16:creationId xmlns:a16="http://schemas.microsoft.com/office/drawing/2014/main" xmlns="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45" name="Text Box 1">
          <a:extLst>
            <a:ext uri="{FF2B5EF4-FFF2-40B4-BE49-F238E27FC236}">
              <a16:creationId xmlns:a16="http://schemas.microsoft.com/office/drawing/2014/main" xmlns="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46" name="Text Box 1">
          <a:extLst>
            <a:ext uri="{FF2B5EF4-FFF2-40B4-BE49-F238E27FC236}">
              <a16:creationId xmlns:a16="http://schemas.microsoft.com/office/drawing/2014/main" xmlns="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47" name="Text Box 1">
          <a:extLst>
            <a:ext uri="{FF2B5EF4-FFF2-40B4-BE49-F238E27FC236}">
              <a16:creationId xmlns:a16="http://schemas.microsoft.com/office/drawing/2014/main" xmlns="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48" name="Text Box 1">
          <a:extLst>
            <a:ext uri="{FF2B5EF4-FFF2-40B4-BE49-F238E27FC236}">
              <a16:creationId xmlns:a16="http://schemas.microsoft.com/office/drawing/2014/main" xmlns="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49" name="Text Box 1">
          <a:extLst>
            <a:ext uri="{FF2B5EF4-FFF2-40B4-BE49-F238E27FC236}">
              <a16:creationId xmlns:a16="http://schemas.microsoft.com/office/drawing/2014/main" xmlns="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50" name="Text Box 1">
          <a:extLst>
            <a:ext uri="{FF2B5EF4-FFF2-40B4-BE49-F238E27FC236}">
              <a16:creationId xmlns:a16="http://schemas.microsoft.com/office/drawing/2014/main" xmlns="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451" name="Text Box 1">
          <a:extLst>
            <a:ext uri="{FF2B5EF4-FFF2-40B4-BE49-F238E27FC236}">
              <a16:creationId xmlns:a16="http://schemas.microsoft.com/office/drawing/2014/main" xmlns="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452" name="Text Box 1">
          <a:extLst>
            <a:ext uri="{FF2B5EF4-FFF2-40B4-BE49-F238E27FC236}">
              <a16:creationId xmlns:a16="http://schemas.microsoft.com/office/drawing/2014/main" xmlns="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453" name="Text Box 1">
          <a:extLst>
            <a:ext uri="{FF2B5EF4-FFF2-40B4-BE49-F238E27FC236}">
              <a16:creationId xmlns:a16="http://schemas.microsoft.com/office/drawing/2014/main" xmlns="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454" name="Text Box 1">
          <a:extLst>
            <a:ext uri="{FF2B5EF4-FFF2-40B4-BE49-F238E27FC236}">
              <a16:creationId xmlns:a16="http://schemas.microsoft.com/office/drawing/2014/main" xmlns="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455" name="Text Box 1">
          <a:extLst>
            <a:ext uri="{FF2B5EF4-FFF2-40B4-BE49-F238E27FC236}">
              <a16:creationId xmlns:a16="http://schemas.microsoft.com/office/drawing/2014/main" xmlns="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456" name="Text Box 1">
          <a:extLst>
            <a:ext uri="{FF2B5EF4-FFF2-40B4-BE49-F238E27FC236}">
              <a16:creationId xmlns:a16="http://schemas.microsoft.com/office/drawing/2014/main" xmlns="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457" name="Text Box 1">
          <a:extLst>
            <a:ext uri="{FF2B5EF4-FFF2-40B4-BE49-F238E27FC236}">
              <a16:creationId xmlns:a16="http://schemas.microsoft.com/office/drawing/2014/main" xmlns="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458" name="Text Box 1">
          <a:extLst>
            <a:ext uri="{FF2B5EF4-FFF2-40B4-BE49-F238E27FC236}">
              <a16:creationId xmlns:a16="http://schemas.microsoft.com/office/drawing/2014/main" xmlns="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459" name="Text Box 1">
          <a:extLst>
            <a:ext uri="{FF2B5EF4-FFF2-40B4-BE49-F238E27FC236}">
              <a16:creationId xmlns:a16="http://schemas.microsoft.com/office/drawing/2014/main" xmlns="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460" name="Text Box 1">
          <a:extLst>
            <a:ext uri="{FF2B5EF4-FFF2-40B4-BE49-F238E27FC236}">
              <a16:creationId xmlns:a16="http://schemas.microsoft.com/office/drawing/2014/main" xmlns="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461" name="Text Box 1">
          <a:extLst>
            <a:ext uri="{FF2B5EF4-FFF2-40B4-BE49-F238E27FC236}">
              <a16:creationId xmlns:a16="http://schemas.microsoft.com/office/drawing/2014/main" xmlns="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462" name="Text Box 1">
          <a:extLst>
            <a:ext uri="{FF2B5EF4-FFF2-40B4-BE49-F238E27FC236}">
              <a16:creationId xmlns:a16="http://schemas.microsoft.com/office/drawing/2014/main" xmlns="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463" name="Text Box 1">
          <a:extLst>
            <a:ext uri="{FF2B5EF4-FFF2-40B4-BE49-F238E27FC236}">
              <a16:creationId xmlns:a16="http://schemas.microsoft.com/office/drawing/2014/main" xmlns="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464" name="Text Box 1">
          <a:extLst>
            <a:ext uri="{FF2B5EF4-FFF2-40B4-BE49-F238E27FC236}">
              <a16:creationId xmlns:a16="http://schemas.microsoft.com/office/drawing/2014/main" xmlns="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465" name="Text Box 1">
          <a:extLst>
            <a:ext uri="{FF2B5EF4-FFF2-40B4-BE49-F238E27FC236}">
              <a16:creationId xmlns:a16="http://schemas.microsoft.com/office/drawing/2014/main" xmlns="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466" name="Text Box 1">
          <a:extLst>
            <a:ext uri="{FF2B5EF4-FFF2-40B4-BE49-F238E27FC236}">
              <a16:creationId xmlns:a16="http://schemas.microsoft.com/office/drawing/2014/main" xmlns="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467" name="Text Box 1">
          <a:extLst>
            <a:ext uri="{FF2B5EF4-FFF2-40B4-BE49-F238E27FC236}">
              <a16:creationId xmlns:a16="http://schemas.microsoft.com/office/drawing/2014/main" xmlns="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468" name="Text Box 1">
          <a:extLst>
            <a:ext uri="{FF2B5EF4-FFF2-40B4-BE49-F238E27FC236}">
              <a16:creationId xmlns:a16="http://schemas.microsoft.com/office/drawing/2014/main" xmlns="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469" name="Text Box 1">
          <a:extLst>
            <a:ext uri="{FF2B5EF4-FFF2-40B4-BE49-F238E27FC236}">
              <a16:creationId xmlns:a16="http://schemas.microsoft.com/office/drawing/2014/main" xmlns="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470" name="Text Box 1">
          <a:extLst>
            <a:ext uri="{FF2B5EF4-FFF2-40B4-BE49-F238E27FC236}">
              <a16:creationId xmlns:a16="http://schemas.microsoft.com/office/drawing/2014/main" xmlns="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471" name="Text Box 1">
          <a:extLst>
            <a:ext uri="{FF2B5EF4-FFF2-40B4-BE49-F238E27FC236}">
              <a16:creationId xmlns:a16="http://schemas.microsoft.com/office/drawing/2014/main" xmlns="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472" name="Text Box 1">
          <a:extLst>
            <a:ext uri="{FF2B5EF4-FFF2-40B4-BE49-F238E27FC236}">
              <a16:creationId xmlns:a16="http://schemas.microsoft.com/office/drawing/2014/main" xmlns="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473" name="Text Box 1">
          <a:extLst>
            <a:ext uri="{FF2B5EF4-FFF2-40B4-BE49-F238E27FC236}">
              <a16:creationId xmlns:a16="http://schemas.microsoft.com/office/drawing/2014/main" xmlns="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474" name="Text Box 1">
          <a:extLst>
            <a:ext uri="{FF2B5EF4-FFF2-40B4-BE49-F238E27FC236}">
              <a16:creationId xmlns:a16="http://schemas.microsoft.com/office/drawing/2014/main" xmlns="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475" name="Text Box 1">
          <a:extLst>
            <a:ext uri="{FF2B5EF4-FFF2-40B4-BE49-F238E27FC236}">
              <a16:creationId xmlns:a16="http://schemas.microsoft.com/office/drawing/2014/main" xmlns="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476" name="Text Box 1">
          <a:extLst>
            <a:ext uri="{FF2B5EF4-FFF2-40B4-BE49-F238E27FC236}">
              <a16:creationId xmlns:a16="http://schemas.microsoft.com/office/drawing/2014/main" xmlns="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477" name="Text Box 1">
          <a:extLst>
            <a:ext uri="{FF2B5EF4-FFF2-40B4-BE49-F238E27FC236}">
              <a16:creationId xmlns:a16="http://schemas.microsoft.com/office/drawing/2014/main" xmlns="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478" name="Text Box 1">
          <a:extLst>
            <a:ext uri="{FF2B5EF4-FFF2-40B4-BE49-F238E27FC236}">
              <a16:creationId xmlns:a16="http://schemas.microsoft.com/office/drawing/2014/main" xmlns="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479" name="Text Box 1">
          <a:extLst>
            <a:ext uri="{FF2B5EF4-FFF2-40B4-BE49-F238E27FC236}">
              <a16:creationId xmlns:a16="http://schemas.microsoft.com/office/drawing/2014/main" xmlns="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480" name="Text Box 1">
          <a:extLst>
            <a:ext uri="{FF2B5EF4-FFF2-40B4-BE49-F238E27FC236}">
              <a16:creationId xmlns:a16="http://schemas.microsoft.com/office/drawing/2014/main" xmlns="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481" name="Text Box 1">
          <a:extLst>
            <a:ext uri="{FF2B5EF4-FFF2-40B4-BE49-F238E27FC236}">
              <a16:creationId xmlns:a16="http://schemas.microsoft.com/office/drawing/2014/main" xmlns="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482" name="Text Box 1">
          <a:extLst>
            <a:ext uri="{FF2B5EF4-FFF2-40B4-BE49-F238E27FC236}">
              <a16:creationId xmlns:a16="http://schemas.microsoft.com/office/drawing/2014/main" xmlns="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483" name="Text Box 1">
          <a:extLst>
            <a:ext uri="{FF2B5EF4-FFF2-40B4-BE49-F238E27FC236}">
              <a16:creationId xmlns:a16="http://schemas.microsoft.com/office/drawing/2014/main" xmlns="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484" name="Text Box 1">
          <a:extLst>
            <a:ext uri="{FF2B5EF4-FFF2-40B4-BE49-F238E27FC236}">
              <a16:creationId xmlns:a16="http://schemas.microsoft.com/office/drawing/2014/main" xmlns="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485" name="Text Box 1">
          <a:extLst>
            <a:ext uri="{FF2B5EF4-FFF2-40B4-BE49-F238E27FC236}">
              <a16:creationId xmlns:a16="http://schemas.microsoft.com/office/drawing/2014/main" xmlns="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486" name="Text Box 1">
          <a:extLst>
            <a:ext uri="{FF2B5EF4-FFF2-40B4-BE49-F238E27FC236}">
              <a16:creationId xmlns:a16="http://schemas.microsoft.com/office/drawing/2014/main" xmlns="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487" name="Text Box 1">
          <a:extLst>
            <a:ext uri="{FF2B5EF4-FFF2-40B4-BE49-F238E27FC236}">
              <a16:creationId xmlns:a16="http://schemas.microsoft.com/office/drawing/2014/main" xmlns="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488" name="Text Box 1">
          <a:extLst>
            <a:ext uri="{FF2B5EF4-FFF2-40B4-BE49-F238E27FC236}">
              <a16:creationId xmlns:a16="http://schemas.microsoft.com/office/drawing/2014/main" xmlns="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489" name="Text Box 1">
          <a:extLst>
            <a:ext uri="{FF2B5EF4-FFF2-40B4-BE49-F238E27FC236}">
              <a16:creationId xmlns:a16="http://schemas.microsoft.com/office/drawing/2014/main" xmlns="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490" name="Text Box 1">
          <a:extLst>
            <a:ext uri="{FF2B5EF4-FFF2-40B4-BE49-F238E27FC236}">
              <a16:creationId xmlns:a16="http://schemas.microsoft.com/office/drawing/2014/main" xmlns="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491" name="Text Box 1">
          <a:extLst>
            <a:ext uri="{FF2B5EF4-FFF2-40B4-BE49-F238E27FC236}">
              <a16:creationId xmlns:a16="http://schemas.microsoft.com/office/drawing/2014/main" xmlns="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492" name="Text Box 1">
          <a:extLst>
            <a:ext uri="{FF2B5EF4-FFF2-40B4-BE49-F238E27FC236}">
              <a16:creationId xmlns:a16="http://schemas.microsoft.com/office/drawing/2014/main" xmlns="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493" name="Text Box 1">
          <a:extLst>
            <a:ext uri="{FF2B5EF4-FFF2-40B4-BE49-F238E27FC236}">
              <a16:creationId xmlns:a16="http://schemas.microsoft.com/office/drawing/2014/main" xmlns="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494" name="Text Box 1">
          <a:extLst>
            <a:ext uri="{FF2B5EF4-FFF2-40B4-BE49-F238E27FC236}">
              <a16:creationId xmlns:a16="http://schemas.microsoft.com/office/drawing/2014/main" xmlns="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495" name="Text Box 1">
          <a:extLst>
            <a:ext uri="{FF2B5EF4-FFF2-40B4-BE49-F238E27FC236}">
              <a16:creationId xmlns:a16="http://schemas.microsoft.com/office/drawing/2014/main" xmlns="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496" name="Text Box 1">
          <a:extLst>
            <a:ext uri="{FF2B5EF4-FFF2-40B4-BE49-F238E27FC236}">
              <a16:creationId xmlns:a16="http://schemas.microsoft.com/office/drawing/2014/main" xmlns="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497" name="Text Box 1">
          <a:extLst>
            <a:ext uri="{FF2B5EF4-FFF2-40B4-BE49-F238E27FC236}">
              <a16:creationId xmlns:a16="http://schemas.microsoft.com/office/drawing/2014/main" xmlns="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498" name="Text Box 1">
          <a:extLst>
            <a:ext uri="{FF2B5EF4-FFF2-40B4-BE49-F238E27FC236}">
              <a16:creationId xmlns:a16="http://schemas.microsoft.com/office/drawing/2014/main" xmlns="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499" name="Text Box 1">
          <a:extLst>
            <a:ext uri="{FF2B5EF4-FFF2-40B4-BE49-F238E27FC236}">
              <a16:creationId xmlns:a16="http://schemas.microsoft.com/office/drawing/2014/main" xmlns="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500" name="Text Box 1">
          <a:extLst>
            <a:ext uri="{FF2B5EF4-FFF2-40B4-BE49-F238E27FC236}">
              <a16:creationId xmlns:a16="http://schemas.microsoft.com/office/drawing/2014/main" xmlns="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501" name="Text Box 1">
          <a:extLst>
            <a:ext uri="{FF2B5EF4-FFF2-40B4-BE49-F238E27FC236}">
              <a16:creationId xmlns:a16="http://schemas.microsoft.com/office/drawing/2014/main" xmlns="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502" name="Text Box 1">
          <a:extLst>
            <a:ext uri="{FF2B5EF4-FFF2-40B4-BE49-F238E27FC236}">
              <a16:creationId xmlns:a16="http://schemas.microsoft.com/office/drawing/2014/main" xmlns="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503" name="Text Box 1">
          <a:extLst>
            <a:ext uri="{FF2B5EF4-FFF2-40B4-BE49-F238E27FC236}">
              <a16:creationId xmlns:a16="http://schemas.microsoft.com/office/drawing/2014/main" xmlns="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504" name="Text Box 1">
          <a:extLst>
            <a:ext uri="{FF2B5EF4-FFF2-40B4-BE49-F238E27FC236}">
              <a16:creationId xmlns:a16="http://schemas.microsoft.com/office/drawing/2014/main" xmlns="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505" name="Text Box 1">
          <a:extLst>
            <a:ext uri="{FF2B5EF4-FFF2-40B4-BE49-F238E27FC236}">
              <a16:creationId xmlns:a16="http://schemas.microsoft.com/office/drawing/2014/main" xmlns="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506" name="Text Box 1">
          <a:extLst>
            <a:ext uri="{FF2B5EF4-FFF2-40B4-BE49-F238E27FC236}">
              <a16:creationId xmlns:a16="http://schemas.microsoft.com/office/drawing/2014/main" xmlns="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507" name="Text Box 1">
          <a:extLst>
            <a:ext uri="{FF2B5EF4-FFF2-40B4-BE49-F238E27FC236}">
              <a16:creationId xmlns:a16="http://schemas.microsoft.com/office/drawing/2014/main" xmlns="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508" name="Text Box 1">
          <a:extLst>
            <a:ext uri="{FF2B5EF4-FFF2-40B4-BE49-F238E27FC236}">
              <a16:creationId xmlns:a16="http://schemas.microsoft.com/office/drawing/2014/main" xmlns="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509" name="Text Box 1">
          <a:extLst>
            <a:ext uri="{FF2B5EF4-FFF2-40B4-BE49-F238E27FC236}">
              <a16:creationId xmlns:a16="http://schemas.microsoft.com/office/drawing/2014/main" xmlns="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510" name="Text Box 1">
          <a:extLst>
            <a:ext uri="{FF2B5EF4-FFF2-40B4-BE49-F238E27FC236}">
              <a16:creationId xmlns:a16="http://schemas.microsoft.com/office/drawing/2014/main" xmlns="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511" name="Text Box 1">
          <a:extLst>
            <a:ext uri="{FF2B5EF4-FFF2-40B4-BE49-F238E27FC236}">
              <a16:creationId xmlns:a16="http://schemas.microsoft.com/office/drawing/2014/main" xmlns="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512" name="Text Box 1">
          <a:extLst>
            <a:ext uri="{FF2B5EF4-FFF2-40B4-BE49-F238E27FC236}">
              <a16:creationId xmlns:a16="http://schemas.microsoft.com/office/drawing/2014/main" xmlns="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513" name="Text Box 1">
          <a:extLst>
            <a:ext uri="{FF2B5EF4-FFF2-40B4-BE49-F238E27FC236}">
              <a16:creationId xmlns:a16="http://schemas.microsoft.com/office/drawing/2014/main" xmlns="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514" name="Text Box 1">
          <a:extLst>
            <a:ext uri="{FF2B5EF4-FFF2-40B4-BE49-F238E27FC236}">
              <a16:creationId xmlns:a16="http://schemas.microsoft.com/office/drawing/2014/main" xmlns="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515" name="Text Box 1">
          <a:extLst>
            <a:ext uri="{FF2B5EF4-FFF2-40B4-BE49-F238E27FC236}">
              <a16:creationId xmlns:a16="http://schemas.microsoft.com/office/drawing/2014/main" xmlns="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516" name="Text Box 1">
          <a:extLst>
            <a:ext uri="{FF2B5EF4-FFF2-40B4-BE49-F238E27FC236}">
              <a16:creationId xmlns:a16="http://schemas.microsoft.com/office/drawing/2014/main" xmlns="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517" name="Text Box 1">
          <a:extLst>
            <a:ext uri="{FF2B5EF4-FFF2-40B4-BE49-F238E27FC236}">
              <a16:creationId xmlns:a16="http://schemas.microsoft.com/office/drawing/2014/main" xmlns="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518" name="Text Box 1">
          <a:extLst>
            <a:ext uri="{FF2B5EF4-FFF2-40B4-BE49-F238E27FC236}">
              <a16:creationId xmlns:a16="http://schemas.microsoft.com/office/drawing/2014/main" xmlns="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519" name="Text Box 1">
          <a:extLst>
            <a:ext uri="{FF2B5EF4-FFF2-40B4-BE49-F238E27FC236}">
              <a16:creationId xmlns:a16="http://schemas.microsoft.com/office/drawing/2014/main" xmlns="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520" name="Text Box 1">
          <a:extLst>
            <a:ext uri="{FF2B5EF4-FFF2-40B4-BE49-F238E27FC236}">
              <a16:creationId xmlns:a16="http://schemas.microsoft.com/office/drawing/2014/main" xmlns="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521" name="Text Box 1">
          <a:extLst>
            <a:ext uri="{FF2B5EF4-FFF2-40B4-BE49-F238E27FC236}">
              <a16:creationId xmlns:a16="http://schemas.microsoft.com/office/drawing/2014/main" xmlns="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522" name="Text Box 1">
          <a:extLst>
            <a:ext uri="{FF2B5EF4-FFF2-40B4-BE49-F238E27FC236}">
              <a16:creationId xmlns:a16="http://schemas.microsoft.com/office/drawing/2014/main" xmlns="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523" name="Text Box 1">
          <a:extLst>
            <a:ext uri="{FF2B5EF4-FFF2-40B4-BE49-F238E27FC236}">
              <a16:creationId xmlns:a16="http://schemas.microsoft.com/office/drawing/2014/main" xmlns="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524" name="Text Box 1">
          <a:extLst>
            <a:ext uri="{FF2B5EF4-FFF2-40B4-BE49-F238E27FC236}">
              <a16:creationId xmlns:a16="http://schemas.microsoft.com/office/drawing/2014/main" xmlns="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525" name="Text Box 1">
          <a:extLst>
            <a:ext uri="{FF2B5EF4-FFF2-40B4-BE49-F238E27FC236}">
              <a16:creationId xmlns:a16="http://schemas.microsoft.com/office/drawing/2014/main" xmlns="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526" name="Text Box 1">
          <a:extLst>
            <a:ext uri="{FF2B5EF4-FFF2-40B4-BE49-F238E27FC236}">
              <a16:creationId xmlns:a16="http://schemas.microsoft.com/office/drawing/2014/main" xmlns="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527" name="Text Box 1">
          <a:extLst>
            <a:ext uri="{FF2B5EF4-FFF2-40B4-BE49-F238E27FC236}">
              <a16:creationId xmlns:a16="http://schemas.microsoft.com/office/drawing/2014/main" xmlns="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528" name="Text Box 1">
          <a:extLst>
            <a:ext uri="{FF2B5EF4-FFF2-40B4-BE49-F238E27FC236}">
              <a16:creationId xmlns:a16="http://schemas.microsoft.com/office/drawing/2014/main" xmlns="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529" name="Text Box 1">
          <a:extLst>
            <a:ext uri="{FF2B5EF4-FFF2-40B4-BE49-F238E27FC236}">
              <a16:creationId xmlns:a16="http://schemas.microsoft.com/office/drawing/2014/main" xmlns="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530" name="Text Box 1">
          <a:extLst>
            <a:ext uri="{FF2B5EF4-FFF2-40B4-BE49-F238E27FC236}">
              <a16:creationId xmlns:a16="http://schemas.microsoft.com/office/drawing/2014/main" xmlns="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531" name="Text Box 1">
          <a:extLst>
            <a:ext uri="{FF2B5EF4-FFF2-40B4-BE49-F238E27FC236}">
              <a16:creationId xmlns:a16="http://schemas.microsoft.com/office/drawing/2014/main" xmlns="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532" name="Text Box 1">
          <a:extLst>
            <a:ext uri="{FF2B5EF4-FFF2-40B4-BE49-F238E27FC236}">
              <a16:creationId xmlns:a16="http://schemas.microsoft.com/office/drawing/2014/main" xmlns="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533" name="Text Box 1">
          <a:extLst>
            <a:ext uri="{FF2B5EF4-FFF2-40B4-BE49-F238E27FC236}">
              <a16:creationId xmlns:a16="http://schemas.microsoft.com/office/drawing/2014/main" xmlns="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534" name="Text Box 1">
          <a:extLst>
            <a:ext uri="{FF2B5EF4-FFF2-40B4-BE49-F238E27FC236}">
              <a16:creationId xmlns:a16="http://schemas.microsoft.com/office/drawing/2014/main" xmlns="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535" name="Text Box 1">
          <a:extLst>
            <a:ext uri="{FF2B5EF4-FFF2-40B4-BE49-F238E27FC236}">
              <a16:creationId xmlns:a16="http://schemas.microsoft.com/office/drawing/2014/main" xmlns="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536" name="Text Box 1">
          <a:extLst>
            <a:ext uri="{FF2B5EF4-FFF2-40B4-BE49-F238E27FC236}">
              <a16:creationId xmlns:a16="http://schemas.microsoft.com/office/drawing/2014/main" xmlns="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537" name="Text Box 1">
          <a:extLst>
            <a:ext uri="{FF2B5EF4-FFF2-40B4-BE49-F238E27FC236}">
              <a16:creationId xmlns:a16="http://schemas.microsoft.com/office/drawing/2014/main" xmlns="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538" name="Text Box 1">
          <a:extLst>
            <a:ext uri="{FF2B5EF4-FFF2-40B4-BE49-F238E27FC236}">
              <a16:creationId xmlns:a16="http://schemas.microsoft.com/office/drawing/2014/main" xmlns="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539" name="Text Box 1">
          <a:extLst>
            <a:ext uri="{FF2B5EF4-FFF2-40B4-BE49-F238E27FC236}">
              <a16:creationId xmlns:a16="http://schemas.microsoft.com/office/drawing/2014/main" xmlns="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540" name="Text Box 1">
          <a:extLst>
            <a:ext uri="{FF2B5EF4-FFF2-40B4-BE49-F238E27FC236}">
              <a16:creationId xmlns:a16="http://schemas.microsoft.com/office/drawing/2014/main" xmlns="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541" name="Text Box 1">
          <a:extLst>
            <a:ext uri="{FF2B5EF4-FFF2-40B4-BE49-F238E27FC236}">
              <a16:creationId xmlns:a16="http://schemas.microsoft.com/office/drawing/2014/main" xmlns="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542" name="Text Box 1">
          <a:extLst>
            <a:ext uri="{FF2B5EF4-FFF2-40B4-BE49-F238E27FC236}">
              <a16:creationId xmlns:a16="http://schemas.microsoft.com/office/drawing/2014/main" xmlns="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543" name="Text Box 1">
          <a:extLst>
            <a:ext uri="{FF2B5EF4-FFF2-40B4-BE49-F238E27FC236}">
              <a16:creationId xmlns:a16="http://schemas.microsoft.com/office/drawing/2014/main" xmlns="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544" name="Text Box 1">
          <a:extLst>
            <a:ext uri="{FF2B5EF4-FFF2-40B4-BE49-F238E27FC236}">
              <a16:creationId xmlns:a16="http://schemas.microsoft.com/office/drawing/2014/main" xmlns="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545" name="Text Box 1">
          <a:extLst>
            <a:ext uri="{FF2B5EF4-FFF2-40B4-BE49-F238E27FC236}">
              <a16:creationId xmlns:a16="http://schemas.microsoft.com/office/drawing/2014/main" xmlns="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546" name="Text Box 1">
          <a:extLst>
            <a:ext uri="{FF2B5EF4-FFF2-40B4-BE49-F238E27FC236}">
              <a16:creationId xmlns:a16="http://schemas.microsoft.com/office/drawing/2014/main" xmlns="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547" name="Text Box 1">
          <a:extLst>
            <a:ext uri="{FF2B5EF4-FFF2-40B4-BE49-F238E27FC236}">
              <a16:creationId xmlns:a16="http://schemas.microsoft.com/office/drawing/2014/main" xmlns="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548" name="Text Box 1">
          <a:extLst>
            <a:ext uri="{FF2B5EF4-FFF2-40B4-BE49-F238E27FC236}">
              <a16:creationId xmlns:a16="http://schemas.microsoft.com/office/drawing/2014/main" xmlns="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549" name="Text Box 1">
          <a:extLst>
            <a:ext uri="{FF2B5EF4-FFF2-40B4-BE49-F238E27FC236}">
              <a16:creationId xmlns:a16="http://schemas.microsoft.com/office/drawing/2014/main" xmlns="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550" name="Text Box 1">
          <a:extLst>
            <a:ext uri="{FF2B5EF4-FFF2-40B4-BE49-F238E27FC236}">
              <a16:creationId xmlns:a16="http://schemas.microsoft.com/office/drawing/2014/main" xmlns="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551" name="Text Box 1">
          <a:extLst>
            <a:ext uri="{FF2B5EF4-FFF2-40B4-BE49-F238E27FC236}">
              <a16:creationId xmlns:a16="http://schemas.microsoft.com/office/drawing/2014/main" xmlns="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552" name="Text Box 1">
          <a:extLst>
            <a:ext uri="{FF2B5EF4-FFF2-40B4-BE49-F238E27FC236}">
              <a16:creationId xmlns:a16="http://schemas.microsoft.com/office/drawing/2014/main" xmlns="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553" name="Text Box 1">
          <a:extLst>
            <a:ext uri="{FF2B5EF4-FFF2-40B4-BE49-F238E27FC236}">
              <a16:creationId xmlns:a16="http://schemas.microsoft.com/office/drawing/2014/main" xmlns="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554" name="Text Box 1">
          <a:extLst>
            <a:ext uri="{FF2B5EF4-FFF2-40B4-BE49-F238E27FC236}">
              <a16:creationId xmlns:a16="http://schemas.microsoft.com/office/drawing/2014/main" xmlns="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555" name="Text Box 1">
          <a:extLst>
            <a:ext uri="{FF2B5EF4-FFF2-40B4-BE49-F238E27FC236}">
              <a16:creationId xmlns:a16="http://schemas.microsoft.com/office/drawing/2014/main" xmlns="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556" name="Text Box 1">
          <a:extLst>
            <a:ext uri="{FF2B5EF4-FFF2-40B4-BE49-F238E27FC236}">
              <a16:creationId xmlns:a16="http://schemas.microsoft.com/office/drawing/2014/main" xmlns="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557" name="Text Box 1">
          <a:extLst>
            <a:ext uri="{FF2B5EF4-FFF2-40B4-BE49-F238E27FC236}">
              <a16:creationId xmlns:a16="http://schemas.microsoft.com/office/drawing/2014/main" xmlns="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558" name="Text Box 1">
          <a:extLst>
            <a:ext uri="{FF2B5EF4-FFF2-40B4-BE49-F238E27FC236}">
              <a16:creationId xmlns:a16="http://schemas.microsoft.com/office/drawing/2014/main" xmlns="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559" name="Text Box 1">
          <a:extLst>
            <a:ext uri="{FF2B5EF4-FFF2-40B4-BE49-F238E27FC236}">
              <a16:creationId xmlns:a16="http://schemas.microsoft.com/office/drawing/2014/main" xmlns="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560" name="Text Box 1">
          <a:extLst>
            <a:ext uri="{FF2B5EF4-FFF2-40B4-BE49-F238E27FC236}">
              <a16:creationId xmlns:a16="http://schemas.microsoft.com/office/drawing/2014/main" xmlns="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561" name="Text Box 1">
          <a:extLst>
            <a:ext uri="{FF2B5EF4-FFF2-40B4-BE49-F238E27FC236}">
              <a16:creationId xmlns:a16="http://schemas.microsoft.com/office/drawing/2014/main" xmlns="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562" name="Text Box 1">
          <a:extLst>
            <a:ext uri="{FF2B5EF4-FFF2-40B4-BE49-F238E27FC236}">
              <a16:creationId xmlns:a16="http://schemas.microsoft.com/office/drawing/2014/main" xmlns="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563" name="Text Box 1">
          <a:extLst>
            <a:ext uri="{FF2B5EF4-FFF2-40B4-BE49-F238E27FC236}">
              <a16:creationId xmlns:a16="http://schemas.microsoft.com/office/drawing/2014/main" xmlns="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564" name="Text Box 1">
          <a:extLst>
            <a:ext uri="{FF2B5EF4-FFF2-40B4-BE49-F238E27FC236}">
              <a16:creationId xmlns:a16="http://schemas.microsoft.com/office/drawing/2014/main" xmlns="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565" name="Text Box 1">
          <a:extLst>
            <a:ext uri="{FF2B5EF4-FFF2-40B4-BE49-F238E27FC236}">
              <a16:creationId xmlns:a16="http://schemas.microsoft.com/office/drawing/2014/main" xmlns="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566" name="Text Box 1">
          <a:extLst>
            <a:ext uri="{FF2B5EF4-FFF2-40B4-BE49-F238E27FC236}">
              <a16:creationId xmlns:a16="http://schemas.microsoft.com/office/drawing/2014/main" xmlns="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567" name="Text Box 1">
          <a:extLst>
            <a:ext uri="{FF2B5EF4-FFF2-40B4-BE49-F238E27FC236}">
              <a16:creationId xmlns:a16="http://schemas.microsoft.com/office/drawing/2014/main" xmlns="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568" name="Text Box 1">
          <a:extLst>
            <a:ext uri="{FF2B5EF4-FFF2-40B4-BE49-F238E27FC236}">
              <a16:creationId xmlns:a16="http://schemas.microsoft.com/office/drawing/2014/main" xmlns="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569" name="Text Box 1">
          <a:extLst>
            <a:ext uri="{FF2B5EF4-FFF2-40B4-BE49-F238E27FC236}">
              <a16:creationId xmlns:a16="http://schemas.microsoft.com/office/drawing/2014/main" xmlns="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570" name="Text Box 1">
          <a:extLst>
            <a:ext uri="{FF2B5EF4-FFF2-40B4-BE49-F238E27FC236}">
              <a16:creationId xmlns:a16="http://schemas.microsoft.com/office/drawing/2014/main" xmlns="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571" name="Text Box 1">
          <a:extLst>
            <a:ext uri="{FF2B5EF4-FFF2-40B4-BE49-F238E27FC236}">
              <a16:creationId xmlns:a16="http://schemas.microsoft.com/office/drawing/2014/main" xmlns="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572" name="Text Box 1">
          <a:extLst>
            <a:ext uri="{FF2B5EF4-FFF2-40B4-BE49-F238E27FC236}">
              <a16:creationId xmlns:a16="http://schemas.microsoft.com/office/drawing/2014/main" xmlns="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573" name="Text Box 1">
          <a:extLst>
            <a:ext uri="{FF2B5EF4-FFF2-40B4-BE49-F238E27FC236}">
              <a16:creationId xmlns:a16="http://schemas.microsoft.com/office/drawing/2014/main" xmlns="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574" name="Text Box 1">
          <a:extLst>
            <a:ext uri="{FF2B5EF4-FFF2-40B4-BE49-F238E27FC236}">
              <a16:creationId xmlns:a16="http://schemas.microsoft.com/office/drawing/2014/main" xmlns="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575" name="Text Box 1">
          <a:extLst>
            <a:ext uri="{FF2B5EF4-FFF2-40B4-BE49-F238E27FC236}">
              <a16:creationId xmlns:a16="http://schemas.microsoft.com/office/drawing/2014/main" xmlns="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576" name="Text Box 1">
          <a:extLst>
            <a:ext uri="{FF2B5EF4-FFF2-40B4-BE49-F238E27FC236}">
              <a16:creationId xmlns:a16="http://schemas.microsoft.com/office/drawing/2014/main" xmlns="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577" name="Text Box 1">
          <a:extLst>
            <a:ext uri="{FF2B5EF4-FFF2-40B4-BE49-F238E27FC236}">
              <a16:creationId xmlns:a16="http://schemas.microsoft.com/office/drawing/2014/main" xmlns="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578" name="Text Box 1">
          <a:extLst>
            <a:ext uri="{FF2B5EF4-FFF2-40B4-BE49-F238E27FC236}">
              <a16:creationId xmlns:a16="http://schemas.microsoft.com/office/drawing/2014/main" xmlns="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122</xdr:row>
      <xdr:rowOff>0</xdr:rowOff>
    </xdr:from>
    <xdr:ext cx="0" cy="28575"/>
    <xdr:sp macro="" textlink="">
      <xdr:nvSpPr>
        <xdr:cNvPr id="579" name="Text Box 1">
          <a:extLst>
            <a:ext uri="{FF2B5EF4-FFF2-40B4-BE49-F238E27FC236}">
              <a16:creationId xmlns:a16="http://schemas.microsoft.com/office/drawing/2014/main" xmlns="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122</xdr:row>
      <xdr:rowOff>0</xdr:rowOff>
    </xdr:from>
    <xdr:ext cx="0" cy="28575"/>
    <xdr:sp macro="" textlink="">
      <xdr:nvSpPr>
        <xdr:cNvPr id="580" name="Text Box 1">
          <a:extLst>
            <a:ext uri="{FF2B5EF4-FFF2-40B4-BE49-F238E27FC236}">
              <a16:creationId xmlns:a16="http://schemas.microsoft.com/office/drawing/2014/main" xmlns="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122</xdr:row>
      <xdr:rowOff>0</xdr:rowOff>
    </xdr:from>
    <xdr:ext cx="0" cy="28575"/>
    <xdr:sp macro="" textlink="">
      <xdr:nvSpPr>
        <xdr:cNvPr id="581" name="Text Box 1">
          <a:extLst>
            <a:ext uri="{FF2B5EF4-FFF2-40B4-BE49-F238E27FC236}">
              <a16:creationId xmlns:a16="http://schemas.microsoft.com/office/drawing/2014/main" xmlns="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122</xdr:row>
      <xdr:rowOff>0</xdr:rowOff>
    </xdr:from>
    <xdr:ext cx="0" cy="28575"/>
    <xdr:sp macro="" textlink="">
      <xdr:nvSpPr>
        <xdr:cNvPr id="582" name="Text Box 1">
          <a:extLst>
            <a:ext uri="{FF2B5EF4-FFF2-40B4-BE49-F238E27FC236}">
              <a16:creationId xmlns:a16="http://schemas.microsoft.com/office/drawing/2014/main" xmlns="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122</xdr:row>
      <xdr:rowOff>0</xdr:rowOff>
    </xdr:from>
    <xdr:ext cx="0" cy="28575"/>
    <xdr:sp macro="" textlink="">
      <xdr:nvSpPr>
        <xdr:cNvPr id="583" name="Text Box 1">
          <a:extLst>
            <a:ext uri="{FF2B5EF4-FFF2-40B4-BE49-F238E27FC236}">
              <a16:creationId xmlns:a16="http://schemas.microsoft.com/office/drawing/2014/main" xmlns="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122</xdr:row>
      <xdr:rowOff>0</xdr:rowOff>
    </xdr:from>
    <xdr:ext cx="0" cy="28575"/>
    <xdr:sp macro="" textlink="">
      <xdr:nvSpPr>
        <xdr:cNvPr id="584" name="Text Box 1">
          <a:extLst>
            <a:ext uri="{FF2B5EF4-FFF2-40B4-BE49-F238E27FC236}">
              <a16:creationId xmlns:a16="http://schemas.microsoft.com/office/drawing/2014/main" xmlns="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122</xdr:row>
      <xdr:rowOff>0</xdr:rowOff>
    </xdr:from>
    <xdr:ext cx="0" cy="28575"/>
    <xdr:sp macro="" textlink="">
      <xdr:nvSpPr>
        <xdr:cNvPr id="585" name="Text Box 1">
          <a:extLst>
            <a:ext uri="{FF2B5EF4-FFF2-40B4-BE49-F238E27FC236}">
              <a16:creationId xmlns:a16="http://schemas.microsoft.com/office/drawing/2014/main" xmlns="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122</xdr:row>
      <xdr:rowOff>0</xdr:rowOff>
    </xdr:from>
    <xdr:ext cx="0" cy="28575"/>
    <xdr:sp macro="" textlink="">
      <xdr:nvSpPr>
        <xdr:cNvPr id="586" name="Text Box 1">
          <a:extLst>
            <a:ext uri="{FF2B5EF4-FFF2-40B4-BE49-F238E27FC236}">
              <a16:creationId xmlns:a16="http://schemas.microsoft.com/office/drawing/2014/main" xmlns="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122</xdr:row>
      <xdr:rowOff>0</xdr:rowOff>
    </xdr:from>
    <xdr:ext cx="0" cy="28575"/>
    <xdr:sp macro="" textlink="">
      <xdr:nvSpPr>
        <xdr:cNvPr id="587" name="Text Box 1">
          <a:extLst>
            <a:ext uri="{FF2B5EF4-FFF2-40B4-BE49-F238E27FC236}">
              <a16:creationId xmlns:a16="http://schemas.microsoft.com/office/drawing/2014/main" xmlns="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122</xdr:row>
      <xdr:rowOff>0</xdr:rowOff>
    </xdr:from>
    <xdr:ext cx="0" cy="28575"/>
    <xdr:sp macro="" textlink="">
      <xdr:nvSpPr>
        <xdr:cNvPr id="588" name="Text Box 1">
          <a:extLst>
            <a:ext uri="{FF2B5EF4-FFF2-40B4-BE49-F238E27FC236}">
              <a16:creationId xmlns:a16="http://schemas.microsoft.com/office/drawing/2014/main" xmlns="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122</xdr:row>
      <xdr:rowOff>0</xdr:rowOff>
    </xdr:from>
    <xdr:ext cx="0" cy="28575"/>
    <xdr:sp macro="" textlink="">
      <xdr:nvSpPr>
        <xdr:cNvPr id="589" name="Text Box 1">
          <a:extLst>
            <a:ext uri="{FF2B5EF4-FFF2-40B4-BE49-F238E27FC236}">
              <a16:creationId xmlns:a16="http://schemas.microsoft.com/office/drawing/2014/main" xmlns="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122</xdr:row>
      <xdr:rowOff>0</xdr:rowOff>
    </xdr:from>
    <xdr:ext cx="0" cy="28575"/>
    <xdr:sp macro="" textlink="">
      <xdr:nvSpPr>
        <xdr:cNvPr id="590" name="Text Box 1">
          <a:extLst>
            <a:ext uri="{FF2B5EF4-FFF2-40B4-BE49-F238E27FC236}">
              <a16:creationId xmlns:a16="http://schemas.microsoft.com/office/drawing/2014/main" xmlns="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122</xdr:row>
      <xdr:rowOff>0</xdr:rowOff>
    </xdr:from>
    <xdr:ext cx="0" cy="28575"/>
    <xdr:sp macro="" textlink="">
      <xdr:nvSpPr>
        <xdr:cNvPr id="591" name="Text Box 1">
          <a:extLst>
            <a:ext uri="{FF2B5EF4-FFF2-40B4-BE49-F238E27FC236}">
              <a16:creationId xmlns:a16="http://schemas.microsoft.com/office/drawing/2014/main" xmlns="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122</xdr:row>
      <xdr:rowOff>0</xdr:rowOff>
    </xdr:from>
    <xdr:ext cx="0" cy="28575"/>
    <xdr:sp macro="" textlink="">
      <xdr:nvSpPr>
        <xdr:cNvPr id="592" name="Text Box 1">
          <a:extLst>
            <a:ext uri="{FF2B5EF4-FFF2-40B4-BE49-F238E27FC236}">
              <a16:creationId xmlns:a16="http://schemas.microsoft.com/office/drawing/2014/main" xmlns="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122</xdr:row>
      <xdr:rowOff>0</xdr:rowOff>
    </xdr:from>
    <xdr:ext cx="0" cy="28575"/>
    <xdr:sp macro="" textlink="">
      <xdr:nvSpPr>
        <xdr:cNvPr id="593" name="Text Box 1">
          <a:extLst>
            <a:ext uri="{FF2B5EF4-FFF2-40B4-BE49-F238E27FC236}">
              <a16:creationId xmlns:a16="http://schemas.microsoft.com/office/drawing/2014/main" xmlns="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122</xdr:row>
      <xdr:rowOff>0</xdr:rowOff>
    </xdr:from>
    <xdr:ext cx="0" cy="28575"/>
    <xdr:sp macro="" textlink="">
      <xdr:nvSpPr>
        <xdr:cNvPr id="594" name="Text Box 1">
          <a:extLst>
            <a:ext uri="{FF2B5EF4-FFF2-40B4-BE49-F238E27FC236}">
              <a16:creationId xmlns:a16="http://schemas.microsoft.com/office/drawing/2014/main" xmlns="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122</xdr:row>
      <xdr:rowOff>0</xdr:rowOff>
    </xdr:from>
    <xdr:ext cx="0" cy="28575"/>
    <xdr:sp macro="" textlink="">
      <xdr:nvSpPr>
        <xdr:cNvPr id="595" name="Text Box 1">
          <a:extLst>
            <a:ext uri="{FF2B5EF4-FFF2-40B4-BE49-F238E27FC236}">
              <a16:creationId xmlns:a16="http://schemas.microsoft.com/office/drawing/2014/main" xmlns="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122</xdr:row>
      <xdr:rowOff>0</xdr:rowOff>
    </xdr:from>
    <xdr:ext cx="0" cy="28575"/>
    <xdr:sp macro="" textlink="">
      <xdr:nvSpPr>
        <xdr:cNvPr id="596" name="Text Box 1">
          <a:extLst>
            <a:ext uri="{FF2B5EF4-FFF2-40B4-BE49-F238E27FC236}">
              <a16:creationId xmlns:a16="http://schemas.microsoft.com/office/drawing/2014/main" xmlns="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122</xdr:row>
      <xdr:rowOff>0</xdr:rowOff>
    </xdr:from>
    <xdr:ext cx="0" cy="28575"/>
    <xdr:sp macro="" textlink="">
      <xdr:nvSpPr>
        <xdr:cNvPr id="597" name="Text Box 1">
          <a:extLst>
            <a:ext uri="{FF2B5EF4-FFF2-40B4-BE49-F238E27FC236}">
              <a16:creationId xmlns:a16="http://schemas.microsoft.com/office/drawing/2014/main" xmlns="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122</xdr:row>
      <xdr:rowOff>0</xdr:rowOff>
    </xdr:from>
    <xdr:ext cx="0" cy="28575"/>
    <xdr:sp macro="" textlink="">
      <xdr:nvSpPr>
        <xdr:cNvPr id="598" name="Text Box 1">
          <a:extLst>
            <a:ext uri="{FF2B5EF4-FFF2-40B4-BE49-F238E27FC236}">
              <a16:creationId xmlns:a16="http://schemas.microsoft.com/office/drawing/2014/main" xmlns="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122</xdr:row>
      <xdr:rowOff>0</xdr:rowOff>
    </xdr:from>
    <xdr:ext cx="0" cy="28575"/>
    <xdr:sp macro="" textlink="">
      <xdr:nvSpPr>
        <xdr:cNvPr id="599" name="Text Box 1">
          <a:extLst>
            <a:ext uri="{FF2B5EF4-FFF2-40B4-BE49-F238E27FC236}">
              <a16:creationId xmlns:a16="http://schemas.microsoft.com/office/drawing/2014/main" xmlns="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122</xdr:row>
      <xdr:rowOff>0</xdr:rowOff>
    </xdr:from>
    <xdr:ext cx="0" cy="28575"/>
    <xdr:sp macro="" textlink="">
      <xdr:nvSpPr>
        <xdr:cNvPr id="600" name="Text Box 1">
          <a:extLst>
            <a:ext uri="{FF2B5EF4-FFF2-40B4-BE49-F238E27FC236}">
              <a16:creationId xmlns:a16="http://schemas.microsoft.com/office/drawing/2014/main" xmlns="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122</xdr:row>
      <xdr:rowOff>0</xdr:rowOff>
    </xdr:from>
    <xdr:ext cx="0" cy="28575"/>
    <xdr:sp macro="" textlink="">
      <xdr:nvSpPr>
        <xdr:cNvPr id="601" name="Text Box 1">
          <a:extLst>
            <a:ext uri="{FF2B5EF4-FFF2-40B4-BE49-F238E27FC236}">
              <a16:creationId xmlns:a16="http://schemas.microsoft.com/office/drawing/2014/main" xmlns="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122</xdr:row>
      <xdr:rowOff>0</xdr:rowOff>
    </xdr:from>
    <xdr:ext cx="0" cy="28575"/>
    <xdr:sp macro="" textlink="">
      <xdr:nvSpPr>
        <xdr:cNvPr id="602" name="Text Box 1">
          <a:extLst>
            <a:ext uri="{FF2B5EF4-FFF2-40B4-BE49-F238E27FC236}">
              <a16:creationId xmlns:a16="http://schemas.microsoft.com/office/drawing/2014/main" xmlns="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122</xdr:row>
      <xdr:rowOff>0</xdr:rowOff>
    </xdr:from>
    <xdr:ext cx="0" cy="28575"/>
    <xdr:sp macro="" textlink="">
      <xdr:nvSpPr>
        <xdr:cNvPr id="603" name="Text Box 1">
          <a:extLst>
            <a:ext uri="{FF2B5EF4-FFF2-40B4-BE49-F238E27FC236}">
              <a16:creationId xmlns:a16="http://schemas.microsoft.com/office/drawing/2014/main" xmlns="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122</xdr:row>
      <xdr:rowOff>0</xdr:rowOff>
    </xdr:from>
    <xdr:ext cx="0" cy="28575"/>
    <xdr:sp macro="" textlink="">
      <xdr:nvSpPr>
        <xdr:cNvPr id="604" name="Text Box 1">
          <a:extLst>
            <a:ext uri="{FF2B5EF4-FFF2-40B4-BE49-F238E27FC236}">
              <a16:creationId xmlns:a16="http://schemas.microsoft.com/office/drawing/2014/main" xmlns="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122</xdr:row>
      <xdr:rowOff>0</xdr:rowOff>
    </xdr:from>
    <xdr:ext cx="0" cy="28575"/>
    <xdr:sp macro="" textlink="">
      <xdr:nvSpPr>
        <xdr:cNvPr id="605" name="Text Box 1">
          <a:extLst>
            <a:ext uri="{FF2B5EF4-FFF2-40B4-BE49-F238E27FC236}">
              <a16:creationId xmlns:a16="http://schemas.microsoft.com/office/drawing/2014/main" xmlns="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122</xdr:row>
      <xdr:rowOff>0</xdr:rowOff>
    </xdr:from>
    <xdr:ext cx="0" cy="28575"/>
    <xdr:sp macro="" textlink="">
      <xdr:nvSpPr>
        <xdr:cNvPr id="606" name="Text Box 1">
          <a:extLst>
            <a:ext uri="{FF2B5EF4-FFF2-40B4-BE49-F238E27FC236}">
              <a16:creationId xmlns:a16="http://schemas.microsoft.com/office/drawing/2014/main" xmlns="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122</xdr:row>
      <xdr:rowOff>0</xdr:rowOff>
    </xdr:from>
    <xdr:ext cx="0" cy="28575"/>
    <xdr:sp macro="" textlink="">
      <xdr:nvSpPr>
        <xdr:cNvPr id="607" name="Text Box 1">
          <a:extLst>
            <a:ext uri="{FF2B5EF4-FFF2-40B4-BE49-F238E27FC236}">
              <a16:creationId xmlns:a16="http://schemas.microsoft.com/office/drawing/2014/main" xmlns="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122</xdr:row>
      <xdr:rowOff>0</xdr:rowOff>
    </xdr:from>
    <xdr:ext cx="0" cy="28575"/>
    <xdr:sp macro="" textlink="">
      <xdr:nvSpPr>
        <xdr:cNvPr id="608" name="Text Box 1">
          <a:extLst>
            <a:ext uri="{FF2B5EF4-FFF2-40B4-BE49-F238E27FC236}">
              <a16:creationId xmlns:a16="http://schemas.microsoft.com/office/drawing/2014/main" xmlns="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122</xdr:row>
      <xdr:rowOff>0</xdr:rowOff>
    </xdr:from>
    <xdr:ext cx="0" cy="28575"/>
    <xdr:sp macro="" textlink="">
      <xdr:nvSpPr>
        <xdr:cNvPr id="609" name="Text Box 1">
          <a:extLst>
            <a:ext uri="{FF2B5EF4-FFF2-40B4-BE49-F238E27FC236}">
              <a16:creationId xmlns:a16="http://schemas.microsoft.com/office/drawing/2014/main" xmlns="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122</xdr:row>
      <xdr:rowOff>0</xdr:rowOff>
    </xdr:from>
    <xdr:ext cx="0" cy="28575"/>
    <xdr:sp macro="" textlink="">
      <xdr:nvSpPr>
        <xdr:cNvPr id="610" name="Text Box 1">
          <a:extLst>
            <a:ext uri="{FF2B5EF4-FFF2-40B4-BE49-F238E27FC236}">
              <a16:creationId xmlns:a16="http://schemas.microsoft.com/office/drawing/2014/main" xmlns="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122</xdr:row>
      <xdr:rowOff>0</xdr:rowOff>
    </xdr:from>
    <xdr:ext cx="0" cy="28575"/>
    <xdr:sp macro="" textlink="">
      <xdr:nvSpPr>
        <xdr:cNvPr id="611" name="Text Box 1">
          <a:extLst>
            <a:ext uri="{FF2B5EF4-FFF2-40B4-BE49-F238E27FC236}">
              <a16:creationId xmlns:a16="http://schemas.microsoft.com/office/drawing/2014/main" xmlns="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122</xdr:row>
      <xdr:rowOff>0</xdr:rowOff>
    </xdr:from>
    <xdr:ext cx="0" cy="28575"/>
    <xdr:sp macro="" textlink="">
      <xdr:nvSpPr>
        <xdr:cNvPr id="612" name="Text Box 1">
          <a:extLst>
            <a:ext uri="{FF2B5EF4-FFF2-40B4-BE49-F238E27FC236}">
              <a16:creationId xmlns:a16="http://schemas.microsoft.com/office/drawing/2014/main" xmlns="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122</xdr:row>
      <xdr:rowOff>0</xdr:rowOff>
    </xdr:from>
    <xdr:ext cx="0" cy="28575"/>
    <xdr:sp macro="" textlink="">
      <xdr:nvSpPr>
        <xdr:cNvPr id="613" name="Text Box 1">
          <a:extLst>
            <a:ext uri="{FF2B5EF4-FFF2-40B4-BE49-F238E27FC236}">
              <a16:creationId xmlns:a16="http://schemas.microsoft.com/office/drawing/2014/main" xmlns="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122</xdr:row>
      <xdr:rowOff>0</xdr:rowOff>
    </xdr:from>
    <xdr:ext cx="0" cy="28575"/>
    <xdr:sp macro="" textlink="">
      <xdr:nvSpPr>
        <xdr:cNvPr id="614" name="Text Box 1">
          <a:extLst>
            <a:ext uri="{FF2B5EF4-FFF2-40B4-BE49-F238E27FC236}">
              <a16:creationId xmlns:a16="http://schemas.microsoft.com/office/drawing/2014/main" xmlns="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122</xdr:row>
      <xdr:rowOff>0</xdr:rowOff>
    </xdr:from>
    <xdr:ext cx="0" cy="28575"/>
    <xdr:sp macro="" textlink="">
      <xdr:nvSpPr>
        <xdr:cNvPr id="615" name="Text Box 1">
          <a:extLst>
            <a:ext uri="{FF2B5EF4-FFF2-40B4-BE49-F238E27FC236}">
              <a16:creationId xmlns:a16="http://schemas.microsoft.com/office/drawing/2014/main" xmlns="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122</xdr:row>
      <xdr:rowOff>0</xdr:rowOff>
    </xdr:from>
    <xdr:ext cx="0" cy="28575"/>
    <xdr:sp macro="" textlink="">
      <xdr:nvSpPr>
        <xdr:cNvPr id="616" name="Text Box 1">
          <a:extLst>
            <a:ext uri="{FF2B5EF4-FFF2-40B4-BE49-F238E27FC236}">
              <a16:creationId xmlns:a16="http://schemas.microsoft.com/office/drawing/2014/main" xmlns="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122</xdr:row>
      <xdr:rowOff>0</xdr:rowOff>
    </xdr:from>
    <xdr:ext cx="0" cy="28575"/>
    <xdr:sp macro="" textlink="">
      <xdr:nvSpPr>
        <xdr:cNvPr id="617" name="Text Box 1">
          <a:extLst>
            <a:ext uri="{FF2B5EF4-FFF2-40B4-BE49-F238E27FC236}">
              <a16:creationId xmlns:a16="http://schemas.microsoft.com/office/drawing/2014/main" xmlns="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122</xdr:row>
      <xdr:rowOff>0</xdr:rowOff>
    </xdr:from>
    <xdr:ext cx="0" cy="28575"/>
    <xdr:sp macro="" textlink="">
      <xdr:nvSpPr>
        <xdr:cNvPr id="618" name="Text Box 1">
          <a:extLst>
            <a:ext uri="{FF2B5EF4-FFF2-40B4-BE49-F238E27FC236}">
              <a16:creationId xmlns:a16="http://schemas.microsoft.com/office/drawing/2014/main" xmlns="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122</xdr:row>
      <xdr:rowOff>0</xdr:rowOff>
    </xdr:from>
    <xdr:ext cx="0" cy="28575"/>
    <xdr:sp macro="" textlink="">
      <xdr:nvSpPr>
        <xdr:cNvPr id="619" name="Text Box 1">
          <a:extLst>
            <a:ext uri="{FF2B5EF4-FFF2-40B4-BE49-F238E27FC236}">
              <a16:creationId xmlns:a16="http://schemas.microsoft.com/office/drawing/2014/main" xmlns="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122</xdr:row>
      <xdr:rowOff>0</xdr:rowOff>
    </xdr:from>
    <xdr:ext cx="0" cy="28575"/>
    <xdr:sp macro="" textlink="">
      <xdr:nvSpPr>
        <xdr:cNvPr id="620" name="Text Box 1">
          <a:extLst>
            <a:ext uri="{FF2B5EF4-FFF2-40B4-BE49-F238E27FC236}">
              <a16:creationId xmlns:a16="http://schemas.microsoft.com/office/drawing/2014/main" xmlns="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122</xdr:row>
      <xdr:rowOff>0</xdr:rowOff>
    </xdr:from>
    <xdr:ext cx="0" cy="28575"/>
    <xdr:sp macro="" textlink="">
      <xdr:nvSpPr>
        <xdr:cNvPr id="621" name="Text Box 1">
          <a:extLst>
            <a:ext uri="{FF2B5EF4-FFF2-40B4-BE49-F238E27FC236}">
              <a16:creationId xmlns:a16="http://schemas.microsoft.com/office/drawing/2014/main" xmlns="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122</xdr:row>
      <xdr:rowOff>0</xdr:rowOff>
    </xdr:from>
    <xdr:ext cx="0" cy="28575"/>
    <xdr:sp macro="" textlink="">
      <xdr:nvSpPr>
        <xdr:cNvPr id="622" name="Text Box 1">
          <a:extLst>
            <a:ext uri="{FF2B5EF4-FFF2-40B4-BE49-F238E27FC236}">
              <a16:creationId xmlns:a16="http://schemas.microsoft.com/office/drawing/2014/main" xmlns="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122</xdr:row>
      <xdr:rowOff>0</xdr:rowOff>
    </xdr:from>
    <xdr:ext cx="0" cy="28575"/>
    <xdr:sp macro="" textlink="">
      <xdr:nvSpPr>
        <xdr:cNvPr id="623" name="Text Box 1">
          <a:extLst>
            <a:ext uri="{FF2B5EF4-FFF2-40B4-BE49-F238E27FC236}">
              <a16:creationId xmlns:a16="http://schemas.microsoft.com/office/drawing/2014/main" xmlns="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122</xdr:row>
      <xdr:rowOff>0</xdr:rowOff>
    </xdr:from>
    <xdr:ext cx="0" cy="28575"/>
    <xdr:sp macro="" textlink="">
      <xdr:nvSpPr>
        <xdr:cNvPr id="624" name="Text Box 1">
          <a:extLst>
            <a:ext uri="{FF2B5EF4-FFF2-40B4-BE49-F238E27FC236}">
              <a16:creationId xmlns:a16="http://schemas.microsoft.com/office/drawing/2014/main" xmlns="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122</xdr:row>
      <xdr:rowOff>0</xdr:rowOff>
    </xdr:from>
    <xdr:ext cx="0" cy="28575"/>
    <xdr:sp macro="" textlink="">
      <xdr:nvSpPr>
        <xdr:cNvPr id="625" name="Text Box 1">
          <a:extLst>
            <a:ext uri="{FF2B5EF4-FFF2-40B4-BE49-F238E27FC236}">
              <a16:creationId xmlns:a16="http://schemas.microsoft.com/office/drawing/2014/main" xmlns="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122</xdr:row>
      <xdr:rowOff>0</xdr:rowOff>
    </xdr:from>
    <xdr:ext cx="0" cy="28575"/>
    <xdr:sp macro="" textlink="">
      <xdr:nvSpPr>
        <xdr:cNvPr id="626" name="Text Box 1">
          <a:extLst>
            <a:ext uri="{FF2B5EF4-FFF2-40B4-BE49-F238E27FC236}">
              <a16:creationId xmlns:a16="http://schemas.microsoft.com/office/drawing/2014/main" xmlns="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122</xdr:row>
      <xdr:rowOff>0</xdr:rowOff>
    </xdr:from>
    <xdr:ext cx="0" cy="28575"/>
    <xdr:sp macro="" textlink="">
      <xdr:nvSpPr>
        <xdr:cNvPr id="627" name="Text Box 1">
          <a:extLst>
            <a:ext uri="{FF2B5EF4-FFF2-40B4-BE49-F238E27FC236}">
              <a16:creationId xmlns:a16="http://schemas.microsoft.com/office/drawing/2014/main" xmlns="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122</xdr:row>
      <xdr:rowOff>0</xdr:rowOff>
    </xdr:from>
    <xdr:ext cx="0" cy="28575"/>
    <xdr:sp macro="" textlink="">
      <xdr:nvSpPr>
        <xdr:cNvPr id="628" name="Text Box 1">
          <a:extLst>
            <a:ext uri="{FF2B5EF4-FFF2-40B4-BE49-F238E27FC236}">
              <a16:creationId xmlns:a16="http://schemas.microsoft.com/office/drawing/2014/main" xmlns="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122</xdr:row>
      <xdr:rowOff>0</xdr:rowOff>
    </xdr:from>
    <xdr:ext cx="0" cy="28575"/>
    <xdr:sp macro="" textlink="">
      <xdr:nvSpPr>
        <xdr:cNvPr id="629" name="Text Box 1">
          <a:extLst>
            <a:ext uri="{FF2B5EF4-FFF2-40B4-BE49-F238E27FC236}">
              <a16:creationId xmlns:a16="http://schemas.microsoft.com/office/drawing/2014/main" xmlns="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122</xdr:row>
      <xdr:rowOff>0</xdr:rowOff>
    </xdr:from>
    <xdr:ext cx="0" cy="28575"/>
    <xdr:sp macro="" textlink="">
      <xdr:nvSpPr>
        <xdr:cNvPr id="630" name="Text Box 1">
          <a:extLst>
            <a:ext uri="{FF2B5EF4-FFF2-40B4-BE49-F238E27FC236}">
              <a16:creationId xmlns:a16="http://schemas.microsoft.com/office/drawing/2014/main" xmlns="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122</xdr:row>
      <xdr:rowOff>0</xdr:rowOff>
    </xdr:from>
    <xdr:ext cx="0" cy="28575"/>
    <xdr:sp macro="" textlink="">
      <xdr:nvSpPr>
        <xdr:cNvPr id="631" name="Text Box 1">
          <a:extLst>
            <a:ext uri="{FF2B5EF4-FFF2-40B4-BE49-F238E27FC236}">
              <a16:creationId xmlns:a16="http://schemas.microsoft.com/office/drawing/2014/main" xmlns="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122</xdr:row>
      <xdr:rowOff>0</xdr:rowOff>
    </xdr:from>
    <xdr:ext cx="0" cy="28575"/>
    <xdr:sp macro="" textlink="">
      <xdr:nvSpPr>
        <xdr:cNvPr id="632" name="Text Box 1">
          <a:extLst>
            <a:ext uri="{FF2B5EF4-FFF2-40B4-BE49-F238E27FC236}">
              <a16:creationId xmlns:a16="http://schemas.microsoft.com/office/drawing/2014/main" xmlns="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122</xdr:row>
      <xdr:rowOff>0</xdr:rowOff>
    </xdr:from>
    <xdr:ext cx="0" cy="28575"/>
    <xdr:sp macro="" textlink="">
      <xdr:nvSpPr>
        <xdr:cNvPr id="633" name="Text Box 1">
          <a:extLst>
            <a:ext uri="{FF2B5EF4-FFF2-40B4-BE49-F238E27FC236}">
              <a16:creationId xmlns:a16="http://schemas.microsoft.com/office/drawing/2014/main" xmlns="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122</xdr:row>
      <xdr:rowOff>0</xdr:rowOff>
    </xdr:from>
    <xdr:ext cx="0" cy="28575"/>
    <xdr:sp macro="" textlink="">
      <xdr:nvSpPr>
        <xdr:cNvPr id="634" name="Text Box 1">
          <a:extLst>
            <a:ext uri="{FF2B5EF4-FFF2-40B4-BE49-F238E27FC236}">
              <a16:creationId xmlns:a16="http://schemas.microsoft.com/office/drawing/2014/main" xmlns="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122</xdr:row>
      <xdr:rowOff>0</xdr:rowOff>
    </xdr:from>
    <xdr:ext cx="0" cy="28575"/>
    <xdr:sp macro="" textlink="">
      <xdr:nvSpPr>
        <xdr:cNvPr id="635" name="Text Box 1">
          <a:extLst>
            <a:ext uri="{FF2B5EF4-FFF2-40B4-BE49-F238E27FC236}">
              <a16:creationId xmlns:a16="http://schemas.microsoft.com/office/drawing/2014/main" xmlns="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122</xdr:row>
      <xdr:rowOff>0</xdr:rowOff>
    </xdr:from>
    <xdr:ext cx="0" cy="28575"/>
    <xdr:sp macro="" textlink="">
      <xdr:nvSpPr>
        <xdr:cNvPr id="636" name="Text Box 1">
          <a:extLst>
            <a:ext uri="{FF2B5EF4-FFF2-40B4-BE49-F238E27FC236}">
              <a16:creationId xmlns:a16="http://schemas.microsoft.com/office/drawing/2014/main" xmlns="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122</xdr:row>
      <xdr:rowOff>0</xdr:rowOff>
    </xdr:from>
    <xdr:ext cx="0" cy="28575"/>
    <xdr:sp macro="" textlink="">
      <xdr:nvSpPr>
        <xdr:cNvPr id="637" name="Text Box 1">
          <a:extLst>
            <a:ext uri="{FF2B5EF4-FFF2-40B4-BE49-F238E27FC236}">
              <a16:creationId xmlns:a16="http://schemas.microsoft.com/office/drawing/2014/main" xmlns="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122</xdr:row>
      <xdr:rowOff>0</xdr:rowOff>
    </xdr:from>
    <xdr:ext cx="0" cy="28575"/>
    <xdr:sp macro="" textlink="">
      <xdr:nvSpPr>
        <xdr:cNvPr id="638" name="Text Box 1">
          <a:extLst>
            <a:ext uri="{FF2B5EF4-FFF2-40B4-BE49-F238E27FC236}">
              <a16:creationId xmlns:a16="http://schemas.microsoft.com/office/drawing/2014/main" xmlns="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122</xdr:row>
      <xdr:rowOff>0</xdr:rowOff>
    </xdr:from>
    <xdr:ext cx="0" cy="28575"/>
    <xdr:sp macro="" textlink="">
      <xdr:nvSpPr>
        <xdr:cNvPr id="639" name="Text Box 1">
          <a:extLst>
            <a:ext uri="{FF2B5EF4-FFF2-40B4-BE49-F238E27FC236}">
              <a16:creationId xmlns:a16="http://schemas.microsoft.com/office/drawing/2014/main" xmlns="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122</xdr:row>
      <xdr:rowOff>0</xdr:rowOff>
    </xdr:from>
    <xdr:ext cx="0" cy="28575"/>
    <xdr:sp macro="" textlink="">
      <xdr:nvSpPr>
        <xdr:cNvPr id="640" name="Text Box 1">
          <a:extLst>
            <a:ext uri="{FF2B5EF4-FFF2-40B4-BE49-F238E27FC236}">
              <a16:creationId xmlns:a16="http://schemas.microsoft.com/office/drawing/2014/main" xmlns="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122</xdr:row>
      <xdr:rowOff>0</xdr:rowOff>
    </xdr:from>
    <xdr:ext cx="0" cy="28575"/>
    <xdr:sp macro="" textlink="">
      <xdr:nvSpPr>
        <xdr:cNvPr id="641" name="Text Box 1">
          <a:extLst>
            <a:ext uri="{FF2B5EF4-FFF2-40B4-BE49-F238E27FC236}">
              <a16:creationId xmlns:a16="http://schemas.microsoft.com/office/drawing/2014/main" xmlns="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122</xdr:row>
      <xdr:rowOff>0</xdr:rowOff>
    </xdr:from>
    <xdr:ext cx="0" cy="28575"/>
    <xdr:sp macro="" textlink="">
      <xdr:nvSpPr>
        <xdr:cNvPr id="642" name="Text Box 1">
          <a:extLst>
            <a:ext uri="{FF2B5EF4-FFF2-40B4-BE49-F238E27FC236}">
              <a16:creationId xmlns:a16="http://schemas.microsoft.com/office/drawing/2014/main" xmlns="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643" name="Text Box 1">
          <a:extLst>
            <a:ext uri="{FF2B5EF4-FFF2-40B4-BE49-F238E27FC236}">
              <a16:creationId xmlns:a16="http://schemas.microsoft.com/office/drawing/2014/main" xmlns="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644" name="Text Box 1">
          <a:extLst>
            <a:ext uri="{FF2B5EF4-FFF2-40B4-BE49-F238E27FC236}">
              <a16:creationId xmlns:a16="http://schemas.microsoft.com/office/drawing/2014/main" xmlns="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645" name="Text Box 1">
          <a:extLst>
            <a:ext uri="{FF2B5EF4-FFF2-40B4-BE49-F238E27FC236}">
              <a16:creationId xmlns:a16="http://schemas.microsoft.com/office/drawing/2014/main" xmlns="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646" name="Text Box 1">
          <a:extLst>
            <a:ext uri="{FF2B5EF4-FFF2-40B4-BE49-F238E27FC236}">
              <a16:creationId xmlns:a16="http://schemas.microsoft.com/office/drawing/2014/main" xmlns="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647" name="Text Box 1">
          <a:extLst>
            <a:ext uri="{FF2B5EF4-FFF2-40B4-BE49-F238E27FC236}">
              <a16:creationId xmlns:a16="http://schemas.microsoft.com/office/drawing/2014/main" xmlns="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648" name="Text Box 1">
          <a:extLst>
            <a:ext uri="{FF2B5EF4-FFF2-40B4-BE49-F238E27FC236}">
              <a16:creationId xmlns:a16="http://schemas.microsoft.com/office/drawing/2014/main" xmlns="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649" name="Text Box 1">
          <a:extLst>
            <a:ext uri="{FF2B5EF4-FFF2-40B4-BE49-F238E27FC236}">
              <a16:creationId xmlns:a16="http://schemas.microsoft.com/office/drawing/2014/main" xmlns="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650" name="Text Box 1">
          <a:extLst>
            <a:ext uri="{FF2B5EF4-FFF2-40B4-BE49-F238E27FC236}">
              <a16:creationId xmlns:a16="http://schemas.microsoft.com/office/drawing/2014/main" xmlns="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651" name="Text Box 1">
          <a:extLst>
            <a:ext uri="{FF2B5EF4-FFF2-40B4-BE49-F238E27FC236}">
              <a16:creationId xmlns:a16="http://schemas.microsoft.com/office/drawing/2014/main" xmlns="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652" name="Text Box 1">
          <a:extLst>
            <a:ext uri="{FF2B5EF4-FFF2-40B4-BE49-F238E27FC236}">
              <a16:creationId xmlns:a16="http://schemas.microsoft.com/office/drawing/2014/main" xmlns="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653" name="Text Box 1">
          <a:extLst>
            <a:ext uri="{FF2B5EF4-FFF2-40B4-BE49-F238E27FC236}">
              <a16:creationId xmlns:a16="http://schemas.microsoft.com/office/drawing/2014/main" xmlns="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654" name="Text Box 1">
          <a:extLst>
            <a:ext uri="{FF2B5EF4-FFF2-40B4-BE49-F238E27FC236}">
              <a16:creationId xmlns:a16="http://schemas.microsoft.com/office/drawing/2014/main" xmlns="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655" name="Text Box 1">
          <a:extLst>
            <a:ext uri="{FF2B5EF4-FFF2-40B4-BE49-F238E27FC236}">
              <a16:creationId xmlns:a16="http://schemas.microsoft.com/office/drawing/2014/main" xmlns="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656" name="Text Box 1">
          <a:extLst>
            <a:ext uri="{FF2B5EF4-FFF2-40B4-BE49-F238E27FC236}">
              <a16:creationId xmlns:a16="http://schemas.microsoft.com/office/drawing/2014/main" xmlns="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657" name="Text Box 1">
          <a:extLst>
            <a:ext uri="{FF2B5EF4-FFF2-40B4-BE49-F238E27FC236}">
              <a16:creationId xmlns:a16="http://schemas.microsoft.com/office/drawing/2014/main" xmlns="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658" name="Text Box 1">
          <a:extLst>
            <a:ext uri="{FF2B5EF4-FFF2-40B4-BE49-F238E27FC236}">
              <a16:creationId xmlns:a16="http://schemas.microsoft.com/office/drawing/2014/main" xmlns="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659" name="Text Box 1">
          <a:extLst>
            <a:ext uri="{FF2B5EF4-FFF2-40B4-BE49-F238E27FC236}">
              <a16:creationId xmlns:a16="http://schemas.microsoft.com/office/drawing/2014/main" xmlns="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660" name="Text Box 1">
          <a:extLst>
            <a:ext uri="{FF2B5EF4-FFF2-40B4-BE49-F238E27FC236}">
              <a16:creationId xmlns:a16="http://schemas.microsoft.com/office/drawing/2014/main" xmlns="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661" name="Text Box 1">
          <a:extLst>
            <a:ext uri="{FF2B5EF4-FFF2-40B4-BE49-F238E27FC236}">
              <a16:creationId xmlns:a16="http://schemas.microsoft.com/office/drawing/2014/main" xmlns="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662" name="Text Box 1">
          <a:extLst>
            <a:ext uri="{FF2B5EF4-FFF2-40B4-BE49-F238E27FC236}">
              <a16:creationId xmlns:a16="http://schemas.microsoft.com/office/drawing/2014/main" xmlns="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663" name="Text Box 1">
          <a:extLst>
            <a:ext uri="{FF2B5EF4-FFF2-40B4-BE49-F238E27FC236}">
              <a16:creationId xmlns:a16="http://schemas.microsoft.com/office/drawing/2014/main" xmlns="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664" name="Text Box 1">
          <a:extLst>
            <a:ext uri="{FF2B5EF4-FFF2-40B4-BE49-F238E27FC236}">
              <a16:creationId xmlns:a16="http://schemas.microsoft.com/office/drawing/2014/main" xmlns="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665" name="Text Box 1">
          <a:extLst>
            <a:ext uri="{FF2B5EF4-FFF2-40B4-BE49-F238E27FC236}">
              <a16:creationId xmlns:a16="http://schemas.microsoft.com/office/drawing/2014/main" xmlns="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666" name="Text Box 1">
          <a:extLst>
            <a:ext uri="{FF2B5EF4-FFF2-40B4-BE49-F238E27FC236}">
              <a16:creationId xmlns:a16="http://schemas.microsoft.com/office/drawing/2014/main" xmlns="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667" name="Text Box 1">
          <a:extLst>
            <a:ext uri="{FF2B5EF4-FFF2-40B4-BE49-F238E27FC236}">
              <a16:creationId xmlns:a16="http://schemas.microsoft.com/office/drawing/2014/main" xmlns="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668" name="Text Box 1">
          <a:extLst>
            <a:ext uri="{FF2B5EF4-FFF2-40B4-BE49-F238E27FC236}">
              <a16:creationId xmlns:a16="http://schemas.microsoft.com/office/drawing/2014/main" xmlns="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669" name="Text Box 1">
          <a:extLst>
            <a:ext uri="{FF2B5EF4-FFF2-40B4-BE49-F238E27FC236}">
              <a16:creationId xmlns:a16="http://schemas.microsoft.com/office/drawing/2014/main" xmlns="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670" name="Text Box 1">
          <a:extLst>
            <a:ext uri="{FF2B5EF4-FFF2-40B4-BE49-F238E27FC236}">
              <a16:creationId xmlns:a16="http://schemas.microsoft.com/office/drawing/2014/main" xmlns="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671" name="Text Box 1">
          <a:extLst>
            <a:ext uri="{FF2B5EF4-FFF2-40B4-BE49-F238E27FC236}">
              <a16:creationId xmlns:a16="http://schemas.microsoft.com/office/drawing/2014/main" xmlns="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672" name="Text Box 1">
          <a:extLst>
            <a:ext uri="{FF2B5EF4-FFF2-40B4-BE49-F238E27FC236}">
              <a16:creationId xmlns:a16="http://schemas.microsoft.com/office/drawing/2014/main" xmlns="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673" name="Text Box 1">
          <a:extLst>
            <a:ext uri="{FF2B5EF4-FFF2-40B4-BE49-F238E27FC236}">
              <a16:creationId xmlns:a16="http://schemas.microsoft.com/office/drawing/2014/main" xmlns="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674" name="Text Box 1">
          <a:extLst>
            <a:ext uri="{FF2B5EF4-FFF2-40B4-BE49-F238E27FC236}">
              <a16:creationId xmlns:a16="http://schemas.microsoft.com/office/drawing/2014/main" xmlns="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675" name="Text Box 1">
          <a:extLst>
            <a:ext uri="{FF2B5EF4-FFF2-40B4-BE49-F238E27FC236}">
              <a16:creationId xmlns:a16="http://schemas.microsoft.com/office/drawing/2014/main" xmlns="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676" name="Text Box 1">
          <a:extLst>
            <a:ext uri="{FF2B5EF4-FFF2-40B4-BE49-F238E27FC236}">
              <a16:creationId xmlns:a16="http://schemas.microsoft.com/office/drawing/2014/main" xmlns="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677" name="Text Box 1">
          <a:extLst>
            <a:ext uri="{FF2B5EF4-FFF2-40B4-BE49-F238E27FC236}">
              <a16:creationId xmlns:a16="http://schemas.microsoft.com/office/drawing/2014/main" xmlns="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678" name="Text Box 1">
          <a:extLst>
            <a:ext uri="{FF2B5EF4-FFF2-40B4-BE49-F238E27FC236}">
              <a16:creationId xmlns:a16="http://schemas.microsoft.com/office/drawing/2014/main" xmlns="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679" name="Text Box 1">
          <a:extLst>
            <a:ext uri="{FF2B5EF4-FFF2-40B4-BE49-F238E27FC236}">
              <a16:creationId xmlns:a16="http://schemas.microsoft.com/office/drawing/2014/main" xmlns="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680" name="Text Box 1">
          <a:extLst>
            <a:ext uri="{FF2B5EF4-FFF2-40B4-BE49-F238E27FC236}">
              <a16:creationId xmlns:a16="http://schemas.microsoft.com/office/drawing/2014/main" xmlns="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681" name="Text Box 1">
          <a:extLst>
            <a:ext uri="{FF2B5EF4-FFF2-40B4-BE49-F238E27FC236}">
              <a16:creationId xmlns:a16="http://schemas.microsoft.com/office/drawing/2014/main" xmlns="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682" name="Text Box 1">
          <a:extLst>
            <a:ext uri="{FF2B5EF4-FFF2-40B4-BE49-F238E27FC236}">
              <a16:creationId xmlns:a16="http://schemas.microsoft.com/office/drawing/2014/main" xmlns="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683" name="Text Box 1">
          <a:extLst>
            <a:ext uri="{FF2B5EF4-FFF2-40B4-BE49-F238E27FC236}">
              <a16:creationId xmlns:a16="http://schemas.microsoft.com/office/drawing/2014/main" xmlns="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684" name="Text Box 1">
          <a:extLst>
            <a:ext uri="{FF2B5EF4-FFF2-40B4-BE49-F238E27FC236}">
              <a16:creationId xmlns:a16="http://schemas.microsoft.com/office/drawing/2014/main" xmlns="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685" name="Text Box 1">
          <a:extLst>
            <a:ext uri="{FF2B5EF4-FFF2-40B4-BE49-F238E27FC236}">
              <a16:creationId xmlns:a16="http://schemas.microsoft.com/office/drawing/2014/main" xmlns="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686" name="Text Box 1">
          <a:extLst>
            <a:ext uri="{FF2B5EF4-FFF2-40B4-BE49-F238E27FC236}">
              <a16:creationId xmlns:a16="http://schemas.microsoft.com/office/drawing/2014/main" xmlns="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687" name="Text Box 1">
          <a:extLst>
            <a:ext uri="{FF2B5EF4-FFF2-40B4-BE49-F238E27FC236}">
              <a16:creationId xmlns:a16="http://schemas.microsoft.com/office/drawing/2014/main" xmlns="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688" name="Text Box 1">
          <a:extLst>
            <a:ext uri="{FF2B5EF4-FFF2-40B4-BE49-F238E27FC236}">
              <a16:creationId xmlns:a16="http://schemas.microsoft.com/office/drawing/2014/main" xmlns="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689" name="Text Box 1">
          <a:extLst>
            <a:ext uri="{FF2B5EF4-FFF2-40B4-BE49-F238E27FC236}">
              <a16:creationId xmlns:a16="http://schemas.microsoft.com/office/drawing/2014/main" xmlns="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690" name="Text Box 1">
          <a:extLst>
            <a:ext uri="{FF2B5EF4-FFF2-40B4-BE49-F238E27FC236}">
              <a16:creationId xmlns:a16="http://schemas.microsoft.com/office/drawing/2014/main" xmlns="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691" name="Text Box 1">
          <a:extLst>
            <a:ext uri="{FF2B5EF4-FFF2-40B4-BE49-F238E27FC236}">
              <a16:creationId xmlns:a16="http://schemas.microsoft.com/office/drawing/2014/main" xmlns="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692" name="Text Box 1">
          <a:extLst>
            <a:ext uri="{FF2B5EF4-FFF2-40B4-BE49-F238E27FC236}">
              <a16:creationId xmlns:a16="http://schemas.microsoft.com/office/drawing/2014/main" xmlns="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693" name="Text Box 1">
          <a:extLst>
            <a:ext uri="{FF2B5EF4-FFF2-40B4-BE49-F238E27FC236}">
              <a16:creationId xmlns:a16="http://schemas.microsoft.com/office/drawing/2014/main" xmlns="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694" name="Text Box 1">
          <a:extLst>
            <a:ext uri="{FF2B5EF4-FFF2-40B4-BE49-F238E27FC236}">
              <a16:creationId xmlns:a16="http://schemas.microsoft.com/office/drawing/2014/main" xmlns="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695" name="Text Box 1">
          <a:extLst>
            <a:ext uri="{FF2B5EF4-FFF2-40B4-BE49-F238E27FC236}">
              <a16:creationId xmlns:a16="http://schemas.microsoft.com/office/drawing/2014/main" xmlns="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696" name="Text Box 1">
          <a:extLst>
            <a:ext uri="{FF2B5EF4-FFF2-40B4-BE49-F238E27FC236}">
              <a16:creationId xmlns:a16="http://schemas.microsoft.com/office/drawing/2014/main" xmlns="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697" name="Text Box 1">
          <a:extLst>
            <a:ext uri="{FF2B5EF4-FFF2-40B4-BE49-F238E27FC236}">
              <a16:creationId xmlns:a16="http://schemas.microsoft.com/office/drawing/2014/main" xmlns="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698" name="Text Box 1">
          <a:extLst>
            <a:ext uri="{FF2B5EF4-FFF2-40B4-BE49-F238E27FC236}">
              <a16:creationId xmlns:a16="http://schemas.microsoft.com/office/drawing/2014/main" xmlns="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699" name="Text Box 1">
          <a:extLst>
            <a:ext uri="{FF2B5EF4-FFF2-40B4-BE49-F238E27FC236}">
              <a16:creationId xmlns:a16="http://schemas.microsoft.com/office/drawing/2014/main" xmlns="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700" name="Text Box 1">
          <a:extLst>
            <a:ext uri="{FF2B5EF4-FFF2-40B4-BE49-F238E27FC236}">
              <a16:creationId xmlns:a16="http://schemas.microsoft.com/office/drawing/2014/main" xmlns="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701" name="Text Box 1">
          <a:extLst>
            <a:ext uri="{FF2B5EF4-FFF2-40B4-BE49-F238E27FC236}">
              <a16:creationId xmlns:a16="http://schemas.microsoft.com/office/drawing/2014/main" xmlns="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702" name="Text Box 1">
          <a:extLst>
            <a:ext uri="{FF2B5EF4-FFF2-40B4-BE49-F238E27FC236}">
              <a16:creationId xmlns:a16="http://schemas.microsoft.com/office/drawing/2014/main" xmlns="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703" name="Text Box 1">
          <a:extLst>
            <a:ext uri="{FF2B5EF4-FFF2-40B4-BE49-F238E27FC236}">
              <a16:creationId xmlns:a16="http://schemas.microsoft.com/office/drawing/2014/main" xmlns="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704" name="Text Box 1">
          <a:extLst>
            <a:ext uri="{FF2B5EF4-FFF2-40B4-BE49-F238E27FC236}">
              <a16:creationId xmlns:a16="http://schemas.microsoft.com/office/drawing/2014/main" xmlns="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705" name="Text Box 1">
          <a:extLst>
            <a:ext uri="{FF2B5EF4-FFF2-40B4-BE49-F238E27FC236}">
              <a16:creationId xmlns:a16="http://schemas.microsoft.com/office/drawing/2014/main" xmlns="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706" name="Text Box 1">
          <a:extLst>
            <a:ext uri="{FF2B5EF4-FFF2-40B4-BE49-F238E27FC236}">
              <a16:creationId xmlns:a16="http://schemas.microsoft.com/office/drawing/2014/main" xmlns="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707" name="Text 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708" name="Text Box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709" name="Text Box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710" name="Text Box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711" name="Text Box 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712" name="Text Box 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713" name="Text Box 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714" name="Text Box 1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715" name="Text Box 1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716" name="Text Box 1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717" name="Text Box 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718" name="Text Box 1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719" name="Text Box 1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720" name="Text Box 1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721" name="Text Box 1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722" name="Text Box 1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723" name="Text Box 1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724" name="Text Box 1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725" name="Text Box 1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726" name="Text Box 1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727" name="Text Box 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728" name="Text Box 1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729" name="Text Box 1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730" name="Text Box 1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731" name="Text Box 1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732" name="Text Box 1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733" name="Text Box 1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734" name="Text Box 1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735" name="Text Box 1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736" name="Text Box 1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737" name="Text Box 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738" name="Text Box 1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739" name="Text Box 1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740" name="Text Box 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741" name="Text Box 1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742" name="Text Box 1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743" name="Text Box 1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744" name="Text Box 1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745" name="Text Box 1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746" name="Text Box 1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747" name="Text Box 1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748" name="Text Box 1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749" name="Text Box 1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750" name="Text Box 1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751" name="Text Box 1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752" name="Text Box 1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753" name="Text Box 1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754" name="Text Box 1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755" name="Text Box 1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756" name="Text Box 1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757" name="Text Box 1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758" name="Text Box 1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759" name="Text Box 1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760" name="Text Box 1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761" name="Text Box 1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762" name="Text Box 1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763" name="Text Box 1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764" name="Text Box 1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765" name="Text Box 1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766" name="Text Box 1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767" name="Text Box 1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768" name="Text Box 1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769" name="Text Box 1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770" name="Text Box 1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771" name="Text Box 1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772" name="Text Box 1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773" name="Text Box 1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774" name="Text Box 1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775" name="Text Box 1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776" name="Text Box 1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777" name="Text Box 1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778" name="Text Box 1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779" name="Text Box 1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780" name="Text Box 1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781" name="Text Box 1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782" name="Text Box 1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783" name="Text Box 1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784" name="Text Box 1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785" name="Text Box 1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786" name="Text Box 1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787" name="Text Box 1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788" name="Text Box 1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789" name="Text Box 1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790" name="Text Box 1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791" name="Text Box 1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792" name="Text Box 1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793" name="Text Box 1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794" name="Text Box 1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795" name="Text Box 1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796" name="Text Box 1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797" name="Text Box 1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798" name="Text Box 1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799" name="Text Box 1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800" name="Text Box 1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801" name="Text Box 1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802" name="Text Box 1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803" name="Text Box 1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804" name="Text Box 1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805" name="Text Box 1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806" name="Text Box 1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807" name="Text Box 1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808" name="Text Box 1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809" name="Text Box 1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810" name="Text Box 1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811" name="Text Box 1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812" name="Text Box 1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813" name="Text Box 1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814" name="Text Box 1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815" name="Text Box 1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816" name="Text Box 1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817" name="Text Box 1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818" name="Text Box 1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819" name="Text Box 1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820" name="Text Box 1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821" name="Text Box 1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822" name="Text Box 1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823" name="Text Box 1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824" name="Text Box 1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825" name="Text Box 1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826" name="Text Box 1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827" name="Text Box 1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828" name="Text Box 1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829" name="Text Box 1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830" name="Text Box 1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831" name="Text Box 1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832" name="Text Box 1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833" name="Text Box 1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834" name="Text Box 1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835" name="Text Box 1">
          <a:extLst>
            <a:ext uri="{FF2B5EF4-FFF2-40B4-BE49-F238E27FC236}">
              <a16:creationId xmlns:a16="http://schemas.microsoft.com/office/drawing/2014/main" xmlns="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836" name="Text Box 1">
          <a:extLst>
            <a:ext uri="{FF2B5EF4-FFF2-40B4-BE49-F238E27FC236}">
              <a16:creationId xmlns:a16="http://schemas.microsoft.com/office/drawing/2014/main" xmlns="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837" name="Text Box 1">
          <a:extLst>
            <a:ext uri="{FF2B5EF4-FFF2-40B4-BE49-F238E27FC236}">
              <a16:creationId xmlns:a16="http://schemas.microsoft.com/office/drawing/2014/main" xmlns="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838" name="Text Box 1">
          <a:extLst>
            <a:ext uri="{FF2B5EF4-FFF2-40B4-BE49-F238E27FC236}">
              <a16:creationId xmlns:a16="http://schemas.microsoft.com/office/drawing/2014/main" xmlns="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839" name="Text Box 1">
          <a:extLst>
            <a:ext uri="{FF2B5EF4-FFF2-40B4-BE49-F238E27FC236}">
              <a16:creationId xmlns:a16="http://schemas.microsoft.com/office/drawing/2014/main" xmlns="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840" name="Text Box 1">
          <a:extLst>
            <a:ext uri="{FF2B5EF4-FFF2-40B4-BE49-F238E27FC236}">
              <a16:creationId xmlns:a16="http://schemas.microsoft.com/office/drawing/2014/main" xmlns="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841" name="Text Box 1">
          <a:extLst>
            <a:ext uri="{FF2B5EF4-FFF2-40B4-BE49-F238E27FC236}">
              <a16:creationId xmlns:a16="http://schemas.microsoft.com/office/drawing/2014/main" xmlns="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842" name="Text Box 1">
          <a:extLst>
            <a:ext uri="{FF2B5EF4-FFF2-40B4-BE49-F238E27FC236}">
              <a16:creationId xmlns:a16="http://schemas.microsoft.com/office/drawing/2014/main" xmlns="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843" name="Text Box 1">
          <a:extLst>
            <a:ext uri="{FF2B5EF4-FFF2-40B4-BE49-F238E27FC236}">
              <a16:creationId xmlns:a16="http://schemas.microsoft.com/office/drawing/2014/main" xmlns="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844" name="Text Box 1">
          <a:extLst>
            <a:ext uri="{FF2B5EF4-FFF2-40B4-BE49-F238E27FC236}">
              <a16:creationId xmlns:a16="http://schemas.microsoft.com/office/drawing/2014/main" xmlns="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845" name="Text Box 1">
          <a:extLst>
            <a:ext uri="{FF2B5EF4-FFF2-40B4-BE49-F238E27FC236}">
              <a16:creationId xmlns:a16="http://schemas.microsoft.com/office/drawing/2014/main" xmlns="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846" name="Text Box 1">
          <a:extLst>
            <a:ext uri="{FF2B5EF4-FFF2-40B4-BE49-F238E27FC236}">
              <a16:creationId xmlns:a16="http://schemas.microsoft.com/office/drawing/2014/main" xmlns="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847" name="Text Box 1">
          <a:extLst>
            <a:ext uri="{FF2B5EF4-FFF2-40B4-BE49-F238E27FC236}">
              <a16:creationId xmlns:a16="http://schemas.microsoft.com/office/drawing/2014/main" xmlns="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848" name="Text Box 1">
          <a:extLst>
            <a:ext uri="{FF2B5EF4-FFF2-40B4-BE49-F238E27FC236}">
              <a16:creationId xmlns:a16="http://schemas.microsoft.com/office/drawing/2014/main" xmlns="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849" name="Text Box 1">
          <a:extLst>
            <a:ext uri="{FF2B5EF4-FFF2-40B4-BE49-F238E27FC236}">
              <a16:creationId xmlns:a16="http://schemas.microsoft.com/office/drawing/2014/main" xmlns="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850" name="Text Box 1">
          <a:extLst>
            <a:ext uri="{FF2B5EF4-FFF2-40B4-BE49-F238E27FC236}">
              <a16:creationId xmlns:a16="http://schemas.microsoft.com/office/drawing/2014/main" xmlns="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851" name="Text Box 1">
          <a:extLst>
            <a:ext uri="{FF2B5EF4-FFF2-40B4-BE49-F238E27FC236}">
              <a16:creationId xmlns:a16="http://schemas.microsoft.com/office/drawing/2014/main" xmlns="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852" name="Text Box 1">
          <a:extLst>
            <a:ext uri="{FF2B5EF4-FFF2-40B4-BE49-F238E27FC236}">
              <a16:creationId xmlns:a16="http://schemas.microsoft.com/office/drawing/2014/main" xmlns="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853" name="Text Box 1">
          <a:extLst>
            <a:ext uri="{FF2B5EF4-FFF2-40B4-BE49-F238E27FC236}">
              <a16:creationId xmlns:a16="http://schemas.microsoft.com/office/drawing/2014/main" xmlns="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854" name="Text Box 1">
          <a:extLst>
            <a:ext uri="{FF2B5EF4-FFF2-40B4-BE49-F238E27FC236}">
              <a16:creationId xmlns:a16="http://schemas.microsoft.com/office/drawing/2014/main" xmlns="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855" name="Text Box 1">
          <a:extLst>
            <a:ext uri="{FF2B5EF4-FFF2-40B4-BE49-F238E27FC236}">
              <a16:creationId xmlns:a16="http://schemas.microsoft.com/office/drawing/2014/main" xmlns="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856" name="Text Box 1">
          <a:extLst>
            <a:ext uri="{FF2B5EF4-FFF2-40B4-BE49-F238E27FC236}">
              <a16:creationId xmlns:a16="http://schemas.microsoft.com/office/drawing/2014/main" xmlns="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857" name="Text Box 1">
          <a:extLst>
            <a:ext uri="{FF2B5EF4-FFF2-40B4-BE49-F238E27FC236}">
              <a16:creationId xmlns:a16="http://schemas.microsoft.com/office/drawing/2014/main" xmlns="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858" name="Text Box 1">
          <a:extLst>
            <a:ext uri="{FF2B5EF4-FFF2-40B4-BE49-F238E27FC236}">
              <a16:creationId xmlns:a16="http://schemas.microsoft.com/office/drawing/2014/main" xmlns="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859" name="Text Box 1">
          <a:extLst>
            <a:ext uri="{FF2B5EF4-FFF2-40B4-BE49-F238E27FC236}">
              <a16:creationId xmlns:a16="http://schemas.microsoft.com/office/drawing/2014/main" xmlns="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860" name="Text Box 1">
          <a:extLst>
            <a:ext uri="{FF2B5EF4-FFF2-40B4-BE49-F238E27FC236}">
              <a16:creationId xmlns:a16="http://schemas.microsoft.com/office/drawing/2014/main" xmlns="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861" name="Text Box 1">
          <a:extLst>
            <a:ext uri="{FF2B5EF4-FFF2-40B4-BE49-F238E27FC236}">
              <a16:creationId xmlns:a16="http://schemas.microsoft.com/office/drawing/2014/main" xmlns="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862" name="Text Box 1">
          <a:extLst>
            <a:ext uri="{FF2B5EF4-FFF2-40B4-BE49-F238E27FC236}">
              <a16:creationId xmlns:a16="http://schemas.microsoft.com/office/drawing/2014/main" xmlns="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863" name="Text Box 1">
          <a:extLst>
            <a:ext uri="{FF2B5EF4-FFF2-40B4-BE49-F238E27FC236}">
              <a16:creationId xmlns:a16="http://schemas.microsoft.com/office/drawing/2014/main" xmlns="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864" name="Text Box 1">
          <a:extLst>
            <a:ext uri="{FF2B5EF4-FFF2-40B4-BE49-F238E27FC236}">
              <a16:creationId xmlns:a16="http://schemas.microsoft.com/office/drawing/2014/main" xmlns="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865" name="Text Box 1">
          <a:extLst>
            <a:ext uri="{FF2B5EF4-FFF2-40B4-BE49-F238E27FC236}">
              <a16:creationId xmlns:a16="http://schemas.microsoft.com/office/drawing/2014/main" xmlns="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866" name="Text Box 1">
          <a:extLst>
            <a:ext uri="{FF2B5EF4-FFF2-40B4-BE49-F238E27FC236}">
              <a16:creationId xmlns:a16="http://schemas.microsoft.com/office/drawing/2014/main" xmlns="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867" name="Text Box 1">
          <a:extLst>
            <a:ext uri="{FF2B5EF4-FFF2-40B4-BE49-F238E27FC236}">
              <a16:creationId xmlns:a16="http://schemas.microsoft.com/office/drawing/2014/main" xmlns="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868" name="Text Box 1">
          <a:extLst>
            <a:ext uri="{FF2B5EF4-FFF2-40B4-BE49-F238E27FC236}">
              <a16:creationId xmlns:a16="http://schemas.microsoft.com/office/drawing/2014/main" xmlns="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869" name="Text Box 1">
          <a:extLst>
            <a:ext uri="{FF2B5EF4-FFF2-40B4-BE49-F238E27FC236}">
              <a16:creationId xmlns:a16="http://schemas.microsoft.com/office/drawing/2014/main" xmlns="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870" name="Text Box 1">
          <a:extLst>
            <a:ext uri="{FF2B5EF4-FFF2-40B4-BE49-F238E27FC236}">
              <a16:creationId xmlns:a16="http://schemas.microsoft.com/office/drawing/2014/main" xmlns="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871" name="Text Box 1">
          <a:extLst>
            <a:ext uri="{FF2B5EF4-FFF2-40B4-BE49-F238E27FC236}">
              <a16:creationId xmlns:a16="http://schemas.microsoft.com/office/drawing/2014/main" xmlns="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872" name="Text Box 1">
          <a:extLst>
            <a:ext uri="{FF2B5EF4-FFF2-40B4-BE49-F238E27FC236}">
              <a16:creationId xmlns:a16="http://schemas.microsoft.com/office/drawing/2014/main" xmlns="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873" name="Text Box 1">
          <a:extLst>
            <a:ext uri="{FF2B5EF4-FFF2-40B4-BE49-F238E27FC236}">
              <a16:creationId xmlns:a16="http://schemas.microsoft.com/office/drawing/2014/main" xmlns="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874" name="Text Box 1">
          <a:extLst>
            <a:ext uri="{FF2B5EF4-FFF2-40B4-BE49-F238E27FC236}">
              <a16:creationId xmlns:a16="http://schemas.microsoft.com/office/drawing/2014/main" xmlns="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875" name="Text Box 1">
          <a:extLst>
            <a:ext uri="{FF2B5EF4-FFF2-40B4-BE49-F238E27FC236}">
              <a16:creationId xmlns:a16="http://schemas.microsoft.com/office/drawing/2014/main" xmlns="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876" name="Text Box 1">
          <a:extLst>
            <a:ext uri="{FF2B5EF4-FFF2-40B4-BE49-F238E27FC236}">
              <a16:creationId xmlns:a16="http://schemas.microsoft.com/office/drawing/2014/main" xmlns="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877" name="Text Box 1">
          <a:extLst>
            <a:ext uri="{FF2B5EF4-FFF2-40B4-BE49-F238E27FC236}">
              <a16:creationId xmlns:a16="http://schemas.microsoft.com/office/drawing/2014/main" xmlns="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878" name="Text Box 1">
          <a:extLst>
            <a:ext uri="{FF2B5EF4-FFF2-40B4-BE49-F238E27FC236}">
              <a16:creationId xmlns:a16="http://schemas.microsoft.com/office/drawing/2014/main" xmlns="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879" name="Text Box 1">
          <a:extLst>
            <a:ext uri="{FF2B5EF4-FFF2-40B4-BE49-F238E27FC236}">
              <a16:creationId xmlns:a16="http://schemas.microsoft.com/office/drawing/2014/main" xmlns="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880" name="Text Box 1">
          <a:extLst>
            <a:ext uri="{FF2B5EF4-FFF2-40B4-BE49-F238E27FC236}">
              <a16:creationId xmlns:a16="http://schemas.microsoft.com/office/drawing/2014/main" xmlns="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881" name="Text Box 1">
          <a:extLst>
            <a:ext uri="{FF2B5EF4-FFF2-40B4-BE49-F238E27FC236}">
              <a16:creationId xmlns:a16="http://schemas.microsoft.com/office/drawing/2014/main" xmlns="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882" name="Text Box 1">
          <a:extLst>
            <a:ext uri="{FF2B5EF4-FFF2-40B4-BE49-F238E27FC236}">
              <a16:creationId xmlns:a16="http://schemas.microsoft.com/office/drawing/2014/main" xmlns="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883" name="Text Box 1">
          <a:extLst>
            <a:ext uri="{FF2B5EF4-FFF2-40B4-BE49-F238E27FC236}">
              <a16:creationId xmlns:a16="http://schemas.microsoft.com/office/drawing/2014/main" xmlns="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884" name="Text Box 1">
          <a:extLst>
            <a:ext uri="{FF2B5EF4-FFF2-40B4-BE49-F238E27FC236}">
              <a16:creationId xmlns:a16="http://schemas.microsoft.com/office/drawing/2014/main" xmlns="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885" name="Text Box 1">
          <a:extLst>
            <a:ext uri="{FF2B5EF4-FFF2-40B4-BE49-F238E27FC236}">
              <a16:creationId xmlns:a16="http://schemas.microsoft.com/office/drawing/2014/main" xmlns="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886" name="Text Box 1">
          <a:extLst>
            <a:ext uri="{FF2B5EF4-FFF2-40B4-BE49-F238E27FC236}">
              <a16:creationId xmlns:a16="http://schemas.microsoft.com/office/drawing/2014/main" xmlns="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887" name="Text Box 1">
          <a:extLst>
            <a:ext uri="{FF2B5EF4-FFF2-40B4-BE49-F238E27FC236}">
              <a16:creationId xmlns:a16="http://schemas.microsoft.com/office/drawing/2014/main" xmlns="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888" name="Text Box 1">
          <a:extLst>
            <a:ext uri="{FF2B5EF4-FFF2-40B4-BE49-F238E27FC236}">
              <a16:creationId xmlns:a16="http://schemas.microsoft.com/office/drawing/2014/main" xmlns="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889" name="Text Box 1">
          <a:extLst>
            <a:ext uri="{FF2B5EF4-FFF2-40B4-BE49-F238E27FC236}">
              <a16:creationId xmlns:a16="http://schemas.microsoft.com/office/drawing/2014/main" xmlns="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890" name="Text Box 1">
          <a:extLst>
            <a:ext uri="{FF2B5EF4-FFF2-40B4-BE49-F238E27FC236}">
              <a16:creationId xmlns:a16="http://schemas.microsoft.com/office/drawing/2014/main" xmlns="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891" name="Text Box 1">
          <a:extLst>
            <a:ext uri="{FF2B5EF4-FFF2-40B4-BE49-F238E27FC236}">
              <a16:creationId xmlns:a16="http://schemas.microsoft.com/office/drawing/2014/main" xmlns="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892" name="Text Box 1">
          <a:extLst>
            <a:ext uri="{FF2B5EF4-FFF2-40B4-BE49-F238E27FC236}">
              <a16:creationId xmlns:a16="http://schemas.microsoft.com/office/drawing/2014/main" xmlns="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893" name="Text Box 1">
          <a:extLst>
            <a:ext uri="{FF2B5EF4-FFF2-40B4-BE49-F238E27FC236}">
              <a16:creationId xmlns:a16="http://schemas.microsoft.com/office/drawing/2014/main" xmlns="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894" name="Text Box 1">
          <a:extLst>
            <a:ext uri="{FF2B5EF4-FFF2-40B4-BE49-F238E27FC236}">
              <a16:creationId xmlns:a16="http://schemas.microsoft.com/office/drawing/2014/main" xmlns="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895" name="Text Box 1">
          <a:extLst>
            <a:ext uri="{FF2B5EF4-FFF2-40B4-BE49-F238E27FC236}">
              <a16:creationId xmlns:a16="http://schemas.microsoft.com/office/drawing/2014/main" xmlns="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896" name="Text Box 1">
          <a:extLst>
            <a:ext uri="{FF2B5EF4-FFF2-40B4-BE49-F238E27FC236}">
              <a16:creationId xmlns:a16="http://schemas.microsoft.com/office/drawing/2014/main" xmlns="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897" name="Text Box 1">
          <a:extLst>
            <a:ext uri="{FF2B5EF4-FFF2-40B4-BE49-F238E27FC236}">
              <a16:creationId xmlns:a16="http://schemas.microsoft.com/office/drawing/2014/main" xmlns="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898" name="Text Box 1">
          <a:extLst>
            <a:ext uri="{FF2B5EF4-FFF2-40B4-BE49-F238E27FC236}">
              <a16:creationId xmlns:a16="http://schemas.microsoft.com/office/drawing/2014/main" xmlns="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1476375</xdr:colOff>
      <xdr:row>99</xdr:row>
      <xdr:rowOff>0</xdr:rowOff>
    </xdr:from>
    <xdr:to>
      <xdr:col>2</xdr:col>
      <xdr:colOff>1476375</xdr:colOff>
      <xdr:row>99</xdr:row>
      <xdr:rowOff>28575</xdr:rowOff>
    </xdr:to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99</xdr:row>
      <xdr:rowOff>0</xdr:rowOff>
    </xdr:from>
    <xdr:to>
      <xdr:col>2</xdr:col>
      <xdr:colOff>1476375</xdr:colOff>
      <xdr:row>99</xdr:row>
      <xdr:rowOff>28575</xdr:rowOff>
    </xdr:to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99</xdr:row>
      <xdr:rowOff>0</xdr:rowOff>
    </xdr:from>
    <xdr:to>
      <xdr:col>2</xdr:col>
      <xdr:colOff>1476375</xdr:colOff>
      <xdr:row>99</xdr:row>
      <xdr:rowOff>28575</xdr:rowOff>
    </xdr:to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99</xdr:row>
      <xdr:rowOff>0</xdr:rowOff>
    </xdr:from>
    <xdr:to>
      <xdr:col>2</xdr:col>
      <xdr:colOff>1476375</xdr:colOff>
      <xdr:row>99</xdr:row>
      <xdr:rowOff>28575</xdr:rowOff>
    </xdr:to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99</xdr:row>
      <xdr:rowOff>0</xdr:rowOff>
    </xdr:from>
    <xdr:to>
      <xdr:col>2</xdr:col>
      <xdr:colOff>1476375</xdr:colOff>
      <xdr:row>99</xdr:row>
      <xdr:rowOff>28575</xdr:rowOff>
    </xdr:to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99</xdr:row>
      <xdr:rowOff>0</xdr:rowOff>
    </xdr:from>
    <xdr:to>
      <xdr:col>2</xdr:col>
      <xdr:colOff>1476375</xdr:colOff>
      <xdr:row>99</xdr:row>
      <xdr:rowOff>28575</xdr:rowOff>
    </xdr:to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99</xdr:row>
      <xdr:rowOff>0</xdr:rowOff>
    </xdr:from>
    <xdr:to>
      <xdr:col>2</xdr:col>
      <xdr:colOff>1476375</xdr:colOff>
      <xdr:row>99</xdr:row>
      <xdr:rowOff>28575</xdr:rowOff>
    </xdr:to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99</xdr:row>
      <xdr:rowOff>0</xdr:rowOff>
    </xdr:from>
    <xdr:to>
      <xdr:col>2</xdr:col>
      <xdr:colOff>1476375</xdr:colOff>
      <xdr:row>99</xdr:row>
      <xdr:rowOff>28575</xdr:rowOff>
    </xdr:to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99</xdr:row>
      <xdr:rowOff>0</xdr:rowOff>
    </xdr:from>
    <xdr:to>
      <xdr:col>2</xdr:col>
      <xdr:colOff>1476375</xdr:colOff>
      <xdr:row>99</xdr:row>
      <xdr:rowOff>28575</xdr:rowOff>
    </xdr:to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99</xdr:row>
      <xdr:rowOff>0</xdr:rowOff>
    </xdr:from>
    <xdr:to>
      <xdr:col>2</xdr:col>
      <xdr:colOff>1476375</xdr:colOff>
      <xdr:row>99</xdr:row>
      <xdr:rowOff>28575</xdr:rowOff>
    </xdr:to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99</xdr:row>
      <xdr:rowOff>0</xdr:rowOff>
    </xdr:from>
    <xdr:to>
      <xdr:col>2</xdr:col>
      <xdr:colOff>1476375</xdr:colOff>
      <xdr:row>99</xdr:row>
      <xdr:rowOff>28575</xdr:rowOff>
    </xdr:to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99</xdr:row>
      <xdr:rowOff>0</xdr:rowOff>
    </xdr:from>
    <xdr:to>
      <xdr:col>2</xdr:col>
      <xdr:colOff>1476375</xdr:colOff>
      <xdr:row>99</xdr:row>
      <xdr:rowOff>28575</xdr:rowOff>
    </xdr:to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99</xdr:row>
      <xdr:rowOff>0</xdr:rowOff>
    </xdr:from>
    <xdr:to>
      <xdr:col>2</xdr:col>
      <xdr:colOff>1476375</xdr:colOff>
      <xdr:row>99</xdr:row>
      <xdr:rowOff>28575</xdr:rowOff>
    </xdr:to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99</xdr:row>
      <xdr:rowOff>0</xdr:rowOff>
    </xdr:from>
    <xdr:to>
      <xdr:col>2</xdr:col>
      <xdr:colOff>1476375</xdr:colOff>
      <xdr:row>99</xdr:row>
      <xdr:rowOff>28575</xdr:rowOff>
    </xdr:to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99</xdr:row>
      <xdr:rowOff>0</xdr:rowOff>
    </xdr:from>
    <xdr:to>
      <xdr:col>2</xdr:col>
      <xdr:colOff>1476375</xdr:colOff>
      <xdr:row>99</xdr:row>
      <xdr:rowOff>28575</xdr:rowOff>
    </xdr:to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99</xdr:row>
      <xdr:rowOff>0</xdr:rowOff>
    </xdr:from>
    <xdr:to>
      <xdr:col>2</xdr:col>
      <xdr:colOff>1476375</xdr:colOff>
      <xdr:row>99</xdr:row>
      <xdr:rowOff>28575</xdr:rowOff>
    </xdr:to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99</xdr:row>
      <xdr:rowOff>0</xdr:rowOff>
    </xdr:from>
    <xdr:to>
      <xdr:col>2</xdr:col>
      <xdr:colOff>1476375</xdr:colOff>
      <xdr:row>99</xdr:row>
      <xdr:rowOff>28575</xdr:rowOff>
    </xdr:to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99</xdr:row>
      <xdr:rowOff>0</xdr:rowOff>
    </xdr:from>
    <xdr:to>
      <xdr:col>2</xdr:col>
      <xdr:colOff>1476375</xdr:colOff>
      <xdr:row>99</xdr:row>
      <xdr:rowOff>28575</xdr:rowOff>
    </xdr:to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99</xdr:row>
      <xdr:rowOff>0</xdr:rowOff>
    </xdr:from>
    <xdr:to>
      <xdr:col>2</xdr:col>
      <xdr:colOff>1476375</xdr:colOff>
      <xdr:row>99</xdr:row>
      <xdr:rowOff>28575</xdr:rowOff>
    </xdr:to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99</xdr:row>
      <xdr:rowOff>0</xdr:rowOff>
    </xdr:from>
    <xdr:to>
      <xdr:col>2</xdr:col>
      <xdr:colOff>1476375</xdr:colOff>
      <xdr:row>99</xdr:row>
      <xdr:rowOff>28575</xdr:rowOff>
    </xdr:to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99</xdr:row>
      <xdr:rowOff>0</xdr:rowOff>
    </xdr:from>
    <xdr:to>
      <xdr:col>2</xdr:col>
      <xdr:colOff>1476375</xdr:colOff>
      <xdr:row>99</xdr:row>
      <xdr:rowOff>28575</xdr:rowOff>
    </xdr:to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99</xdr:row>
      <xdr:rowOff>0</xdr:rowOff>
    </xdr:from>
    <xdr:to>
      <xdr:col>2</xdr:col>
      <xdr:colOff>1476375</xdr:colOff>
      <xdr:row>99</xdr:row>
      <xdr:rowOff>28575</xdr:rowOff>
    </xdr:to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99</xdr:row>
      <xdr:rowOff>0</xdr:rowOff>
    </xdr:from>
    <xdr:to>
      <xdr:col>2</xdr:col>
      <xdr:colOff>1476375</xdr:colOff>
      <xdr:row>99</xdr:row>
      <xdr:rowOff>28575</xdr:rowOff>
    </xdr:to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99</xdr:row>
      <xdr:rowOff>0</xdr:rowOff>
    </xdr:from>
    <xdr:to>
      <xdr:col>2</xdr:col>
      <xdr:colOff>1476375</xdr:colOff>
      <xdr:row>99</xdr:row>
      <xdr:rowOff>28575</xdr:rowOff>
    </xdr:to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99</xdr:row>
      <xdr:rowOff>0</xdr:rowOff>
    </xdr:from>
    <xdr:to>
      <xdr:col>2</xdr:col>
      <xdr:colOff>1476375</xdr:colOff>
      <xdr:row>99</xdr:row>
      <xdr:rowOff>28575</xdr:rowOff>
    </xdr:to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99</xdr:row>
      <xdr:rowOff>0</xdr:rowOff>
    </xdr:from>
    <xdr:to>
      <xdr:col>2</xdr:col>
      <xdr:colOff>1476375</xdr:colOff>
      <xdr:row>99</xdr:row>
      <xdr:rowOff>28575</xdr:rowOff>
    </xdr:to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99</xdr:row>
      <xdr:rowOff>0</xdr:rowOff>
    </xdr:from>
    <xdr:to>
      <xdr:col>2</xdr:col>
      <xdr:colOff>1476375</xdr:colOff>
      <xdr:row>99</xdr:row>
      <xdr:rowOff>28575</xdr:rowOff>
    </xdr:to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99</xdr:row>
      <xdr:rowOff>0</xdr:rowOff>
    </xdr:from>
    <xdr:to>
      <xdr:col>2</xdr:col>
      <xdr:colOff>1476375</xdr:colOff>
      <xdr:row>99</xdr:row>
      <xdr:rowOff>28575</xdr:rowOff>
    </xdr:to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99</xdr:row>
      <xdr:rowOff>0</xdr:rowOff>
    </xdr:from>
    <xdr:to>
      <xdr:col>2</xdr:col>
      <xdr:colOff>1476375</xdr:colOff>
      <xdr:row>99</xdr:row>
      <xdr:rowOff>28575</xdr:rowOff>
    </xdr:to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99</xdr:row>
      <xdr:rowOff>0</xdr:rowOff>
    </xdr:from>
    <xdr:to>
      <xdr:col>2</xdr:col>
      <xdr:colOff>1476375</xdr:colOff>
      <xdr:row>99</xdr:row>
      <xdr:rowOff>28575</xdr:rowOff>
    </xdr:to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99</xdr:row>
      <xdr:rowOff>0</xdr:rowOff>
    </xdr:from>
    <xdr:to>
      <xdr:col>2</xdr:col>
      <xdr:colOff>1476375</xdr:colOff>
      <xdr:row>99</xdr:row>
      <xdr:rowOff>28575</xdr:rowOff>
    </xdr:to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99</xdr:row>
      <xdr:rowOff>0</xdr:rowOff>
    </xdr:from>
    <xdr:to>
      <xdr:col>2</xdr:col>
      <xdr:colOff>1476375</xdr:colOff>
      <xdr:row>99</xdr:row>
      <xdr:rowOff>28575</xdr:rowOff>
    </xdr:to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11"/>
  <sheetViews>
    <sheetView showGridLines="0" tabSelected="1" view="pageBreakPreview" zoomScale="85" zoomScaleNormal="85" zoomScaleSheetLayoutView="85" workbookViewId="0">
      <selection activeCell="C153" sqref="C153"/>
    </sheetView>
  </sheetViews>
  <sheetFormatPr defaultColWidth="8.85546875" defaultRowHeight="16.5" customHeight="1" x14ac:dyDescent="0.25"/>
  <cols>
    <col min="1" max="1" width="4.42578125" style="5" customWidth="1"/>
    <col min="2" max="2" width="20" style="5" bestFit="1" customWidth="1"/>
    <col min="3" max="3" width="51.140625" style="5" customWidth="1"/>
    <col min="4" max="4" width="9" style="5" customWidth="1"/>
    <col min="5" max="5" width="12.7109375" style="5" customWidth="1"/>
    <col min="6" max="6" width="14" style="5" customWidth="1"/>
    <col min="7" max="7" width="12.7109375" style="5" customWidth="1"/>
    <col min="8" max="8" width="14.85546875" style="5" customWidth="1"/>
    <col min="9" max="9" width="11.42578125" style="5" customWidth="1"/>
    <col min="10" max="10" width="16.140625" style="5" bestFit="1" customWidth="1"/>
    <col min="11" max="11" width="11.7109375" style="5" customWidth="1"/>
    <col min="12" max="12" width="15.7109375" style="5" customWidth="1"/>
    <col min="13" max="13" width="19.5703125" style="5" customWidth="1"/>
    <col min="14" max="14" width="15.140625" style="5" customWidth="1"/>
    <col min="15" max="15" width="14.85546875" style="5" customWidth="1"/>
    <col min="16" max="21" width="9.140625" style="5" customWidth="1"/>
    <col min="22" max="256" width="8.85546875" style="5" customWidth="1"/>
    <col min="257" max="16384" width="8.85546875" style="6"/>
  </cols>
  <sheetData>
    <row r="1" spans="1:21" ht="16.5" customHeight="1" x14ac:dyDescent="0.25">
      <c r="H1" s="229"/>
      <c r="I1" s="229"/>
      <c r="J1" s="229"/>
      <c r="K1" s="229"/>
      <c r="L1" s="229"/>
      <c r="M1" s="229"/>
    </row>
    <row r="2" spans="1:21" ht="24" customHeight="1" x14ac:dyDescent="0.25">
      <c r="A2" s="7"/>
      <c r="B2" s="234" t="s">
        <v>64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8"/>
      <c r="O2" s="8"/>
      <c r="P2" s="8"/>
      <c r="Q2" s="8"/>
      <c r="R2" s="8"/>
      <c r="S2" s="8"/>
      <c r="T2" s="8"/>
      <c r="U2" s="8"/>
    </row>
    <row r="3" spans="1:21" ht="18" customHeight="1" x14ac:dyDescent="0.25">
      <c r="A3" s="230" t="s">
        <v>0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8"/>
      <c r="O3" s="8"/>
      <c r="P3" s="8"/>
      <c r="Q3" s="8"/>
      <c r="R3" s="8"/>
      <c r="S3" s="8"/>
      <c r="T3" s="8"/>
      <c r="U3" s="8"/>
    </row>
    <row r="4" spans="1:21" ht="28.5" customHeight="1" x14ac:dyDescent="0.25">
      <c r="A4" s="230" t="s">
        <v>1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8"/>
      <c r="O4" s="8"/>
      <c r="P4" s="8"/>
      <c r="Q4" s="8"/>
      <c r="R4" s="8"/>
      <c r="S4" s="8"/>
      <c r="T4" s="8"/>
      <c r="U4" s="8"/>
    </row>
    <row r="5" spans="1:21" ht="79.5" customHeight="1" x14ac:dyDescent="0.25">
      <c r="A5" s="235" t="s">
        <v>90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8"/>
      <c r="O5" s="8"/>
      <c r="P5" s="8"/>
      <c r="Q5" s="8"/>
      <c r="R5" s="8"/>
      <c r="S5" s="8"/>
      <c r="T5" s="8"/>
      <c r="U5" s="8"/>
    </row>
    <row r="6" spans="1:21" ht="18" customHeight="1" x14ac:dyDescent="0.35">
      <c r="A6" s="231" t="s">
        <v>2</v>
      </c>
      <c r="B6" s="232"/>
      <c r="C6" s="233"/>
      <c r="D6" s="228"/>
      <c r="E6" s="228"/>
      <c r="F6" s="9" t="s">
        <v>3</v>
      </c>
      <c r="G6" s="10"/>
      <c r="H6" s="236"/>
      <c r="I6" s="237"/>
      <c r="J6" s="237"/>
      <c r="K6" s="237"/>
      <c r="L6" s="237"/>
      <c r="M6" s="8"/>
      <c r="N6" s="8"/>
      <c r="O6" s="8"/>
      <c r="P6" s="8"/>
      <c r="Q6" s="8"/>
      <c r="R6" s="8"/>
      <c r="S6" s="8"/>
      <c r="T6" s="8"/>
      <c r="U6" s="8"/>
    </row>
    <row r="7" spans="1:21" ht="16.5" customHeight="1" x14ac:dyDescent="0.25">
      <c r="A7" s="11"/>
      <c r="B7" s="12"/>
      <c r="C7" s="13"/>
      <c r="D7" s="14"/>
      <c r="E7" s="14"/>
      <c r="F7" s="15"/>
      <c r="G7" s="16"/>
      <c r="H7" s="13"/>
      <c r="I7" s="17"/>
      <c r="J7" s="14"/>
      <c r="K7" s="14"/>
      <c r="L7" s="14"/>
      <c r="M7" s="18"/>
      <c r="N7" s="8"/>
      <c r="O7" s="8"/>
      <c r="P7" s="8"/>
      <c r="Q7" s="8"/>
      <c r="R7" s="8"/>
      <c r="S7" s="8"/>
      <c r="T7" s="8"/>
      <c r="U7" s="8"/>
    </row>
    <row r="8" spans="1:21" ht="18" customHeight="1" x14ac:dyDescent="0.25">
      <c r="A8" s="223" t="s">
        <v>4</v>
      </c>
      <c r="B8" s="223" t="s">
        <v>5</v>
      </c>
      <c r="C8" s="223" t="s">
        <v>6</v>
      </c>
      <c r="D8" s="221" t="s">
        <v>7</v>
      </c>
      <c r="E8" s="221" t="s">
        <v>8</v>
      </c>
      <c r="F8" s="223" t="s">
        <v>9</v>
      </c>
      <c r="G8" s="223" t="s">
        <v>10</v>
      </c>
      <c r="H8" s="222"/>
      <c r="I8" s="223" t="s">
        <v>11</v>
      </c>
      <c r="J8" s="222"/>
      <c r="K8" s="223" t="s">
        <v>12</v>
      </c>
      <c r="L8" s="222"/>
      <c r="M8" s="166" t="s">
        <v>13</v>
      </c>
      <c r="N8" s="19"/>
      <c r="O8" s="20"/>
      <c r="P8" s="20"/>
      <c r="Q8" s="8"/>
      <c r="R8" s="8"/>
      <c r="S8" s="8"/>
      <c r="T8" s="8"/>
      <c r="U8" s="8"/>
    </row>
    <row r="9" spans="1:21" ht="26.25" customHeight="1" x14ac:dyDescent="0.25">
      <c r="A9" s="222"/>
      <c r="B9" s="222"/>
      <c r="C9" s="222"/>
      <c r="D9" s="222"/>
      <c r="E9" s="222"/>
      <c r="F9" s="222"/>
      <c r="G9" s="166" t="s">
        <v>14</v>
      </c>
      <c r="H9" s="166" t="s">
        <v>15</v>
      </c>
      <c r="I9" s="166" t="s">
        <v>14</v>
      </c>
      <c r="J9" s="166" t="s">
        <v>15</v>
      </c>
      <c r="K9" s="166" t="s">
        <v>14</v>
      </c>
      <c r="L9" s="166" t="s">
        <v>15</v>
      </c>
      <c r="M9" s="166" t="s">
        <v>16</v>
      </c>
      <c r="N9" s="21"/>
      <c r="O9" s="8"/>
      <c r="P9" s="8"/>
      <c r="Q9" s="8"/>
      <c r="R9" s="8"/>
      <c r="S9" s="8"/>
      <c r="T9" s="8"/>
      <c r="U9" s="8"/>
    </row>
    <row r="10" spans="1:21" ht="15.75" x14ac:dyDescent="0.25">
      <c r="A10" s="22">
        <v>1</v>
      </c>
      <c r="B10" s="22">
        <v>2</v>
      </c>
      <c r="C10" s="22">
        <v>3</v>
      </c>
      <c r="D10" s="22">
        <v>4</v>
      </c>
      <c r="E10" s="22">
        <v>5</v>
      </c>
      <c r="F10" s="22">
        <v>6</v>
      </c>
      <c r="G10" s="22">
        <v>7</v>
      </c>
      <c r="H10" s="22">
        <v>8</v>
      </c>
      <c r="I10" s="22">
        <v>9</v>
      </c>
      <c r="J10" s="22">
        <v>10</v>
      </c>
      <c r="K10" s="22">
        <v>11</v>
      </c>
      <c r="L10" s="22">
        <v>12</v>
      </c>
      <c r="M10" s="22">
        <v>13</v>
      </c>
      <c r="N10" s="21"/>
      <c r="O10" s="8"/>
      <c r="P10" s="8"/>
      <c r="Q10" s="8"/>
      <c r="R10" s="8"/>
      <c r="S10" s="8"/>
      <c r="T10" s="8"/>
      <c r="U10" s="8"/>
    </row>
    <row r="11" spans="1:21" ht="54" customHeight="1" x14ac:dyDescent="0.25">
      <c r="A11" s="23"/>
      <c r="B11" s="24"/>
      <c r="C11" s="25" t="s">
        <v>17</v>
      </c>
      <c r="D11" s="26"/>
      <c r="E11" s="167"/>
      <c r="F11" s="167"/>
      <c r="G11" s="167"/>
      <c r="H11" s="167"/>
      <c r="I11" s="167"/>
      <c r="J11" s="167"/>
      <c r="K11" s="167"/>
      <c r="L11" s="167"/>
      <c r="M11" s="167"/>
      <c r="N11" s="21"/>
      <c r="O11" s="8"/>
      <c r="P11" s="8"/>
      <c r="Q11" s="8"/>
      <c r="R11" s="8"/>
      <c r="S11" s="8"/>
      <c r="T11" s="8"/>
      <c r="U11" s="8"/>
    </row>
    <row r="12" spans="1:21" ht="47.25" x14ac:dyDescent="0.25">
      <c r="A12" s="27">
        <v>1</v>
      </c>
      <c r="B12" s="28" t="s">
        <v>89</v>
      </c>
      <c r="C12" s="29" t="s">
        <v>18</v>
      </c>
      <c r="D12" s="30" t="s">
        <v>19</v>
      </c>
      <c r="E12" s="31"/>
      <c r="F12" s="173">
        <v>0.19500000000000001</v>
      </c>
      <c r="G12" s="32"/>
      <c r="H12" s="32"/>
      <c r="I12" s="32"/>
      <c r="J12" s="32"/>
      <c r="K12" s="32"/>
      <c r="L12" s="32"/>
      <c r="M12" s="32"/>
      <c r="N12" s="21"/>
      <c r="O12" s="8"/>
      <c r="P12" s="8"/>
      <c r="Q12" s="8"/>
      <c r="R12" s="8"/>
      <c r="S12" s="8"/>
      <c r="T12" s="8"/>
      <c r="U12" s="8"/>
    </row>
    <row r="13" spans="1:21" ht="18" customHeight="1" x14ac:dyDescent="0.35">
      <c r="A13" s="33"/>
      <c r="B13" s="34"/>
      <c r="C13" s="35" t="s">
        <v>20</v>
      </c>
      <c r="D13" s="166" t="s">
        <v>21</v>
      </c>
      <c r="E13" s="32">
        <v>93.22</v>
      </c>
      <c r="F13" s="32">
        <f>F12*E13</f>
        <v>18.177900000000001</v>
      </c>
      <c r="G13" s="32"/>
      <c r="H13" s="32"/>
      <c r="I13" s="32"/>
      <c r="J13" s="32"/>
      <c r="K13" s="32"/>
      <c r="L13" s="32"/>
      <c r="M13" s="32"/>
      <c r="N13" s="21"/>
      <c r="O13" s="8"/>
      <c r="P13" s="8"/>
      <c r="Q13" s="8"/>
      <c r="R13" s="8"/>
      <c r="S13" s="8"/>
      <c r="T13" s="8"/>
      <c r="U13" s="8"/>
    </row>
    <row r="14" spans="1:21" ht="18" customHeight="1" x14ac:dyDescent="0.35">
      <c r="A14" s="36"/>
      <c r="B14" s="37"/>
      <c r="C14" s="38" t="s">
        <v>23</v>
      </c>
      <c r="D14" s="39" t="s">
        <v>24</v>
      </c>
      <c r="E14" s="37"/>
      <c r="F14" s="37"/>
      <c r="G14" s="37"/>
      <c r="H14" s="37"/>
      <c r="I14" s="37"/>
      <c r="J14" s="37"/>
      <c r="K14" s="37"/>
      <c r="L14" s="37"/>
      <c r="M14" s="37"/>
      <c r="N14" s="21"/>
      <c r="O14" s="8"/>
      <c r="P14" s="8"/>
      <c r="Q14" s="8"/>
      <c r="R14" s="8"/>
      <c r="S14" s="8"/>
      <c r="T14" s="8"/>
      <c r="U14" s="8"/>
    </row>
    <row r="15" spans="1:21" ht="18" customHeight="1" x14ac:dyDescent="0.25">
      <c r="A15" s="23"/>
      <c r="B15" s="40"/>
      <c r="C15" s="41" t="s">
        <v>25</v>
      </c>
      <c r="D15" s="42"/>
      <c r="E15" s="43"/>
      <c r="F15" s="32"/>
      <c r="G15" s="32"/>
      <c r="H15" s="32"/>
      <c r="I15" s="32"/>
      <c r="J15" s="32"/>
      <c r="K15" s="32"/>
      <c r="L15" s="32"/>
      <c r="M15" s="32"/>
      <c r="N15" s="21"/>
      <c r="O15" s="8"/>
      <c r="P15" s="8"/>
      <c r="Q15" s="8"/>
      <c r="R15" s="8"/>
      <c r="S15" s="8"/>
      <c r="T15" s="8"/>
      <c r="U15" s="8"/>
    </row>
    <row r="16" spans="1:21" ht="54" customHeight="1" x14ac:dyDescent="0.25">
      <c r="A16" s="27">
        <v>1</v>
      </c>
      <c r="B16" s="25" t="s">
        <v>26</v>
      </c>
      <c r="C16" s="44" t="s">
        <v>27</v>
      </c>
      <c r="D16" s="30" t="s">
        <v>69</v>
      </c>
      <c r="E16" s="31"/>
      <c r="F16" s="1">
        <v>372.46</v>
      </c>
      <c r="G16" s="32"/>
      <c r="H16" s="32"/>
      <c r="I16" s="32"/>
      <c r="J16" s="32"/>
      <c r="K16" s="32"/>
      <c r="L16" s="32"/>
      <c r="M16" s="32"/>
      <c r="N16" s="21"/>
      <c r="O16" s="8"/>
      <c r="P16" s="8"/>
      <c r="Q16" s="8"/>
      <c r="R16" s="8"/>
      <c r="S16" s="8"/>
      <c r="T16" s="8"/>
      <c r="U16" s="8"/>
    </row>
    <row r="17" spans="1:21" ht="18" customHeight="1" x14ac:dyDescent="0.25">
      <c r="A17" s="45"/>
      <c r="B17" s="4"/>
      <c r="C17" s="46" t="s">
        <v>47</v>
      </c>
      <c r="D17" s="166" t="s">
        <v>28</v>
      </c>
      <c r="E17" s="47">
        <f>(19.1+14.4*2)/1000</f>
        <v>4.7900000000000005E-2</v>
      </c>
      <c r="F17" s="32">
        <f>F16*E17</f>
        <v>17.840834000000001</v>
      </c>
      <c r="G17" s="32"/>
      <c r="H17" s="32"/>
      <c r="I17" s="32"/>
      <c r="J17" s="32"/>
      <c r="K17" s="32"/>
      <c r="L17" s="32"/>
      <c r="M17" s="32"/>
      <c r="N17" s="21"/>
      <c r="O17" s="8"/>
      <c r="P17" s="8"/>
      <c r="Q17" s="8"/>
      <c r="R17" s="8"/>
      <c r="S17" s="8"/>
      <c r="T17" s="8"/>
      <c r="U17" s="8"/>
    </row>
    <row r="18" spans="1:21" ht="36" customHeight="1" x14ac:dyDescent="0.25">
      <c r="A18" s="27">
        <v>2</v>
      </c>
      <c r="B18" s="41" t="s">
        <v>68</v>
      </c>
      <c r="C18" s="44" t="s">
        <v>29</v>
      </c>
      <c r="D18" s="30" t="s">
        <v>69</v>
      </c>
      <c r="E18" s="48"/>
      <c r="F18" s="1">
        <f>F16</f>
        <v>372.46</v>
      </c>
      <c r="G18" s="32"/>
      <c r="H18" s="32"/>
      <c r="I18" s="32"/>
      <c r="J18" s="32"/>
      <c r="K18" s="32"/>
      <c r="L18" s="32"/>
      <c r="M18" s="32"/>
      <c r="N18" s="21"/>
      <c r="O18" s="8"/>
      <c r="P18" s="8"/>
      <c r="Q18" s="8"/>
      <c r="R18" s="8"/>
      <c r="S18" s="8"/>
      <c r="T18" s="8"/>
      <c r="U18" s="8"/>
    </row>
    <row r="19" spans="1:21" ht="18" customHeight="1" x14ac:dyDescent="0.25">
      <c r="A19" s="23"/>
      <c r="B19" s="34"/>
      <c r="C19" s="46" t="s">
        <v>20</v>
      </c>
      <c r="D19" s="166" t="s">
        <v>21</v>
      </c>
      <c r="E19" s="49">
        <f>20/1000</f>
        <v>0.02</v>
      </c>
      <c r="F19" s="32">
        <f>F18*E19</f>
        <v>7.4491999999999994</v>
      </c>
      <c r="G19" s="32"/>
      <c r="H19" s="32"/>
      <c r="I19" s="32"/>
      <c r="J19" s="32"/>
      <c r="K19" s="32"/>
      <c r="L19" s="32"/>
      <c r="M19" s="32"/>
      <c r="N19" s="21"/>
      <c r="O19" s="8"/>
      <c r="P19" s="8"/>
      <c r="Q19" s="8"/>
      <c r="R19" s="8"/>
      <c r="S19" s="8"/>
      <c r="T19" s="8"/>
      <c r="U19" s="8"/>
    </row>
    <row r="20" spans="1:21" ht="36" customHeight="1" x14ac:dyDescent="0.25">
      <c r="A20" s="23"/>
      <c r="B20" s="4" t="s">
        <v>87</v>
      </c>
      <c r="C20" s="50" t="s">
        <v>30</v>
      </c>
      <c r="D20" s="166" t="s">
        <v>28</v>
      </c>
      <c r="E20" s="49">
        <f>44.8/1000</f>
        <v>4.48E-2</v>
      </c>
      <c r="F20" s="32">
        <f>F18*E20</f>
        <v>16.686208000000001</v>
      </c>
      <c r="G20" s="32"/>
      <c r="H20" s="32"/>
      <c r="I20" s="32"/>
      <c r="J20" s="32"/>
      <c r="K20" s="32"/>
      <c r="L20" s="32"/>
      <c r="M20" s="32"/>
      <c r="N20" s="21"/>
      <c r="O20" s="8"/>
      <c r="P20" s="8"/>
      <c r="Q20" s="8"/>
      <c r="R20" s="8"/>
      <c r="S20" s="8"/>
      <c r="T20" s="8"/>
      <c r="U20" s="8"/>
    </row>
    <row r="21" spans="1:21" ht="18" customHeight="1" x14ac:dyDescent="0.25">
      <c r="A21" s="23"/>
      <c r="B21" s="34"/>
      <c r="C21" s="46" t="s">
        <v>31</v>
      </c>
      <c r="D21" s="51" t="s">
        <v>24</v>
      </c>
      <c r="E21" s="47">
        <f>2.1/1000</f>
        <v>2.1000000000000003E-3</v>
      </c>
      <c r="F21" s="32">
        <f>F18*E21</f>
        <v>0.78216600000000003</v>
      </c>
      <c r="G21" s="32"/>
      <c r="H21" s="32"/>
      <c r="I21" s="32"/>
      <c r="J21" s="32"/>
      <c r="K21" s="32"/>
      <c r="L21" s="32"/>
      <c r="M21" s="32"/>
      <c r="N21" s="21"/>
      <c r="O21" s="8"/>
      <c r="P21" s="8"/>
      <c r="Q21" s="8"/>
      <c r="R21" s="8"/>
      <c r="S21" s="8"/>
      <c r="T21" s="8"/>
      <c r="U21" s="8"/>
    </row>
    <row r="22" spans="1:21" ht="18" customHeight="1" x14ac:dyDescent="0.25">
      <c r="A22" s="23"/>
      <c r="B22" s="34"/>
      <c r="C22" s="52" t="s">
        <v>79</v>
      </c>
      <c r="D22" s="53" t="s">
        <v>60</v>
      </c>
      <c r="E22" s="54">
        <f>0.05/1000</f>
        <v>5.0000000000000002E-5</v>
      </c>
      <c r="F22" s="32">
        <f>F18*E22</f>
        <v>1.8623000000000001E-2</v>
      </c>
      <c r="G22" s="32"/>
      <c r="H22" s="32"/>
      <c r="I22" s="32"/>
      <c r="J22" s="32"/>
      <c r="K22" s="32"/>
      <c r="L22" s="32"/>
      <c r="M22" s="32"/>
      <c r="N22" s="21"/>
      <c r="O22" s="8"/>
      <c r="P22" s="8"/>
      <c r="Q22" s="8"/>
      <c r="R22" s="8"/>
      <c r="S22" s="8"/>
      <c r="T22" s="8"/>
      <c r="U22" s="8"/>
    </row>
    <row r="23" spans="1:21" ht="30" customHeight="1" x14ac:dyDescent="0.25">
      <c r="A23" s="55"/>
      <c r="B23" s="56"/>
      <c r="C23" s="57" t="s">
        <v>32</v>
      </c>
      <c r="D23" s="58" t="s">
        <v>37</v>
      </c>
      <c r="E23" s="59"/>
      <c r="F23" s="1">
        <f>F18*1.8</f>
        <v>670.428</v>
      </c>
      <c r="G23" s="32"/>
      <c r="H23" s="32"/>
      <c r="I23" s="32"/>
      <c r="J23" s="32"/>
      <c r="K23" s="32"/>
      <c r="L23" s="32"/>
      <c r="M23" s="32"/>
      <c r="N23" s="21"/>
      <c r="O23" s="8"/>
      <c r="P23" s="8"/>
      <c r="Q23" s="8"/>
      <c r="R23" s="8"/>
      <c r="S23" s="8"/>
      <c r="T23" s="8"/>
      <c r="U23" s="8"/>
    </row>
    <row r="24" spans="1:21" ht="19.5" x14ac:dyDescent="0.25">
      <c r="A24" s="55">
        <v>3</v>
      </c>
      <c r="B24" s="60" t="s">
        <v>81</v>
      </c>
      <c r="C24" s="61" t="s">
        <v>82</v>
      </c>
      <c r="D24" s="30" t="s">
        <v>69</v>
      </c>
      <c r="E24" s="62"/>
      <c r="F24" s="3">
        <f>F18</f>
        <v>372.46</v>
      </c>
      <c r="G24" s="63"/>
      <c r="H24" s="63"/>
      <c r="I24" s="63"/>
      <c r="J24" s="63"/>
      <c r="K24" s="63"/>
      <c r="L24" s="63"/>
      <c r="M24" s="63"/>
      <c r="N24" s="21"/>
      <c r="O24" s="8"/>
      <c r="P24" s="8"/>
      <c r="Q24" s="8"/>
      <c r="R24" s="8"/>
      <c r="S24" s="8"/>
      <c r="T24" s="8"/>
      <c r="U24" s="8"/>
    </row>
    <row r="25" spans="1:21" ht="18" x14ac:dyDescent="0.25">
      <c r="A25" s="55"/>
      <c r="B25" s="64"/>
      <c r="C25" s="65" t="s">
        <v>20</v>
      </c>
      <c r="D25" s="66" t="s">
        <v>21</v>
      </c>
      <c r="E25" s="67">
        <v>3.2299999999999998E-3</v>
      </c>
      <c r="F25" s="68">
        <f>F24*E25</f>
        <v>1.2030457999999999</v>
      </c>
      <c r="G25" s="63"/>
      <c r="H25" s="63"/>
      <c r="I25" s="63"/>
      <c r="J25" s="63"/>
      <c r="K25" s="63"/>
      <c r="L25" s="63"/>
      <c r="M25" s="63"/>
      <c r="N25" s="21"/>
      <c r="O25" s="8"/>
      <c r="P25" s="8"/>
      <c r="Q25" s="8"/>
      <c r="R25" s="8"/>
      <c r="S25" s="8"/>
      <c r="T25" s="8"/>
      <c r="U25" s="8"/>
    </row>
    <row r="26" spans="1:21" ht="18" x14ac:dyDescent="0.25">
      <c r="A26" s="55"/>
      <c r="B26" s="4" t="s">
        <v>83</v>
      </c>
      <c r="C26" s="65" t="s">
        <v>84</v>
      </c>
      <c r="D26" s="66" t="s">
        <v>85</v>
      </c>
      <c r="E26" s="67">
        <v>3.62E-3</v>
      </c>
      <c r="F26" s="68">
        <f>ROUND(F24*E26,2)</f>
        <v>1.35</v>
      </c>
      <c r="G26" s="63"/>
      <c r="H26" s="63"/>
      <c r="I26" s="63"/>
      <c r="J26" s="63"/>
      <c r="K26" s="63"/>
      <c r="L26" s="63"/>
      <c r="M26" s="63"/>
      <c r="N26" s="21"/>
      <c r="O26" s="8"/>
      <c r="P26" s="8"/>
      <c r="Q26" s="8"/>
      <c r="R26" s="8"/>
      <c r="S26" s="8"/>
      <c r="T26" s="8"/>
      <c r="U26" s="8"/>
    </row>
    <row r="27" spans="1:21" ht="18" x14ac:dyDescent="0.25">
      <c r="A27" s="55"/>
      <c r="B27" s="64"/>
      <c r="C27" s="65" t="s">
        <v>31</v>
      </c>
      <c r="D27" s="66" t="s">
        <v>24</v>
      </c>
      <c r="E27" s="67">
        <v>1.8000000000000001E-4</v>
      </c>
      <c r="F27" s="68">
        <f>ROUND(F24*E27,2)</f>
        <v>7.0000000000000007E-2</v>
      </c>
      <c r="G27" s="63"/>
      <c r="H27" s="63"/>
      <c r="I27" s="63"/>
      <c r="J27" s="63"/>
      <c r="K27" s="63"/>
      <c r="L27" s="63"/>
      <c r="M27" s="63"/>
      <c r="N27" s="21"/>
      <c r="O27" s="8"/>
      <c r="P27" s="8"/>
      <c r="Q27" s="8"/>
      <c r="R27" s="8"/>
      <c r="S27" s="8"/>
      <c r="T27" s="8"/>
      <c r="U27" s="8"/>
    </row>
    <row r="28" spans="1:21" ht="18" x14ac:dyDescent="0.35">
      <c r="A28" s="55"/>
      <c r="B28" s="69"/>
      <c r="C28" s="70" t="s">
        <v>86</v>
      </c>
      <c r="D28" s="66" t="s">
        <v>40</v>
      </c>
      <c r="E28" s="67">
        <v>4.0000000000000003E-5</v>
      </c>
      <c r="F28" s="68">
        <f>ROUND(F24*E28,2)</f>
        <v>0.01</v>
      </c>
      <c r="G28" s="32"/>
      <c r="H28" s="63"/>
      <c r="I28" s="63"/>
      <c r="J28" s="63"/>
      <c r="K28" s="63"/>
      <c r="L28" s="63"/>
      <c r="M28" s="63"/>
      <c r="N28" s="21"/>
      <c r="O28" s="8"/>
      <c r="P28" s="8"/>
      <c r="Q28" s="8"/>
      <c r="R28" s="8"/>
      <c r="S28" s="8"/>
      <c r="T28" s="8"/>
      <c r="U28" s="8"/>
    </row>
    <row r="29" spans="1:21" ht="20.25" customHeight="1" x14ac:dyDescent="0.25">
      <c r="A29" s="27">
        <v>4</v>
      </c>
      <c r="B29" s="41" t="s">
        <v>33</v>
      </c>
      <c r="C29" s="71" t="s">
        <v>34</v>
      </c>
      <c r="D29" s="58" t="s">
        <v>70</v>
      </c>
      <c r="E29" s="59"/>
      <c r="F29" s="1">
        <f>195*5.5</f>
        <v>1072.5</v>
      </c>
      <c r="G29" s="32"/>
      <c r="H29" s="32"/>
      <c r="I29" s="32"/>
      <c r="J29" s="32"/>
      <c r="K29" s="32"/>
      <c r="L29" s="32"/>
      <c r="M29" s="32"/>
      <c r="N29" s="21"/>
      <c r="O29" s="8"/>
      <c r="P29" s="8"/>
      <c r="Q29" s="8"/>
      <c r="R29" s="8"/>
      <c r="S29" s="8"/>
      <c r="T29" s="8"/>
      <c r="U29" s="8"/>
    </row>
    <row r="30" spans="1:21" ht="18" customHeight="1" x14ac:dyDescent="0.25">
      <c r="A30" s="45"/>
      <c r="B30" s="72"/>
      <c r="C30" s="46" t="s">
        <v>35</v>
      </c>
      <c r="D30" s="73" t="s">
        <v>28</v>
      </c>
      <c r="E30" s="74">
        <f>0.4/1000</f>
        <v>4.0000000000000002E-4</v>
      </c>
      <c r="F30" s="32">
        <f>F29*E30</f>
        <v>0.42900000000000005</v>
      </c>
      <c r="G30" s="32"/>
      <c r="H30" s="32"/>
      <c r="I30" s="32"/>
      <c r="J30" s="32"/>
      <c r="K30" s="32"/>
      <c r="L30" s="32"/>
      <c r="M30" s="32"/>
      <c r="N30" s="21"/>
      <c r="O30" s="8"/>
      <c r="P30" s="8"/>
      <c r="Q30" s="8"/>
      <c r="R30" s="8"/>
      <c r="S30" s="8"/>
      <c r="T30" s="8"/>
      <c r="U30" s="8"/>
    </row>
    <row r="31" spans="1:21" ht="18" customHeight="1" x14ac:dyDescent="0.25">
      <c r="A31" s="45"/>
      <c r="B31" s="40"/>
      <c r="C31" s="46" t="s">
        <v>62</v>
      </c>
      <c r="D31" s="166" t="s">
        <v>28</v>
      </c>
      <c r="E31" s="74">
        <f>0.4/1000</f>
        <v>4.0000000000000002E-4</v>
      </c>
      <c r="F31" s="32">
        <f>F29*E31</f>
        <v>0.42900000000000005</v>
      </c>
      <c r="G31" s="32"/>
      <c r="H31" s="32"/>
      <c r="I31" s="32"/>
      <c r="J31" s="32"/>
      <c r="K31" s="32"/>
      <c r="L31" s="32"/>
      <c r="M31" s="32"/>
      <c r="N31" s="21"/>
      <c r="O31" s="8"/>
      <c r="P31" s="8"/>
      <c r="Q31" s="8"/>
      <c r="R31" s="8"/>
      <c r="S31" s="8"/>
      <c r="T31" s="8"/>
      <c r="U31" s="8"/>
    </row>
    <row r="32" spans="1:21" ht="18" customHeight="1" x14ac:dyDescent="0.25">
      <c r="A32" s="23"/>
      <c r="C32" s="89" t="s">
        <v>22</v>
      </c>
      <c r="D32" s="34"/>
      <c r="E32" s="49"/>
      <c r="F32" s="32"/>
      <c r="G32" s="32"/>
      <c r="H32" s="2"/>
      <c r="I32" s="2"/>
      <c r="J32" s="2"/>
      <c r="K32" s="2"/>
      <c r="L32" s="2"/>
      <c r="M32" s="2"/>
      <c r="N32" s="21"/>
      <c r="O32" s="8"/>
      <c r="P32" s="8"/>
      <c r="Q32" s="8"/>
      <c r="R32" s="8"/>
      <c r="S32" s="8"/>
      <c r="T32" s="8"/>
      <c r="U32" s="8"/>
    </row>
    <row r="33" spans="1:256" ht="18" customHeight="1" x14ac:dyDescent="0.25">
      <c r="A33" s="55"/>
      <c r="B33" s="55"/>
      <c r="C33" s="89" t="s">
        <v>38</v>
      </c>
      <c r="D33" s="41" t="s">
        <v>24</v>
      </c>
      <c r="E33" s="55"/>
      <c r="F33" s="32"/>
      <c r="G33" s="2"/>
      <c r="H33" s="2"/>
      <c r="I33" s="2"/>
      <c r="J33" s="2"/>
      <c r="K33" s="2"/>
      <c r="L33" s="2"/>
      <c r="M33" s="2"/>
      <c r="N33" s="21"/>
      <c r="O33" s="8"/>
      <c r="P33" s="8"/>
      <c r="Q33" s="8"/>
      <c r="R33" s="8"/>
      <c r="S33" s="8"/>
      <c r="T33" s="8"/>
      <c r="U33" s="8"/>
    </row>
    <row r="34" spans="1:256" ht="18" customHeight="1" x14ac:dyDescent="0.25">
      <c r="A34" s="55"/>
      <c r="B34" s="170"/>
      <c r="C34" s="25" t="s">
        <v>91</v>
      </c>
      <c r="D34" s="174"/>
      <c r="E34" s="53"/>
      <c r="F34" s="175"/>
      <c r="G34" s="2"/>
      <c r="H34" s="2"/>
      <c r="I34" s="2"/>
      <c r="J34" s="2"/>
      <c r="K34" s="2"/>
      <c r="L34" s="2"/>
      <c r="M34" s="2"/>
      <c r="N34" s="21"/>
      <c r="O34" s="8"/>
      <c r="P34" s="8"/>
      <c r="Q34" s="8"/>
      <c r="R34" s="8"/>
      <c r="S34" s="8"/>
      <c r="T34" s="8"/>
      <c r="U34" s="8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ht="33" x14ac:dyDescent="0.25">
      <c r="A35" s="176"/>
      <c r="B35" s="176"/>
      <c r="C35" s="177" t="s">
        <v>135</v>
      </c>
      <c r="D35" s="178"/>
      <c r="E35" s="179"/>
      <c r="F35" s="180"/>
      <c r="G35" s="181"/>
      <c r="H35" s="181"/>
      <c r="I35" s="181"/>
      <c r="J35" s="181"/>
      <c r="K35" s="181"/>
      <c r="L35" s="181"/>
      <c r="M35" s="182"/>
      <c r="N35" s="78"/>
      <c r="O35" s="8"/>
      <c r="P35" s="8"/>
      <c r="Q35" s="8"/>
      <c r="R35" s="8"/>
      <c r="S35" s="8"/>
      <c r="T35" s="8"/>
      <c r="U35" s="8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ht="90" x14ac:dyDescent="0.35">
      <c r="A36" s="183">
        <v>1</v>
      </c>
      <c r="B36" s="184" t="s">
        <v>92</v>
      </c>
      <c r="C36" s="185" t="s">
        <v>93</v>
      </c>
      <c r="D36" s="186" t="s">
        <v>94</v>
      </c>
      <c r="E36" s="171"/>
      <c r="F36" s="187">
        <f>0.9*0.7*F61</f>
        <v>5.04</v>
      </c>
      <c r="G36" s="171"/>
      <c r="H36" s="171"/>
      <c r="I36" s="171"/>
      <c r="J36" s="171"/>
      <c r="K36" s="171"/>
      <c r="L36" s="171"/>
      <c r="M36" s="171"/>
      <c r="N36" s="78"/>
      <c r="O36" s="8"/>
      <c r="P36" s="8"/>
      <c r="Q36" s="8"/>
      <c r="R36" s="8"/>
      <c r="S36" s="8"/>
      <c r="T36" s="8"/>
      <c r="U36" s="8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ht="18" x14ac:dyDescent="0.25">
      <c r="A37" s="188"/>
      <c r="B37" s="189"/>
      <c r="C37" s="190" t="s">
        <v>20</v>
      </c>
      <c r="D37" s="191" t="s">
        <v>21</v>
      </c>
      <c r="E37" s="192">
        <f t="shared" ref="E37:E43" si="0">34/1000</f>
        <v>3.4000000000000002E-2</v>
      </c>
      <c r="F37" s="171">
        <f>F36*E37</f>
        <v>0.17136000000000001</v>
      </c>
      <c r="G37" s="171"/>
      <c r="H37" s="171"/>
      <c r="I37" s="171"/>
      <c r="J37" s="171"/>
      <c r="K37" s="171"/>
      <c r="L37" s="171"/>
      <c r="M37" s="171"/>
      <c r="N37" s="78"/>
      <c r="O37" s="8"/>
      <c r="P37" s="8"/>
      <c r="Q37" s="8"/>
      <c r="R37" s="8"/>
      <c r="S37" s="8"/>
      <c r="T37" s="8"/>
      <c r="U37" s="8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ht="37.5" x14ac:dyDescent="0.25">
      <c r="A38" s="188"/>
      <c r="B38" s="4" t="s">
        <v>95</v>
      </c>
      <c r="C38" s="193" t="s">
        <v>96</v>
      </c>
      <c r="D38" s="191" t="s">
        <v>28</v>
      </c>
      <c r="E38" s="192">
        <f>80.3/1000</f>
        <v>8.0299999999999996E-2</v>
      </c>
      <c r="F38" s="171">
        <f>F36*E38</f>
        <v>0.40471199999999996</v>
      </c>
      <c r="G38" s="171"/>
      <c r="H38" s="171"/>
      <c r="I38" s="171"/>
      <c r="J38" s="171"/>
      <c r="K38" s="171"/>
      <c r="L38" s="171"/>
      <c r="M38" s="171"/>
      <c r="N38" s="78"/>
      <c r="O38" s="8"/>
      <c r="P38" s="8"/>
      <c r="Q38" s="8"/>
      <c r="R38" s="8"/>
      <c r="S38" s="8"/>
      <c r="T38" s="8"/>
      <c r="U38" s="8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ht="18" x14ac:dyDescent="0.35">
      <c r="A39" s="188"/>
      <c r="B39" s="189"/>
      <c r="C39" s="194" t="s">
        <v>31</v>
      </c>
      <c r="D39" s="191" t="s">
        <v>24</v>
      </c>
      <c r="E39" s="192">
        <f t="shared" ref="E39:E45" si="1">5.63/1000</f>
        <v>5.6299999999999996E-3</v>
      </c>
      <c r="F39" s="171">
        <f>F36*E39</f>
        <v>2.83752E-2</v>
      </c>
      <c r="G39" s="171"/>
      <c r="H39" s="171"/>
      <c r="I39" s="171"/>
      <c r="J39" s="171"/>
      <c r="K39" s="171"/>
      <c r="L39" s="171"/>
      <c r="M39" s="171"/>
      <c r="N39" s="78"/>
      <c r="O39" s="8"/>
      <c r="P39" s="8"/>
      <c r="Q39" s="8"/>
      <c r="R39" s="8"/>
      <c r="S39" s="8"/>
      <c r="T39" s="8"/>
      <c r="U39" s="8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ht="54" x14ac:dyDescent="0.25">
      <c r="A40" s="183">
        <v>2</v>
      </c>
      <c r="B40" s="184" t="s">
        <v>97</v>
      </c>
      <c r="C40" s="195" t="s">
        <v>127</v>
      </c>
      <c r="D40" s="191" t="s">
        <v>98</v>
      </c>
      <c r="E40" s="192"/>
      <c r="F40" s="187">
        <f>F36*10/100</f>
        <v>0.504</v>
      </c>
      <c r="G40" s="171"/>
      <c r="H40" s="171"/>
      <c r="I40" s="171"/>
      <c r="J40" s="171"/>
      <c r="K40" s="171"/>
      <c r="L40" s="171"/>
      <c r="M40" s="171"/>
      <c r="N40" s="78"/>
      <c r="O40" s="8"/>
      <c r="P40" s="8"/>
      <c r="Q40" s="8"/>
      <c r="R40" s="8"/>
      <c r="S40" s="8"/>
      <c r="T40" s="8"/>
      <c r="U40" s="8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ht="18" x14ac:dyDescent="0.35">
      <c r="A41" s="188"/>
      <c r="B41" s="196"/>
      <c r="C41" s="197" t="s">
        <v>20</v>
      </c>
      <c r="D41" s="198" t="s">
        <v>21</v>
      </c>
      <c r="E41" s="192">
        <f t="shared" ref="E41" si="2">206/100</f>
        <v>2.06</v>
      </c>
      <c r="F41" s="171">
        <f>F40*E41</f>
        <v>1.0382400000000001</v>
      </c>
      <c r="G41" s="171"/>
      <c r="H41" s="171"/>
      <c r="I41" s="171"/>
      <c r="J41" s="171"/>
      <c r="K41" s="171"/>
      <c r="L41" s="171"/>
      <c r="M41" s="171"/>
      <c r="N41" s="78"/>
      <c r="O41" s="8"/>
      <c r="P41" s="8"/>
      <c r="Q41" s="8"/>
      <c r="R41" s="8"/>
      <c r="S41" s="8"/>
      <c r="T41" s="8"/>
      <c r="U41" s="8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ht="36" x14ac:dyDescent="0.25">
      <c r="A42" s="199">
        <v>3</v>
      </c>
      <c r="B42" s="184" t="s">
        <v>92</v>
      </c>
      <c r="C42" s="195" t="s">
        <v>99</v>
      </c>
      <c r="D42" s="168" t="s">
        <v>60</v>
      </c>
      <c r="E42" s="192"/>
      <c r="F42" s="187">
        <f>F40</f>
        <v>0.504</v>
      </c>
      <c r="G42" s="171"/>
      <c r="H42" s="171"/>
      <c r="I42" s="171"/>
      <c r="J42" s="171"/>
      <c r="K42" s="171"/>
      <c r="L42" s="171"/>
      <c r="M42" s="171"/>
      <c r="N42" s="78"/>
      <c r="O42" s="8"/>
      <c r="P42" s="8"/>
      <c r="Q42" s="8"/>
      <c r="R42" s="8"/>
      <c r="S42" s="8"/>
      <c r="T42" s="8"/>
      <c r="U42" s="8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ht="18" x14ac:dyDescent="0.25">
      <c r="A43" s="188"/>
      <c r="B43" s="189"/>
      <c r="C43" s="190" t="s">
        <v>20</v>
      </c>
      <c r="D43" s="191" t="s">
        <v>21</v>
      </c>
      <c r="E43" s="192">
        <f t="shared" si="0"/>
        <v>3.4000000000000002E-2</v>
      </c>
      <c r="F43" s="171">
        <f>F42*E43</f>
        <v>1.7136000000000002E-2</v>
      </c>
      <c r="G43" s="171"/>
      <c r="H43" s="171"/>
      <c r="I43" s="171"/>
      <c r="J43" s="171"/>
      <c r="K43" s="171"/>
      <c r="L43" s="171"/>
      <c r="M43" s="171"/>
      <c r="N43" s="78"/>
      <c r="O43" s="8"/>
      <c r="P43" s="8"/>
      <c r="Q43" s="8"/>
      <c r="R43" s="8"/>
      <c r="S43" s="8"/>
      <c r="T43" s="8"/>
      <c r="U43" s="8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ht="37.5" x14ac:dyDescent="0.25">
      <c r="A44" s="188"/>
      <c r="B44" s="4" t="s">
        <v>95</v>
      </c>
      <c r="C44" s="193" t="s">
        <v>96</v>
      </c>
      <c r="D44" s="191" t="s">
        <v>28</v>
      </c>
      <c r="E44" s="192">
        <f>80.3/1000</f>
        <v>8.0299999999999996E-2</v>
      </c>
      <c r="F44" s="171">
        <f>F42*E44</f>
        <v>4.0471199999999999E-2</v>
      </c>
      <c r="G44" s="171"/>
      <c r="H44" s="171"/>
      <c r="I44" s="171"/>
      <c r="J44" s="171"/>
      <c r="K44" s="171"/>
      <c r="L44" s="171"/>
      <c r="M44" s="171"/>
      <c r="N44" s="78"/>
      <c r="O44" s="8"/>
      <c r="P44" s="8"/>
      <c r="Q44" s="8"/>
      <c r="R44" s="8"/>
      <c r="S44" s="8"/>
      <c r="T44" s="8"/>
      <c r="U44" s="8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ht="18" x14ac:dyDescent="0.35">
      <c r="A45" s="188"/>
      <c r="B45" s="189"/>
      <c r="C45" s="190" t="s">
        <v>31</v>
      </c>
      <c r="D45" s="198" t="s">
        <v>24</v>
      </c>
      <c r="E45" s="192">
        <f t="shared" si="1"/>
        <v>5.6299999999999996E-3</v>
      </c>
      <c r="F45" s="171">
        <f>F42*E45</f>
        <v>2.8375199999999996E-3</v>
      </c>
      <c r="G45" s="171"/>
      <c r="H45" s="171"/>
      <c r="I45" s="171"/>
      <c r="J45" s="171"/>
      <c r="K45" s="171"/>
      <c r="L45" s="171"/>
      <c r="M45" s="171"/>
      <c r="N45" s="78"/>
      <c r="O45" s="8"/>
      <c r="P45" s="8"/>
      <c r="Q45" s="8"/>
      <c r="R45" s="8"/>
      <c r="S45" s="8"/>
      <c r="T45" s="8"/>
      <c r="U45" s="8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ht="30" x14ac:dyDescent="0.25">
      <c r="A46" s="188"/>
      <c r="B46" s="56"/>
      <c r="C46" s="200" t="s">
        <v>100</v>
      </c>
      <c r="D46" s="186" t="s">
        <v>37</v>
      </c>
      <c r="E46" s="192"/>
      <c r="F46" s="171">
        <f>(F36+F40)*1.8</f>
        <v>9.9792000000000005</v>
      </c>
      <c r="G46" s="171"/>
      <c r="H46" s="171"/>
      <c r="I46" s="171"/>
      <c r="J46" s="171"/>
      <c r="K46" s="171"/>
      <c r="L46" s="171"/>
      <c r="M46" s="171"/>
      <c r="N46" s="78"/>
      <c r="O46" s="8"/>
      <c r="P46" s="8"/>
      <c r="Q46" s="8"/>
      <c r="R46" s="8"/>
      <c r="S46" s="8"/>
      <c r="T46" s="8"/>
      <c r="U46" s="8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ht="82.5" x14ac:dyDescent="0.25">
      <c r="A47" s="183">
        <v>4</v>
      </c>
      <c r="B47" s="184" t="s">
        <v>101</v>
      </c>
      <c r="C47" s="172" t="s">
        <v>128</v>
      </c>
      <c r="D47" s="168" t="s">
        <v>60</v>
      </c>
      <c r="E47" s="192"/>
      <c r="F47" s="171">
        <f>0.6*0.1*F61</f>
        <v>0.48</v>
      </c>
      <c r="G47" s="171"/>
      <c r="H47" s="171"/>
      <c r="I47" s="171"/>
      <c r="J47" s="171"/>
      <c r="K47" s="171"/>
      <c r="L47" s="171"/>
      <c r="M47" s="171"/>
      <c r="N47" s="78"/>
      <c r="O47" s="8"/>
      <c r="P47" s="8"/>
      <c r="Q47" s="8"/>
      <c r="R47" s="8"/>
      <c r="S47" s="8"/>
      <c r="T47" s="8"/>
      <c r="U47" s="8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ht="18" x14ac:dyDescent="0.25">
      <c r="A48" s="201"/>
      <c r="B48" s="189"/>
      <c r="C48" s="190" t="s">
        <v>20</v>
      </c>
      <c r="D48" s="191" t="s">
        <v>21</v>
      </c>
      <c r="E48" s="192">
        <f t="shared" ref="E48" si="3">212/100</f>
        <v>2.12</v>
      </c>
      <c r="F48" s="171">
        <f>F47*E48</f>
        <v>1.0176000000000001</v>
      </c>
      <c r="G48" s="171"/>
      <c r="H48" s="171"/>
      <c r="I48" s="171"/>
      <c r="J48" s="171"/>
      <c r="K48" s="171"/>
      <c r="L48" s="171"/>
      <c r="M48" s="171"/>
      <c r="N48" s="78"/>
      <c r="O48" s="8"/>
      <c r="P48" s="8"/>
      <c r="Q48" s="8"/>
      <c r="R48" s="8"/>
      <c r="S48" s="8"/>
      <c r="T48" s="8"/>
      <c r="U48" s="8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1" s="6" customFormat="1" ht="18" x14ac:dyDescent="0.35">
      <c r="A49" s="201"/>
      <c r="B49" s="189"/>
      <c r="C49" s="194" t="s">
        <v>31</v>
      </c>
      <c r="D49" s="191" t="s">
        <v>24</v>
      </c>
      <c r="E49" s="192">
        <f t="shared" ref="E49" si="4">10.1/100</f>
        <v>0.10099999999999999</v>
      </c>
      <c r="F49" s="171">
        <f>F47*E49</f>
        <v>4.8479999999999995E-2</v>
      </c>
      <c r="G49" s="171"/>
      <c r="H49" s="171"/>
      <c r="I49" s="171"/>
      <c r="J49" s="171"/>
      <c r="K49" s="171"/>
      <c r="L49" s="171"/>
      <c r="M49" s="171"/>
      <c r="N49" s="78"/>
      <c r="O49" s="8"/>
      <c r="P49" s="8"/>
      <c r="Q49" s="8"/>
      <c r="R49" s="8"/>
      <c r="S49" s="8"/>
      <c r="T49" s="8"/>
      <c r="U49" s="8"/>
    </row>
    <row r="50" spans="1:21" s="6" customFormat="1" ht="18" x14ac:dyDescent="0.25">
      <c r="A50" s="201"/>
      <c r="B50" s="189"/>
      <c r="C50" s="191" t="s">
        <v>36</v>
      </c>
      <c r="D50" s="178"/>
      <c r="E50" s="192"/>
      <c r="F50" s="171"/>
      <c r="G50" s="171"/>
      <c r="H50" s="171"/>
      <c r="I50" s="171"/>
      <c r="J50" s="171"/>
      <c r="K50" s="171"/>
      <c r="L50" s="171"/>
      <c r="M50" s="171"/>
      <c r="N50" s="78"/>
      <c r="O50" s="8"/>
      <c r="P50" s="8"/>
      <c r="Q50" s="8"/>
      <c r="R50" s="8"/>
      <c r="S50" s="8"/>
      <c r="T50" s="8"/>
      <c r="U50" s="8"/>
    </row>
    <row r="51" spans="1:21" s="6" customFormat="1" ht="54" x14ac:dyDescent="0.25">
      <c r="A51" s="201"/>
      <c r="B51" s="85"/>
      <c r="C51" s="202" t="s">
        <v>102</v>
      </c>
      <c r="D51" s="53" t="s">
        <v>60</v>
      </c>
      <c r="E51" s="192">
        <v>1.1000000000000001</v>
      </c>
      <c r="F51" s="171">
        <f>F47*E51</f>
        <v>0.52800000000000002</v>
      </c>
      <c r="G51" s="171"/>
      <c r="H51" s="171"/>
      <c r="I51" s="171"/>
      <c r="J51" s="171"/>
      <c r="K51" s="171"/>
      <c r="L51" s="171"/>
      <c r="M51" s="171"/>
      <c r="N51" s="78"/>
      <c r="O51" s="8"/>
      <c r="P51" s="8"/>
      <c r="Q51" s="8"/>
      <c r="R51" s="8"/>
      <c r="S51" s="8"/>
      <c r="T51" s="8"/>
      <c r="U51" s="8"/>
    </row>
    <row r="52" spans="1:21" s="6" customFormat="1" ht="47.25" x14ac:dyDescent="0.25">
      <c r="A52" s="183">
        <v>5</v>
      </c>
      <c r="B52" s="184" t="s">
        <v>103</v>
      </c>
      <c r="C52" s="203" t="s">
        <v>104</v>
      </c>
      <c r="D52" s="168" t="s">
        <v>19</v>
      </c>
      <c r="E52" s="192"/>
      <c r="F52" s="204">
        <f>F61/1000</f>
        <v>8.0000000000000002E-3</v>
      </c>
      <c r="G52" s="171"/>
      <c r="H52" s="171"/>
      <c r="I52" s="171"/>
      <c r="J52" s="171"/>
      <c r="K52" s="171"/>
      <c r="L52" s="171"/>
      <c r="M52" s="171"/>
      <c r="N52" s="78"/>
      <c r="O52" s="8"/>
      <c r="P52" s="8"/>
      <c r="Q52" s="8"/>
      <c r="R52" s="8"/>
      <c r="S52" s="8"/>
      <c r="T52" s="8"/>
      <c r="U52" s="8"/>
    </row>
    <row r="53" spans="1:21" s="6" customFormat="1" ht="18" x14ac:dyDescent="0.25">
      <c r="A53" s="201"/>
      <c r="B53" s="189"/>
      <c r="C53" s="190" t="s">
        <v>20</v>
      </c>
      <c r="D53" s="191" t="s">
        <v>21</v>
      </c>
      <c r="E53" s="205">
        <v>426</v>
      </c>
      <c r="F53" s="171">
        <f>F52*E53</f>
        <v>3.4079999999999999</v>
      </c>
      <c r="G53" s="171"/>
      <c r="H53" s="171"/>
      <c r="I53" s="171"/>
      <c r="J53" s="171"/>
      <c r="K53" s="171"/>
      <c r="L53" s="171"/>
      <c r="M53" s="171"/>
      <c r="N53" s="78"/>
      <c r="O53" s="8"/>
      <c r="P53" s="8"/>
      <c r="Q53" s="8"/>
      <c r="R53" s="8"/>
      <c r="S53" s="8"/>
      <c r="T53" s="8"/>
      <c r="U53" s="8"/>
    </row>
    <row r="54" spans="1:21" s="6" customFormat="1" ht="18" x14ac:dyDescent="0.35">
      <c r="A54" s="201"/>
      <c r="B54" s="189"/>
      <c r="C54" s="194" t="s">
        <v>31</v>
      </c>
      <c r="D54" s="191" t="s">
        <v>24</v>
      </c>
      <c r="E54" s="205">
        <v>596</v>
      </c>
      <c r="F54" s="171">
        <f>F52*E54</f>
        <v>4.7679999999999998</v>
      </c>
      <c r="G54" s="171"/>
      <c r="H54" s="171"/>
      <c r="I54" s="171"/>
      <c r="J54" s="171"/>
      <c r="K54" s="171"/>
      <c r="L54" s="171"/>
      <c r="M54" s="171"/>
      <c r="N54" s="78"/>
      <c r="O54" s="8"/>
      <c r="P54" s="8"/>
      <c r="Q54" s="8"/>
      <c r="R54" s="8"/>
      <c r="S54" s="8"/>
      <c r="T54" s="8"/>
      <c r="U54" s="8"/>
    </row>
    <row r="55" spans="1:21" s="6" customFormat="1" ht="18" x14ac:dyDescent="0.25">
      <c r="A55" s="201"/>
      <c r="B55" s="189"/>
      <c r="C55" s="191" t="s">
        <v>36</v>
      </c>
      <c r="D55" s="178"/>
      <c r="E55" s="192"/>
      <c r="F55" s="171"/>
      <c r="G55" s="171"/>
      <c r="H55" s="171"/>
      <c r="I55" s="171"/>
      <c r="J55" s="171"/>
      <c r="K55" s="171"/>
      <c r="L55" s="171"/>
      <c r="M55" s="171"/>
      <c r="N55" s="78"/>
      <c r="O55" s="8"/>
      <c r="P55" s="8"/>
      <c r="Q55" s="8"/>
      <c r="R55" s="8"/>
      <c r="S55" s="8"/>
      <c r="T55" s="8"/>
      <c r="U55" s="8"/>
    </row>
    <row r="56" spans="1:21" s="6" customFormat="1" ht="18" x14ac:dyDescent="0.25">
      <c r="A56" s="201"/>
      <c r="B56" s="85"/>
      <c r="C56" s="202" t="s">
        <v>105</v>
      </c>
      <c r="D56" s="53" t="s">
        <v>37</v>
      </c>
      <c r="E56" s="192">
        <v>16.2</v>
      </c>
      <c r="F56" s="171">
        <f>F52*E56</f>
        <v>0.12959999999999999</v>
      </c>
      <c r="G56" s="171"/>
      <c r="H56" s="171"/>
      <c r="I56" s="171"/>
      <c r="J56" s="171"/>
      <c r="K56" s="171"/>
      <c r="L56" s="171"/>
      <c r="M56" s="171"/>
      <c r="N56" s="78"/>
      <c r="O56" s="8"/>
      <c r="P56" s="8"/>
      <c r="Q56" s="8"/>
      <c r="R56" s="8"/>
      <c r="S56" s="8"/>
      <c r="T56" s="8"/>
      <c r="U56" s="8"/>
    </row>
    <row r="57" spans="1:21" s="6" customFormat="1" ht="19.5" x14ac:dyDescent="0.25">
      <c r="A57" s="201"/>
      <c r="B57" s="85"/>
      <c r="C57" s="202" t="s">
        <v>106</v>
      </c>
      <c r="D57" s="53" t="s">
        <v>107</v>
      </c>
      <c r="E57" s="192">
        <v>405</v>
      </c>
      <c r="F57" s="171">
        <f>F52*E57</f>
        <v>3.24</v>
      </c>
      <c r="G57" s="171"/>
      <c r="H57" s="171"/>
      <c r="I57" s="171"/>
      <c r="J57" s="171"/>
      <c r="K57" s="171"/>
      <c r="L57" s="171"/>
      <c r="M57" s="171"/>
      <c r="N57" s="78"/>
      <c r="O57" s="8"/>
      <c r="P57" s="8"/>
      <c r="Q57" s="8"/>
      <c r="R57" s="8"/>
      <c r="S57" s="8"/>
      <c r="T57" s="8"/>
      <c r="U57" s="8"/>
    </row>
    <row r="58" spans="1:21" s="6" customFormat="1" ht="19.5" x14ac:dyDescent="0.25">
      <c r="A58" s="201"/>
      <c r="B58" s="85"/>
      <c r="C58" s="202" t="s">
        <v>108</v>
      </c>
      <c r="D58" s="53" t="s">
        <v>107</v>
      </c>
      <c r="E58" s="192">
        <v>346</v>
      </c>
      <c r="F58" s="171">
        <f>F52*E58</f>
        <v>2.7680000000000002</v>
      </c>
      <c r="G58" s="206"/>
      <c r="H58" s="171"/>
      <c r="I58" s="171"/>
      <c r="J58" s="171"/>
      <c r="K58" s="171"/>
      <c r="L58" s="171"/>
      <c r="M58" s="171"/>
      <c r="N58" s="78"/>
      <c r="O58" s="8"/>
      <c r="P58" s="8"/>
      <c r="Q58" s="8"/>
      <c r="R58" s="8"/>
      <c r="S58" s="8"/>
      <c r="T58" s="8"/>
      <c r="U58" s="8"/>
    </row>
    <row r="59" spans="1:21" s="6" customFormat="1" ht="18" x14ac:dyDescent="0.35">
      <c r="A59" s="33"/>
      <c r="B59" s="34"/>
      <c r="C59" s="35" t="s">
        <v>39</v>
      </c>
      <c r="D59" s="207" t="s">
        <v>24</v>
      </c>
      <c r="E59" s="208">
        <v>34</v>
      </c>
      <c r="F59" s="175">
        <f>F52*E59</f>
        <v>0.27200000000000002</v>
      </c>
      <c r="G59" s="32"/>
      <c r="H59" s="32"/>
      <c r="I59" s="32"/>
      <c r="J59" s="32"/>
      <c r="K59" s="32"/>
      <c r="L59" s="32"/>
      <c r="M59" s="32"/>
      <c r="N59" s="78"/>
      <c r="O59" s="8"/>
      <c r="P59" s="8"/>
      <c r="Q59" s="8"/>
      <c r="R59" s="8"/>
      <c r="S59" s="8"/>
      <c r="T59" s="8"/>
      <c r="U59" s="8"/>
    </row>
    <row r="60" spans="1:21" s="6" customFormat="1" ht="36" x14ac:dyDescent="0.35">
      <c r="A60" s="188"/>
      <c r="B60" s="56"/>
      <c r="C60" s="209" t="s">
        <v>109</v>
      </c>
      <c r="D60" s="93" t="s">
        <v>37</v>
      </c>
      <c r="E60" s="192"/>
      <c r="F60" s="171">
        <f>F56+((F57*0.005)+(F58*0.03))</f>
        <v>0.22883999999999999</v>
      </c>
      <c r="G60" s="171"/>
      <c r="H60" s="171"/>
      <c r="I60" s="171"/>
      <c r="J60" s="171"/>
      <c r="K60" s="171"/>
      <c r="L60" s="171"/>
      <c r="M60" s="171"/>
      <c r="N60" s="78"/>
      <c r="O60" s="8"/>
      <c r="P60" s="8"/>
      <c r="Q60" s="8"/>
      <c r="R60" s="8"/>
      <c r="S60" s="8"/>
      <c r="T60" s="8"/>
      <c r="U60" s="8"/>
    </row>
    <row r="61" spans="1:21" s="6" customFormat="1" ht="54" x14ac:dyDescent="0.35">
      <c r="A61" s="183">
        <v>6</v>
      </c>
      <c r="B61" s="184" t="s">
        <v>110</v>
      </c>
      <c r="C61" s="185" t="s">
        <v>111</v>
      </c>
      <c r="D61" s="191" t="s">
        <v>112</v>
      </c>
      <c r="E61" s="192"/>
      <c r="F61" s="187">
        <v>8</v>
      </c>
      <c r="G61" s="171"/>
      <c r="H61" s="171"/>
      <c r="I61" s="171"/>
      <c r="J61" s="171"/>
      <c r="K61" s="171"/>
      <c r="L61" s="171"/>
      <c r="M61" s="171"/>
      <c r="N61" s="78"/>
      <c r="O61" s="8"/>
      <c r="P61" s="8"/>
      <c r="Q61" s="8"/>
      <c r="R61" s="8"/>
      <c r="S61" s="8"/>
      <c r="T61" s="8"/>
      <c r="U61" s="8"/>
    </row>
    <row r="62" spans="1:21" s="6" customFormat="1" ht="18" x14ac:dyDescent="0.25">
      <c r="A62" s="201"/>
      <c r="B62" s="189"/>
      <c r="C62" s="190" t="s">
        <v>20</v>
      </c>
      <c r="D62" s="191" t="s">
        <v>21</v>
      </c>
      <c r="E62" s="192">
        <f t="shared" ref="E62" si="5">973/1000</f>
        <v>0.97299999999999998</v>
      </c>
      <c r="F62" s="171">
        <f>F61*E62</f>
        <v>7.7839999999999998</v>
      </c>
      <c r="G62" s="171"/>
      <c r="H62" s="171"/>
      <c r="I62" s="171"/>
      <c r="J62" s="171"/>
      <c r="K62" s="171"/>
      <c r="L62" s="171"/>
      <c r="M62" s="171"/>
      <c r="N62" s="78"/>
      <c r="O62" s="8"/>
      <c r="P62" s="8"/>
      <c r="Q62" s="8"/>
      <c r="R62" s="8"/>
      <c r="S62" s="8"/>
      <c r="T62" s="8"/>
      <c r="U62" s="8"/>
    </row>
    <row r="63" spans="1:21" s="6" customFormat="1" ht="18" x14ac:dyDescent="0.35">
      <c r="A63" s="201"/>
      <c r="B63" s="189"/>
      <c r="C63" s="194" t="s">
        <v>31</v>
      </c>
      <c r="D63" s="191" t="s">
        <v>24</v>
      </c>
      <c r="E63" s="192">
        <f t="shared" ref="E63" si="6">483/1000</f>
        <v>0.48299999999999998</v>
      </c>
      <c r="F63" s="171">
        <f>F61*E63</f>
        <v>3.8639999999999999</v>
      </c>
      <c r="G63" s="171"/>
      <c r="H63" s="171"/>
      <c r="I63" s="171"/>
      <c r="J63" s="171"/>
      <c r="K63" s="171"/>
      <c r="L63" s="171"/>
      <c r="M63" s="171"/>
      <c r="N63" s="78"/>
      <c r="O63" s="8"/>
      <c r="P63" s="8"/>
      <c r="Q63" s="8"/>
      <c r="R63" s="8"/>
      <c r="S63" s="8"/>
      <c r="T63" s="8"/>
      <c r="U63" s="8"/>
    </row>
    <row r="64" spans="1:21" s="6" customFormat="1" ht="18" x14ac:dyDescent="0.25">
      <c r="A64" s="201"/>
      <c r="B64" s="189"/>
      <c r="C64" s="191" t="s">
        <v>36</v>
      </c>
      <c r="D64" s="178"/>
      <c r="E64" s="192"/>
      <c r="F64" s="171"/>
      <c r="G64" s="171"/>
      <c r="H64" s="171"/>
      <c r="I64" s="171"/>
      <c r="J64" s="171"/>
      <c r="K64" s="171"/>
      <c r="L64" s="171"/>
      <c r="M64" s="171"/>
      <c r="N64" s="78"/>
      <c r="O64" s="8"/>
      <c r="P64" s="8"/>
      <c r="Q64" s="8"/>
      <c r="R64" s="8"/>
      <c r="S64" s="8"/>
      <c r="T64" s="8"/>
      <c r="U64" s="8"/>
    </row>
    <row r="65" spans="1:21" s="6" customFormat="1" ht="18" x14ac:dyDescent="0.25">
      <c r="A65" s="201"/>
      <c r="B65" s="210"/>
      <c r="C65" s="211" t="s">
        <v>113</v>
      </c>
      <c r="D65" s="191" t="s">
        <v>112</v>
      </c>
      <c r="E65" s="192" t="s">
        <v>114</v>
      </c>
      <c r="F65" s="171">
        <f>F61</f>
        <v>8</v>
      </c>
      <c r="G65" s="171"/>
      <c r="H65" s="171"/>
      <c r="I65" s="171"/>
      <c r="J65" s="171"/>
      <c r="K65" s="171"/>
      <c r="L65" s="171"/>
      <c r="M65" s="171"/>
      <c r="N65" s="78"/>
      <c r="O65" s="8"/>
      <c r="P65" s="8"/>
      <c r="Q65" s="8"/>
      <c r="R65" s="8"/>
      <c r="S65" s="8"/>
      <c r="T65" s="8"/>
      <c r="U65" s="8"/>
    </row>
    <row r="66" spans="1:21" s="6" customFormat="1" ht="18" x14ac:dyDescent="0.35">
      <c r="A66" s="201"/>
      <c r="B66" s="189"/>
      <c r="C66" s="194" t="s">
        <v>39</v>
      </c>
      <c r="D66" s="93" t="s">
        <v>24</v>
      </c>
      <c r="E66" s="192">
        <v>0.22</v>
      </c>
      <c r="F66" s="171">
        <f>F61*E66</f>
        <v>1.76</v>
      </c>
      <c r="G66" s="171"/>
      <c r="H66" s="171"/>
      <c r="I66" s="171"/>
      <c r="J66" s="171"/>
      <c r="K66" s="171"/>
      <c r="L66" s="171"/>
      <c r="M66" s="171"/>
      <c r="N66" s="78"/>
      <c r="O66" s="8"/>
      <c r="P66" s="8"/>
      <c r="Q66" s="8"/>
      <c r="R66" s="8"/>
      <c r="S66" s="8"/>
      <c r="T66" s="8"/>
      <c r="U66" s="8"/>
    </row>
    <row r="67" spans="1:21" s="6" customFormat="1" ht="18" x14ac:dyDescent="0.25">
      <c r="A67" s="188"/>
      <c r="B67" s="56"/>
      <c r="C67" s="211" t="s">
        <v>115</v>
      </c>
      <c r="D67" s="93" t="s">
        <v>37</v>
      </c>
      <c r="E67" s="192"/>
      <c r="F67" s="171">
        <f>F65*0.062</f>
        <v>0.496</v>
      </c>
      <c r="G67" s="171"/>
      <c r="H67" s="171"/>
      <c r="I67" s="171"/>
      <c r="J67" s="171"/>
      <c r="K67" s="171"/>
      <c r="L67" s="171"/>
      <c r="M67" s="171"/>
      <c r="N67" s="78"/>
      <c r="O67" s="8"/>
      <c r="P67" s="8"/>
      <c r="Q67" s="8"/>
      <c r="R67" s="8"/>
      <c r="S67" s="8"/>
      <c r="T67" s="8"/>
      <c r="U67" s="8"/>
    </row>
    <row r="68" spans="1:21" s="6" customFormat="1" ht="72" x14ac:dyDescent="0.35">
      <c r="A68" s="183">
        <v>7</v>
      </c>
      <c r="B68" s="184" t="s">
        <v>101</v>
      </c>
      <c r="C68" s="185" t="s">
        <v>116</v>
      </c>
      <c r="D68" s="168" t="s">
        <v>60</v>
      </c>
      <c r="E68" s="192"/>
      <c r="F68" s="187">
        <f>F61*0.7*0.9</f>
        <v>5.04</v>
      </c>
      <c r="G68" s="171"/>
      <c r="H68" s="171"/>
      <c r="I68" s="171"/>
      <c r="J68" s="171"/>
      <c r="K68" s="171"/>
      <c r="L68" s="171"/>
      <c r="M68" s="171"/>
      <c r="N68" s="78"/>
      <c r="O68" s="8"/>
      <c r="P68" s="8"/>
      <c r="Q68" s="8"/>
      <c r="R68" s="8"/>
      <c r="S68" s="8"/>
      <c r="T68" s="8"/>
      <c r="U68" s="8"/>
    </row>
    <row r="69" spans="1:21" s="6" customFormat="1" ht="18" x14ac:dyDescent="0.25">
      <c r="A69" s="201"/>
      <c r="B69" s="189"/>
      <c r="C69" s="190" t="s">
        <v>20</v>
      </c>
      <c r="D69" s="191" t="s">
        <v>21</v>
      </c>
      <c r="E69" s="192">
        <v>2.12</v>
      </c>
      <c r="F69" s="171">
        <f>F68*E69</f>
        <v>10.684800000000001</v>
      </c>
      <c r="G69" s="171"/>
      <c r="H69" s="171"/>
      <c r="I69" s="171"/>
      <c r="J69" s="171"/>
      <c r="K69" s="171"/>
      <c r="L69" s="171"/>
      <c r="M69" s="171"/>
      <c r="N69" s="78"/>
      <c r="O69" s="8"/>
      <c r="P69" s="8"/>
      <c r="Q69" s="8"/>
      <c r="R69" s="8"/>
      <c r="S69" s="8"/>
      <c r="T69" s="8"/>
      <c r="U69" s="8"/>
    </row>
    <row r="70" spans="1:21" s="6" customFormat="1" ht="18" x14ac:dyDescent="0.35">
      <c r="A70" s="201"/>
      <c r="B70" s="189"/>
      <c r="C70" s="194" t="s">
        <v>31</v>
      </c>
      <c r="D70" s="191" t="s">
        <v>24</v>
      </c>
      <c r="E70" s="192">
        <v>0.10100000000000001</v>
      </c>
      <c r="F70" s="171">
        <f>F68*E70</f>
        <v>0.50904000000000005</v>
      </c>
      <c r="G70" s="171"/>
      <c r="H70" s="171"/>
      <c r="I70" s="171"/>
      <c r="J70" s="171"/>
      <c r="K70" s="171"/>
      <c r="L70" s="171"/>
      <c r="M70" s="171"/>
      <c r="N70" s="78"/>
      <c r="O70" s="8"/>
      <c r="P70" s="8"/>
      <c r="Q70" s="8"/>
      <c r="R70" s="8"/>
      <c r="S70" s="8"/>
      <c r="T70" s="8"/>
      <c r="U70" s="8"/>
    </row>
    <row r="71" spans="1:21" s="6" customFormat="1" ht="18" x14ac:dyDescent="0.25">
      <c r="A71" s="201"/>
      <c r="B71" s="189"/>
      <c r="C71" s="191" t="s">
        <v>36</v>
      </c>
      <c r="D71" s="178"/>
      <c r="E71" s="192"/>
      <c r="F71" s="171"/>
      <c r="G71" s="171"/>
      <c r="H71" s="171"/>
      <c r="I71" s="171"/>
      <c r="J71" s="171"/>
      <c r="K71" s="171"/>
      <c r="L71" s="171"/>
      <c r="M71" s="171"/>
      <c r="N71" s="78"/>
      <c r="O71" s="8"/>
      <c r="P71" s="8"/>
      <c r="Q71" s="8"/>
      <c r="R71" s="8"/>
      <c r="S71" s="8"/>
      <c r="T71" s="8"/>
      <c r="U71" s="8"/>
    </row>
    <row r="72" spans="1:21" s="6" customFormat="1" ht="48" x14ac:dyDescent="0.25">
      <c r="A72" s="201"/>
      <c r="B72" s="85"/>
      <c r="C72" s="212" t="s">
        <v>117</v>
      </c>
      <c r="D72" s="168" t="s">
        <v>60</v>
      </c>
      <c r="E72" s="192">
        <v>1.1000000000000001</v>
      </c>
      <c r="F72" s="171">
        <f>F68*E72</f>
        <v>5.5440000000000005</v>
      </c>
      <c r="G72" s="171"/>
      <c r="H72" s="171"/>
      <c r="I72" s="171"/>
      <c r="J72" s="171"/>
      <c r="K72" s="171"/>
      <c r="L72" s="171"/>
      <c r="M72" s="171"/>
      <c r="N72" s="78"/>
      <c r="O72" s="8"/>
      <c r="P72" s="8"/>
      <c r="Q72" s="8"/>
      <c r="R72" s="8"/>
      <c r="S72" s="8"/>
      <c r="T72" s="8"/>
      <c r="U72" s="8"/>
    </row>
    <row r="73" spans="1:21" s="6" customFormat="1" ht="54" x14ac:dyDescent="0.35">
      <c r="A73" s="188"/>
      <c r="B73" s="56"/>
      <c r="C73" s="209" t="s">
        <v>118</v>
      </c>
      <c r="D73" s="93" t="s">
        <v>37</v>
      </c>
      <c r="E73" s="192"/>
      <c r="F73" s="171">
        <f>F72*1.6</f>
        <v>8.8704000000000018</v>
      </c>
      <c r="G73" s="171"/>
      <c r="H73" s="171"/>
      <c r="I73" s="171"/>
      <c r="J73" s="171"/>
      <c r="K73" s="171"/>
      <c r="L73" s="171"/>
      <c r="M73" s="171"/>
      <c r="N73" s="78"/>
      <c r="O73" s="8"/>
      <c r="P73" s="8"/>
      <c r="Q73" s="8"/>
      <c r="R73" s="8"/>
      <c r="S73" s="8"/>
      <c r="T73" s="8"/>
      <c r="U73" s="8"/>
    </row>
    <row r="74" spans="1:21" s="6" customFormat="1" ht="82.5" x14ac:dyDescent="0.25">
      <c r="A74" s="183">
        <v>8</v>
      </c>
      <c r="B74" s="184" t="s">
        <v>92</v>
      </c>
      <c r="C74" s="213" t="s">
        <v>119</v>
      </c>
      <c r="D74" s="168" t="s">
        <v>60</v>
      </c>
      <c r="E74" s="192"/>
      <c r="F74" s="187">
        <f>3.6*2*1</f>
        <v>7.2</v>
      </c>
      <c r="G74" s="171"/>
      <c r="H74" s="171"/>
      <c r="I74" s="171"/>
      <c r="J74" s="171"/>
      <c r="K74" s="171"/>
      <c r="L74" s="171"/>
      <c r="M74" s="171"/>
      <c r="N74" s="78"/>
      <c r="O74" s="8"/>
      <c r="P74" s="8"/>
      <c r="Q74" s="8"/>
      <c r="R74" s="8"/>
      <c r="S74" s="8"/>
      <c r="T74" s="8"/>
      <c r="U74" s="8"/>
    </row>
    <row r="75" spans="1:21" s="6" customFormat="1" ht="18" x14ac:dyDescent="0.25">
      <c r="A75" s="188"/>
      <c r="B75" s="189"/>
      <c r="C75" s="190" t="s">
        <v>20</v>
      </c>
      <c r="D75" s="191" t="s">
        <v>21</v>
      </c>
      <c r="E75" s="192">
        <f t="shared" ref="E75" si="7">34/1000</f>
        <v>3.4000000000000002E-2</v>
      </c>
      <c r="F75" s="171">
        <f>F74*E75</f>
        <v>0.24480000000000002</v>
      </c>
      <c r="G75" s="171"/>
      <c r="H75" s="171"/>
      <c r="I75" s="171"/>
      <c r="J75" s="171"/>
      <c r="K75" s="171"/>
      <c r="L75" s="171"/>
      <c r="M75" s="171"/>
      <c r="N75" s="78"/>
      <c r="O75" s="8"/>
      <c r="P75" s="8"/>
      <c r="Q75" s="8"/>
      <c r="R75" s="8"/>
      <c r="S75" s="8"/>
      <c r="T75" s="8"/>
      <c r="U75" s="8"/>
    </row>
    <row r="76" spans="1:21" s="6" customFormat="1" ht="37.5" x14ac:dyDescent="0.25">
      <c r="A76" s="188"/>
      <c r="B76" s="4" t="s">
        <v>95</v>
      </c>
      <c r="C76" s="193" t="s">
        <v>96</v>
      </c>
      <c r="D76" s="191" t="s">
        <v>28</v>
      </c>
      <c r="E76" s="192">
        <f>80.3/1000</f>
        <v>8.0299999999999996E-2</v>
      </c>
      <c r="F76" s="171">
        <f>F74*E76</f>
        <v>0.57816000000000001</v>
      </c>
      <c r="G76" s="171"/>
      <c r="H76" s="171"/>
      <c r="I76" s="171"/>
      <c r="J76" s="171"/>
      <c r="K76" s="171"/>
      <c r="L76" s="171"/>
      <c r="M76" s="171"/>
      <c r="N76" s="78"/>
      <c r="O76" s="8"/>
      <c r="P76" s="8"/>
      <c r="Q76" s="8"/>
      <c r="R76" s="8"/>
      <c r="S76" s="8"/>
      <c r="T76" s="8"/>
      <c r="U76" s="8"/>
    </row>
    <row r="77" spans="1:21" s="6" customFormat="1" ht="18" x14ac:dyDescent="0.35">
      <c r="A77" s="188"/>
      <c r="B77" s="189"/>
      <c r="C77" s="194" t="s">
        <v>31</v>
      </c>
      <c r="D77" s="191" t="s">
        <v>24</v>
      </c>
      <c r="E77" s="192">
        <f t="shared" ref="E77" si="8">5.63/1000</f>
        <v>5.6299999999999996E-3</v>
      </c>
      <c r="F77" s="171">
        <f>F74*E77</f>
        <v>4.0535999999999996E-2</v>
      </c>
      <c r="G77" s="171"/>
      <c r="H77" s="171"/>
      <c r="I77" s="171"/>
      <c r="J77" s="171"/>
      <c r="K77" s="171"/>
      <c r="L77" s="171"/>
      <c r="M77" s="171"/>
      <c r="N77" s="78"/>
      <c r="O77" s="8"/>
      <c r="P77" s="8"/>
      <c r="Q77" s="8"/>
      <c r="R77" s="8"/>
      <c r="S77" s="8"/>
      <c r="T77" s="8"/>
      <c r="U77" s="8"/>
    </row>
    <row r="78" spans="1:21" s="6" customFormat="1" ht="30" x14ac:dyDescent="0.25">
      <c r="A78" s="188"/>
      <c r="B78" s="56"/>
      <c r="C78" s="200" t="s">
        <v>100</v>
      </c>
      <c r="D78" s="53" t="s">
        <v>60</v>
      </c>
      <c r="E78" s="192"/>
      <c r="F78" s="171">
        <f>F74*1.8</f>
        <v>12.96</v>
      </c>
      <c r="G78" s="171"/>
      <c r="H78" s="171"/>
      <c r="I78" s="171"/>
      <c r="J78" s="171"/>
      <c r="K78" s="171"/>
      <c r="L78" s="171"/>
      <c r="M78" s="171"/>
      <c r="N78" s="78"/>
      <c r="O78" s="8"/>
      <c r="P78" s="8"/>
      <c r="Q78" s="8"/>
      <c r="R78" s="8"/>
      <c r="S78" s="8"/>
      <c r="T78" s="8"/>
      <c r="U78" s="8"/>
    </row>
    <row r="79" spans="1:21" s="6" customFormat="1" ht="82.5" x14ac:dyDescent="0.25">
      <c r="A79" s="183">
        <v>9</v>
      </c>
      <c r="B79" s="184" t="s">
        <v>101</v>
      </c>
      <c r="C79" s="172" t="s">
        <v>129</v>
      </c>
      <c r="D79" s="53" t="s">
        <v>60</v>
      </c>
      <c r="E79" s="192"/>
      <c r="F79" s="187">
        <f>0.6*0.1*2*1</f>
        <v>0.12</v>
      </c>
      <c r="G79" s="171"/>
      <c r="H79" s="171"/>
      <c r="I79" s="171"/>
      <c r="J79" s="171"/>
      <c r="K79" s="171"/>
      <c r="L79" s="171"/>
      <c r="M79" s="171"/>
      <c r="N79" s="78"/>
      <c r="O79" s="8"/>
      <c r="P79" s="8"/>
      <c r="Q79" s="8"/>
      <c r="R79" s="8"/>
      <c r="S79" s="8"/>
      <c r="T79" s="8"/>
      <c r="U79" s="8"/>
    </row>
    <row r="80" spans="1:21" s="6" customFormat="1" ht="18" x14ac:dyDescent="0.35">
      <c r="A80" s="201"/>
      <c r="B80" s="189"/>
      <c r="C80" s="194" t="s">
        <v>20</v>
      </c>
      <c r="D80" s="191" t="s">
        <v>21</v>
      </c>
      <c r="E80" s="192">
        <v>2.12</v>
      </c>
      <c r="F80" s="171">
        <f>F79*E80</f>
        <v>0.25440000000000002</v>
      </c>
      <c r="G80" s="171"/>
      <c r="H80" s="171"/>
      <c r="I80" s="171"/>
      <c r="J80" s="171"/>
      <c r="K80" s="171"/>
      <c r="L80" s="171"/>
      <c r="M80" s="171"/>
      <c r="N80" s="78"/>
      <c r="O80" s="8"/>
      <c r="P80" s="8"/>
      <c r="Q80" s="8"/>
      <c r="R80" s="8"/>
      <c r="S80" s="8"/>
      <c r="T80" s="8"/>
      <c r="U80" s="8"/>
    </row>
    <row r="81" spans="1:21" s="6" customFormat="1" ht="18" x14ac:dyDescent="0.35">
      <c r="A81" s="201"/>
      <c r="B81" s="189"/>
      <c r="C81" s="194" t="s">
        <v>31</v>
      </c>
      <c r="D81" s="191" t="s">
        <v>24</v>
      </c>
      <c r="E81" s="192">
        <v>0.10100000000000001</v>
      </c>
      <c r="F81" s="171">
        <f>F79*E81</f>
        <v>1.2120000000000001E-2</v>
      </c>
      <c r="G81" s="171"/>
      <c r="H81" s="171"/>
      <c r="I81" s="171"/>
      <c r="J81" s="171"/>
      <c r="K81" s="171"/>
      <c r="L81" s="171"/>
      <c r="M81" s="171"/>
      <c r="N81" s="78"/>
      <c r="O81" s="8"/>
      <c r="P81" s="8"/>
      <c r="Q81" s="8"/>
      <c r="R81" s="8"/>
      <c r="S81" s="8"/>
      <c r="T81" s="8"/>
      <c r="U81" s="8"/>
    </row>
    <row r="82" spans="1:21" s="6" customFormat="1" ht="18" x14ac:dyDescent="0.25">
      <c r="A82" s="201"/>
      <c r="B82" s="189"/>
      <c r="C82" s="191" t="s">
        <v>36</v>
      </c>
      <c r="D82" s="214"/>
      <c r="E82" s="192"/>
      <c r="F82" s="171"/>
      <c r="G82" s="171"/>
      <c r="H82" s="171"/>
      <c r="I82" s="171"/>
      <c r="J82" s="171"/>
      <c r="K82" s="171"/>
      <c r="L82" s="171"/>
      <c r="M82" s="171"/>
      <c r="N82" s="78"/>
      <c r="O82" s="8"/>
      <c r="P82" s="8"/>
      <c r="Q82" s="8"/>
      <c r="R82" s="8"/>
      <c r="S82" s="8"/>
      <c r="T82" s="8"/>
      <c r="U82" s="8"/>
    </row>
    <row r="83" spans="1:21" s="6" customFormat="1" ht="48" x14ac:dyDescent="0.25">
      <c r="A83" s="176"/>
      <c r="B83" s="85"/>
      <c r="C83" s="212" t="s">
        <v>120</v>
      </c>
      <c r="D83" s="53" t="s">
        <v>60</v>
      </c>
      <c r="E83" s="192">
        <v>1.1000000000000001</v>
      </c>
      <c r="F83" s="171">
        <f>F79*E83</f>
        <v>0.13200000000000001</v>
      </c>
      <c r="G83" s="171"/>
      <c r="H83" s="171"/>
      <c r="I83" s="171"/>
      <c r="J83" s="171"/>
      <c r="K83" s="171"/>
      <c r="L83" s="171"/>
      <c r="M83" s="171"/>
      <c r="N83" s="78"/>
      <c r="O83" s="8"/>
      <c r="P83" s="8"/>
      <c r="Q83" s="8"/>
      <c r="R83" s="8"/>
      <c r="S83" s="8"/>
      <c r="T83" s="8"/>
      <c r="U83" s="8"/>
    </row>
    <row r="84" spans="1:21" s="6" customFormat="1" ht="66" x14ac:dyDescent="0.25">
      <c r="A84" s="183">
        <v>10</v>
      </c>
      <c r="B84" s="184" t="s">
        <v>121</v>
      </c>
      <c r="C84" s="213" t="s">
        <v>130</v>
      </c>
      <c r="D84" s="168" t="s">
        <v>60</v>
      </c>
      <c r="E84" s="192"/>
      <c r="F84" s="187">
        <f>3.6*2</f>
        <v>7.2</v>
      </c>
      <c r="G84" s="171"/>
      <c r="H84" s="171"/>
      <c r="I84" s="171"/>
      <c r="J84" s="171"/>
      <c r="K84" s="171"/>
      <c r="L84" s="171"/>
      <c r="M84" s="171"/>
      <c r="N84" s="78"/>
      <c r="O84" s="8"/>
      <c r="P84" s="8"/>
      <c r="Q84" s="8"/>
      <c r="R84" s="8"/>
      <c r="S84" s="8"/>
      <c r="T84" s="8"/>
      <c r="U84" s="8"/>
    </row>
    <row r="85" spans="1:21" s="6" customFormat="1" ht="18" x14ac:dyDescent="0.35">
      <c r="A85" s="201"/>
      <c r="B85" s="189"/>
      <c r="C85" s="194" t="s">
        <v>20</v>
      </c>
      <c r="D85" s="191" t="s">
        <v>21</v>
      </c>
      <c r="E85" s="192">
        <f>9.52</f>
        <v>9.52</v>
      </c>
      <c r="F85" s="171">
        <f>F84*E85</f>
        <v>68.543999999999997</v>
      </c>
      <c r="G85" s="171"/>
      <c r="H85" s="171"/>
      <c r="I85" s="171"/>
      <c r="J85" s="171"/>
      <c r="K85" s="171"/>
      <c r="L85" s="171"/>
      <c r="M85" s="171"/>
      <c r="N85" s="78"/>
      <c r="O85" s="8"/>
      <c r="P85" s="8"/>
      <c r="Q85" s="8"/>
      <c r="R85" s="8"/>
      <c r="S85" s="8"/>
      <c r="T85" s="8"/>
      <c r="U85" s="8"/>
    </row>
    <row r="86" spans="1:21" s="6" customFormat="1" ht="18" x14ac:dyDescent="0.35">
      <c r="A86" s="201"/>
      <c r="B86" s="4" t="s">
        <v>122</v>
      </c>
      <c r="C86" s="194" t="s">
        <v>123</v>
      </c>
      <c r="D86" s="191" t="s">
        <v>28</v>
      </c>
      <c r="E86" s="192">
        <v>0.74</v>
      </c>
      <c r="F86" s="171">
        <f>F84*E86</f>
        <v>5.3280000000000003</v>
      </c>
      <c r="G86" s="171"/>
      <c r="H86" s="171"/>
      <c r="I86" s="171"/>
      <c r="J86" s="171"/>
      <c r="K86" s="171"/>
      <c r="L86" s="171"/>
      <c r="M86" s="171"/>
      <c r="N86" s="78"/>
      <c r="O86" s="8"/>
      <c r="P86" s="8"/>
      <c r="Q86" s="8"/>
      <c r="R86" s="8"/>
      <c r="S86" s="8"/>
      <c r="T86" s="8"/>
      <c r="U86" s="8"/>
    </row>
    <row r="87" spans="1:21" s="6" customFormat="1" ht="18" x14ac:dyDescent="0.35">
      <c r="A87" s="201"/>
      <c r="B87" s="189"/>
      <c r="C87" s="194" t="s">
        <v>31</v>
      </c>
      <c r="D87" s="191" t="s">
        <v>24</v>
      </c>
      <c r="E87" s="192">
        <v>1.22</v>
      </c>
      <c r="F87" s="171">
        <f>F84*E87</f>
        <v>8.7840000000000007</v>
      </c>
      <c r="G87" s="171"/>
      <c r="H87" s="171"/>
      <c r="I87" s="171"/>
      <c r="J87" s="171"/>
      <c r="K87" s="171"/>
      <c r="L87" s="171"/>
      <c r="M87" s="171"/>
      <c r="N87" s="78"/>
      <c r="O87" s="8"/>
      <c r="P87" s="8"/>
      <c r="Q87" s="8"/>
      <c r="R87" s="8"/>
      <c r="S87" s="8"/>
      <c r="T87" s="8"/>
      <c r="U87" s="8"/>
    </row>
    <row r="88" spans="1:21" s="6" customFormat="1" ht="18" x14ac:dyDescent="0.25">
      <c r="A88" s="201"/>
      <c r="B88" s="189"/>
      <c r="C88" s="191" t="s">
        <v>36</v>
      </c>
      <c r="D88" s="178"/>
      <c r="E88" s="192"/>
      <c r="F88" s="171"/>
      <c r="G88" s="171"/>
      <c r="H88" s="171"/>
      <c r="I88" s="171"/>
      <c r="J88" s="171"/>
      <c r="K88" s="171"/>
      <c r="L88" s="171"/>
      <c r="M88" s="171"/>
      <c r="N88" s="78"/>
      <c r="O88" s="8"/>
      <c r="P88" s="8"/>
      <c r="Q88" s="8"/>
      <c r="R88" s="8"/>
      <c r="S88" s="8"/>
      <c r="T88" s="8"/>
      <c r="U88" s="8"/>
    </row>
    <row r="89" spans="1:21" s="6" customFormat="1" ht="19.5" x14ac:dyDescent="0.25">
      <c r="A89" s="201"/>
      <c r="B89" s="85"/>
      <c r="C89" s="211" t="s">
        <v>124</v>
      </c>
      <c r="D89" s="53" t="s">
        <v>60</v>
      </c>
      <c r="E89" s="192">
        <v>1.04</v>
      </c>
      <c r="F89" s="171">
        <f>F84*E89</f>
        <v>7.4880000000000004</v>
      </c>
      <c r="G89" s="171"/>
      <c r="H89" s="171"/>
      <c r="I89" s="171"/>
      <c r="J89" s="171"/>
      <c r="K89" s="171"/>
      <c r="L89" s="171"/>
      <c r="M89" s="171"/>
      <c r="N89" s="78"/>
      <c r="O89" s="8"/>
      <c r="P89" s="8"/>
      <c r="Q89" s="8"/>
      <c r="R89" s="8"/>
      <c r="S89" s="8"/>
      <c r="T89" s="8"/>
      <c r="U89" s="8"/>
    </row>
    <row r="90" spans="1:21" s="6" customFormat="1" ht="19.5" x14ac:dyDescent="0.25">
      <c r="A90" s="201"/>
      <c r="B90" s="85"/>
      <c r="C90" s="211" t="s">
        <v>125</v>
      </c>
      <c r="D90" s="53" t="s">
        <v>60</v>
      </c>
      <c r="E90" s="192">
        <f>1.07*0.01</f>
        <v>1.0700000000000001E-2</v>
      </c>
      <c r="F90" s="171">
        <f>E90*F84</f>
        <v>7.7040000000000011E-2</v>
      </c>
      <c r="G90" s="171"/>
      <c r="H90" s="171"/>
      <c r="I90" s="171"/>
      <c r="J90" s="171"/>
      <c r="K90" s="171"/>
      <c r="L90" s="171"/>
      <c r="M90" s="171"/>
      <c r="N90" s="78"/>
      <c r="O90" s="8"/>
      <c r="P90" s="8"/>
      <c r="Q90" s="8"/>
      <c r="R90" s="8"/>
      <c r="S90" s="8"/>
      <c r="T90" s="8"/>
      <c r="U90" s="8"/>
    </row>
    <row r="91" spans="1:21" s="6" customFormat="1" ht="19.5" x14ac:dyDescent="0.25">
      <c r="A91" s="201"/>
      <c r="B91" s="85"/>
      <c r="C91" s="211" t="s">
        <v>126</v>
      </c>
      <c r="D91" s="53" t="s">
        <v>60</v>
      </c>
      <c r="E91" s="192">
        <f>(10.5+2.1+0.4)*0.01</f>
        <v>0.13</v>
      </c>
      <c r="F91" s="171">
        <f>E91*F84</f>
        <v>0.93600000000000005</v>
      </c>
      <c r="G91" s="171"/>
      <c r="H91" s="171"/>
      <c r="I91" s="171"/>
      <c r="J91" s="171"/>
      <c r="K91" s="171"/>
      <c r="L91" s="171"/>
      <c r="M91" s="171"/>
      <c r="N91" s="78"/>
      <c r="O91" s="8"/>
      <c r="P91" s="8"/>
      <c r="Q91" s="8"/>
      <c r="R91" s="8"/>
      <c r="S91" s="8"/>
      <c r="T91" s="8"/>
      <c r="U91" s="8"/>
    </row>
    <row r="92" spans="1:21" s="6" customFormat="1" ht="18" x14ac:dyDescent="0.35">
      <c r="A92" s="201"/>
      <c r="B92" s="189"/>
      <c r="C92" s="194" t="s">
        <v>39</v>
      </c>
      <c r="D92" s="93" t="s">
        <v>24</v>
      </c>
      <c r="E92" s="192">
        <v>1.69</v>
      </c>
      <c r="F92" s="171">
        <f>E92*F84</f>
        <v>12.167999999999999</v>
      </c>
      <c r="G92" s="171"/>
      <c r="H92" s="171"/>
      <c r="I92" s="171"/>
      <c r="J92" s="171"/>
      <c r="K92" s="171"/>
      <c r="L92" s="171"/>
      <c r="M92" s="171"/>
      <c r="N92" s="78"/>
      <c r="O92" s="8"/>
      <c r="P92" s="8"/>
      <c r="Q92" s="8"/>
      <c r="R92" s="8"/>
      <c r="S92" s="8"/>
      <c r="T92" s="8"/>
      <c r="U92" s="8"/>
    </row>
    <row r="93" spans="1:21" s="6" customFormat="1" ht="82.5" x14ac:dyDescent="0.25">
      <c r="A93" s="183">
        <v>11</v>
      </c>
      <c r="B93" s="184" t="s">
        <v>101</v>
      </c>
      <c r="C93" s="213" t="s">
        <v>131</v>
      </c>
      <c r="D93" s="168" t="s">
        <v>60</v>
      </c>
      <c r="E93" s="192"/>
      <c r="F93" s="171">
        <f>1.3*1</f>
        <v>1.3</v>
      </c>
      <c r="G93" s="171"/>
      <c r="H93" s="171"/>
      <c r="I93" s="171"/>
      <c r="J93" s="171"/>
      <c r="K93" s="171"/>
      <c r="L93" s="171"/>
      <c r="M93" s="171"/>
      <c r="N93" s="78"/>
      <c r="O93" s="8"/>
      <c r="P93" s="8"/>
      <c r="Q93" s="8"/>
      <c r="R93" s="8"/>
      <c r="S93" s="8"/>
      <c r="T93" s="8"/>
      <c r="U93" s="8"/>
    </row>
    <row r="94" spans="1:21" s="6" customFormat="1" ht="18" x14ac:dyDescent="0.35">
      <c r="A94" s="201"/>
      <c r="B94" s="189"/>
      <c r="C94" s="194" t="s">
        <v>20</v>
      </c>
      <c r="D94" s="93" t="s">
        <v>21</v>
      </c>
      <c r="E94" s="192">
        <v>2.12</v>
      </c>
      <c r="F94" s="171">
        <f>F93*E94</f>
        <v>2.7560000000000002</v>
      </c>
      <c r="G94" s="171"/>
      <c r="H94" s="171"/>
      <c r="I94" s="171"/>
      <c r="J94" s="171"/>
      <c r="K94" s="171"/>
      <c r="L94" s="171"/>
      <c r="M94" s="171"/>
      <c r="N94" s="78"/>
      <c r="O94" s="8"/>
      <c r="P94" s="8"/>
      <c r="Q94" s="8"/>
      <c r="R94" s="8"/>
      <c r="S94" s="8"/>
      <c r="T94" s="8"/>
      <c r="U94" s="8"/>
    </row>
    <row r="95" spans="1:21" s="6" customFormat="1" ht="18" x14ac:dyDescent="0.35">
      <c r="A95" s="201"/>
      <c r="B95" s="189"/>
      <c r="C95" s="194" t="s">
        <v>31</v>
      </c>
      <c r="D95" s="93" t="s">
        <v>24</v>
      </c>
      <c r="E95" s="192">
        <v>0.10100000000000001</v>
      </c>
      <c r="F95" s="171">
        <f>F93*E95</f>
        <v>0.1313</v>
      </c>
      <c r="G95" s="171"/>
      <c r="H95" s="171"/>
      <c r="I95" s="171"/>
      <c r="J95" s="171"/>
      <c r="K95" s="171"/>
      <c r="L95" s="171"/>
      <c r="M95" s="171"/>
      <c r="N95" s="78"/>
      <c r="O95" s="8"/>
      <c r="P95" s="8"/>
      <c r="Q95" s="8"/>
      <c r="R95" s="8"/>
      <c r="S95" s="8"/>
      <c r="T95" s="8"/>
      <c r="U95" s="8"/>
    </row>
    <row r="96" spans="1:21" s="6" customFormat="1" ht="18" x14ac:dyDescent="0.25">
      <c r="A96" s="201"/>
      <c r="B96" s="189"/>
      <c r="C96" s="191" t="s">
        <v>36</v>
      </c>
      <c r="D96" s="178"/>
      <c r="E96" s="192"/>
      <c r="F96" s="171"/>
      <c r="G96" s="171"/>
      <c r="H96" s="171"/>
      <c r="I96" s="171"/>
      <c r="J96" s="171"/>
      <c r="K96" s="171"/>
      <c r="L96" s="171"/>
      <c r="M96" s="171"/>
      <c r="N96" s="78"/>
      <c r="O96" s="8"/>
      <c r="P96" s="8"/>
      <c r="Q96" s="8"/>
      <c r="R96" s="8"/>
      <c r="S96" s="8"/>
      <c r="T96" s="8"/>
      <c r="U96" s="8"/>
    </row>
    <row r="97" spans="1:256" ht="48" x14ac:dyDescent="0.25">
      <c r="A97" s="176"/>
      <c r="B97" s="85"/>
      <c r="C97" s="212" t="s">
        <v>120</v>
      </c>
      <c r="D97" s="168" t="s">
        <v>60</v>
      </c>
      <c r="E97" s="192">
        <v>1.1000000000000001</v>
      </c>
      <c r="F97" s="171">
        <f>F93*E97</f>
        <v>1.4300000000000002</v>
      </c>
      <c r="G97" s="171"/>
      <c r="H97" s="171"/>
      <c r="I97" s="171"/>
      <c r="J97" s="171"/>
      <c r="K97" s="171"/>
      <c r="L97" s="171"/>
      <c r="M97" s="171"/>
      <c r="N97" s="78"/>
      <c r="O97" s="8"/>
      <c r="P97" s="8"/>
      <c r="Q97" s="8"/>
      <c r="R97" s="8"/>
      <c r="S97" s="8"/>
      <c r="T97" s="8"/>
      <c r="U97" s="8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</row>
    <row r="98" spans="1:256" ht="18" x14ac:dyDescent="0.25">
      <c r="A98" s="188"/>
      <c r="B98" s="215" t="s">
        <v>22</v>
      </c>
      <c r="C98" s="216"/>
      <c r="D98" s="217"/>
      <c r="E98" s="171"/>
      <c r="F98" s="171"/>
      <c r="G98" s="171"/>
      <c r="H98" s="218"/>
      <c r="I98" s="218"/>
      <c r="J98" s="218"/>
      <c r="K98" s="218"/>
      <c r="L98" s="218"/>
      <c r="M98" s="218"/>
      <c r="N98" s="78"/>
      <c r="O98" s="8"/>
      <c r="P98" s="8"/>
      <c r="Q98" s="8"/>
      <c r="R98" s="8"/>
      <c r="S98" s="8"/>
      <c r="T98" s="8"/>
      <c r="U98" s="8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</row>
    <row r="99" spans="1:256" ht="18" customHeight="1" x14ac:dyDescent="0.25">
      <c r="A99" s="55"/>
      <c r="B99" s="55"/>
      <c r="C99" s="41" t="s">
        <v>42</v>
      </c>
      <c r="D99" s="41" t="s">
        <v>24</v>
      </c>
      <c r="E99" s="55"/>
      <c r="F99" s="32"/>
      <c r="G99" s="2"/>
      <c r="H99" s="2"/>
      <c r="I99" s="2"/>
      <c r="J99" s="2"/>
      <c r="K99" s="2"/>
      <c r="L99" s="2"/>
      <c r="M99" s="2"/>
      <c r="N99" s="21"/>
      <c r="O99" s="8"/>
      <c r="P99" s="8"/>
      <c r="Q99" s="8"/>
      <c r="R99" s="8"/>
      <c r="S99" s="8"/>
      <c r="T99" s="8"/>
      <c r="U99" s="8"/>
    </row>
    <row r="100" spans="1:256" ht="18" customHeight="1" x14ac:dyDescent="0.25">
      <c r="A100" s="97"/>
      <c r="B100" s="98"/>
      <c r="C100" s="99" t="s">
        <v>132</v>
      </c>
      <c r="D100" s="100"/>
      <c r="E100" s="101"/>
      <c r="F100" s="102"/>
      <c r="G100" s="102"/>
      <c r="H100" s="102"/>
      <c r="I100" s="102"/>
      <c r="J100" s="102"/>
      <c r="K100" s="102"/>
      <c r="L100" s="102"/>
      <c r="M100" s="102"/>
      <c r="N100" s="21"/>
      <c r="O100" s="8"/>
      <c r="P100" s="8"/>
      <c r="Q100" s="8"/>
      <c r="R100" s="8"/>
      <c r="S100" s="8"/>
      <c r="T100" s="8"/>
      <c r="U100" s="8"/>
    </row>
    <row r="101" spans="1:256" ht="90" x14ac:dyDescent="0.25">
      <c r="A101" s="75">
        <v>1</v>
      </c>
      <c r="B101" s="75" t="s">
        <v>66</v>
      </c>
      <c r="C101" s="76" t="s">
        <v>67</v>
      </c>
      <c r="D101" s="58" t="s">
        <v>71</v>
      </c>
      <c r="E101" s="58"/>
      <c r="F101" s="219">
        <f>146.59/1.22</f>
        <v>120.15573770491804</v>
      </c>
      <c r="G101" s="77"/>
      <c r="H101" s="77"/>
      <c r="I101" s="77"/>
      <c r="J101" s="77"/>
      <c r="K101" s="77"/>
      <c r="L101" s="77"/>
      <c r="M101" s="77"/>
      <c r="N101" s="78"/>
      <c r="O101" s="8"/>
      <c r="P101" s="8"/>
      <c r="Q101" s="8"/>
      <c r="R101" s="8"/>
      <c r="S101" s="8"/>
      <c r="T101" s="8"/>
      <c r="U101" s="8"/>
    </row>
    <row r="102" spans="1:256" ht="18" customHeight="1" x14ac:dyDescent="0.25">
      <c r="A102" s="79"/>
      <c r="B102" s="80"/>
      <c r="C102" s="81" t="s">
        <v>20</v>
      </c>
      <c r="D102" s="53" t="s">
        <v>21</v>
      </c>
      <c r="E102" s="82">
        <f>15/100</f>
        <v>0.15</v>
      </c>
      <c r="F102" s="77">
        <f>F101*E102</f>
        <v>18.023360655737704</v>
      </c>
      <c r="G102" s="77"/>
      <c r="H102" s="77"/>
      <c r="I102" s="77"/>
      <c r="J102" s="32"/>
      <c r="K102" s="77"/>
      <c r="L102" s="77"/>
      <c r="M102" s="32"/>
      <c r="N102" s="78"/>
      <c r="O102" s="8"/>
      <c r="P102" s="8"/>
      <c r="Q102" s="8"/>
      <c r="R102" s="8"/>
      <c r="S102" s="8"/>
      <c r="T102" s="8"/>
      <c r="U102" s="8"/>
    </row>
    <row r="103" spans="1:256" ht="18" x14ac:dyDescent="0.25">
      <c r="A103" s="79"/>
      <c r="B103" s="83"/>
      <c r="C103" s="81" t="s">
        <v>43</v>
      </c>
      <c r="D103" s="53" t="s">
        <v>28</v>
      </c>
      <c r="E103" s="82">
        <f>2.16/100</f>
        <v>2.1600000000000001E-2</v>
      </c>
      <c r="F103" s="77">
        <f>F101*E103</f>
        <v>2.5953639344262296</v>
      </c>
      <c r="G103" s="77"/>
      <c r="H103" s="77"/>
      <c r="I103" s="77"/>
      <c r="J103" s="77"/>
      <c r="K103" s="77"/>
      <c r="L103" s="32"/>
      <c r="M103" s="32"/>
      <c r="N103" s="78"/>
      <c r="O103" s="8"/>
      <c r="P103" s="8"/>
      <c r="Q103" s="8"/>
      <c r="R103" s="8"/>
      <c r="S103" s="8"/>
      <c r="T103" s="8"/>
      <c r="U103" s="8"/>
    </row>
    <row r="104" spans="1:256" ht="18" x14ac:dyDescent="0.25">
      <c r="A104" s="79"/>
      <c r="B104" s="83"/>
      <c r="C104" s="50" t="s">
        <v>76</v>
      </c>
      <c r="D104" s="53" t="s">
        <v>28</v>
      </c>
      <c r="E104" s="82">
        <f>2.73/100</f>
        <v>2.7300000000000001E-2</v>
      </c>
      <c r="F104" s="77">
        <f>E104*F101</f>
        <v>3.2802516393442627</v>
      </c>
      <c r="G104" s="77"/>
      <c r="H104" s="77"/>
      <c r="I104" s="77"/>
      <c r="J104" s="77"/>
      <c r="K104" s="77"/>
      <c r="L104" s="32"/>
      <c r="M104" s="32"/>
      <c r="N104" s="78"/>
      <c r="O104" s="8"/>
      <c r="P104" s="8"/>
      <c r="Q104" s="8"/>
      <c r="R104" s="8"/>
      <c r="S104" s="8"/>
      <c r="T104" s="8"/>
      <c r="U104" s="8"/>
    </row>
    <row r="105" spans="1:256" ht="18" x14ac:dyDescent="0.25">
      <c r="A105" s="79"/>
      <c r="B105" s="83"/>
      <c r="C105" s="81" t="s">
        <v>44</v>
      </c>
      <c r="D105" s="53" t="s">
        <v>28</v>
      </c>
      <c r="E105" s="82">
        <f>0.97/100</f>
        <v>9.7000000000000003E-3</v>
      </c>
      <c r="F105" s="77">
        <f>F101*E105</f>
        <v>1.1655106557377051</v>
      </c>
      <c r="G105" s="77"/>
      <c r="H105" s="77"/>
      <c r="I105" s="77"/>
      <c r="J105" s="77"/>
      <c r="K105" s="77"/>
      <c r="L105" s="32"/>
      <c r="M105" s="32"/>
      <c r="N105" s="78"/>
      <c r="O105" s="8"/>
      <c r="P105" s="8"/>
      <c r="Q105" s="8"/>
      <c r="R105" s="8"/>
      <c r="S105" s="8"/>
      <c r="T105" s="8"/>
      <c r="U105" s="8"/>
    </row>
    <row r="106" spans="1:256" ht="18" x14ac:dyDescent="0.25">
      <c r="A106" s="79"/>
      <c r="B106" s="80"/>
      <c r="C106" s="53" t="s">
        <v>36</v>
      </c>
      <c r="D106" s="84"/>
      <c r="E106" s="53"/>
      <c r="F106" s="77"/>
      <c r="G106" s="77"/>
      <c r="H106" s="77"/>
      <c r="I106" s="77"/>
      <c r="J106" s="77"/>
      <c r="K106" s="77"/>
      <c r="L106" s="77"/>
      <c r="M106" s="77"/>
      <c r="N106" s="78"/>
      <c r="O106" s="8"/>
      <c r="P106" s="8"/>
      <c r="Q106" s="8"/>
      <c r="R106" s="8"/>
      <c r="S106" s="8"/>
      <c r="T106" s="8"/>
      <c r="U106" s="8"/>
    </row>
    <row r="107" spans="1:256" ht="54" x14ac:dyDescent="0.25">
      <c r="A107" s="75"/>
      <c r="B107" s="85"/>
      <c r="C107" s="86" t="s">
        <v>63</v>
      </c>
      <c r="D107" s="53" t="s">
        <v>60</v>
      </c>
      <c r="E107" s="53">
        <v>1.22</v>
      </c>
      <c r="F107" s="77">
        <f>F101*E107</f>
        <v>146.59</v>
      </c>
      <c r="G107" s="77"/>
      <c r="H107" s="77"/>
      <c r="I107" s="77"/>
      <c r="J107" s="77"/>
      <c r="K107" s="77"/>
      <c r="L107" s="77"/>
      <c r="M107" s="32"/>
      <c r="N107" s="78"/>
      <c r="O107" s="8"/>
      <c r="P107" s="8"/>
      <c r="Q107" s="8"/>
      <c r="R107" s="8"/>
      <c r="S107" s="8"/>
      <c r="T107" s="8"/>
      <c r="U107" s="8"/>
    </row>
    <row r="108" spans="1:256" ht="18" customHeight="1" x14ac:dyDescent="0.35">
      <c r="A108" s="79"/>
      <c r="B108" s="80"/>
      <c r="C108" s="87" t="s">
        <v>45</v>
      </c>
      <c r="D108" s="53" t="s">
        <v>60</v>
      </c>
      <c r="E108" s="88">
        <v>7.0000000000000007E-2</v>
      </c>
      <c r="F108" s="77">
        <f>F101*E108</f>
        <v>8.4109016393442637</v>
      </c>
      <c r="G108" s="32"/>
      <c r="H108" s="77"/>
      <c r="I108" s="77"/>
      <c r="J108" s="77"/>
      <c r="K108" s="77"/>
      <c r="L108" s="77"/>
      <c r="M108" s="32"/>
      <c r="N108" s="78"/>
      <c r="O108" s="8"/>
      <c r="P108" s="8"/>
      <c r="Q108" s="8"/>
      <c r="R108" s="8"/>
      <c r="S108" s="8"/>
      <c r="T108" s="8"/>
      <c r="U108" s="8"/>
    </row>
    <row r="109" spans="1:256" ht="49.5" x14ac:dyDescent="0.25">
      <c r="A109" s="79">
        <v>2</v>
      </c>
      <c r="B109" s="92" t="s">
        <v>46</v>
      </c>
      <c r="C109" s="103" t="s">
        <v>65</v>
      </c>
      <c r="D109" s="104" t="s">
        <v>72</v>
      </c>
      <c r="E109" s="75"/>
      <c r="F109" s="220">
        <v>981.7</v>
      </c>
      <c r="G109" s="77"/>
      <c r="H109" s="77"/>
      <c r="I109" s="77"/>
      <c r="J109" s="77"/>
      <c r="K109" s="77"/>
      <c r="L109" s="77"/>
      <c r="M109" s="77"/>
      <c r="N109" s="21"/>
      <c r="O109" s="8"/>
      <c r="P109" s="8"/>
      <c r="Q109" s="8"/>
      <c r="R109" s="8"/>
      <c r="S109" s="8"/>
      <c r="T109" s="8"/>
      <c r="U109" s="8"/>
    </row>
    <row r="110" spans="1:256" ht="18" x14ac:dyDescent="0.25">
      <c r="A110" s="79"/>
      <c r="B110" s="80"/>
      <c r="C110" s="81" t="s">
        <v>20</v>
      </c>
      <c r="D110" s="53" t="s">
        <v>21</v>
      </c>
      <c r="E110" s="53">
        <f>33/1000</f>
        <v>3.3000000000000002E-2</v>
      </c>
      <c r="F110" s="77">
        <f>F109*E110</f>
        <v>32.396100000000004</v>
      </c>
      <c r="G110" s="77"/>
      <c r="H110" s="77"/>
      <c r="I110" s="77"/>
      <c r="J110" s="32"/>
      <c r="K110" s="77"/>
      <c r="L110" s="77"/>
      <c r="M110" s="32"/>
      <c r="N110" s="21"/>
      <c r="O110" s="8"/>
      <c r="P110" s="8"/>
      <c r="Q110" s="8"/>
      <c r="R110" s="8"/>
      <c r="S110" s="8"/>
      <c r="T110" s="8"/>
      <c r="U110" s="8"/>
    </row>
    <row r="111" spans="1:256" ht="18" x14ac:dyDescent="0.35">
      <c r="A111" s="79"/>
      <c r="B111" s="80"/>
      <c r="C111" s="87" t="s">
        <v>47</v>
      </c>
      <c r="D111" s="53" t="s">
        <v>28</v>
      </c>
      <c r="E111" s="53">
        <f>2.58/1000</f>
        <v>2.5800000000000003E-3</v>
      </c>
      <c r="F111" s="77">
        <f>F109*E111</f>
        <v>2.5327860000000002</v>
      </c>
      <c r="G111" s="77"/>
      <c r="H111" s="77"/>
      <c r="I111" s="77"/>
      <c r="J111" s="77"/>
      <c r="K111" s="77"/>
      <c r="L111" s="32"/>
      <c r="M111" s="32"/>
      <c r="N111" s="21"/>
      <c r="O111" s="8"/>
      <c r="P111" s="8"/>
      <c r="Q111" s="8"/>
      <c r="R111" s="8"/>
      <c r="S111" s="8"/>
      <c r="T111" s="8"/>
      <c r="U111" s="8"/>
    </row>
    <row r="112" spans="1:256" ht="18" x14ac:dyDescent="0.25">
      <c r="A112" s="79"/>
      <c r="B112" s="83"/>
      <c r="C112" s="81" t="s">
        <v>43</v>
      </c>
      <c r="D112" s="53" t="s">
        <v>28</v>
      </c>
      <c r="E112" s="53">
        <f>0.42/1000</f>
        <v>4.1999999999999996E-4</v>
      </c>
      <c r="F112" s="77">
        <f>F109*E112</f>
        <v>0.41231399999999996</v>
      </c>
      <c r="G112" s="77"/>
      <c r="H112" s="77"/>
      <c r="I112" s="77"/>
      <c r="J112" s="77"/>
      <c r="K112" s="77"/>
      <c r="L112" s="32"/>
      <c r="M112" s="32"/>
      <c r="N112" s="21"/>
      <c r="O112" s="8"/>
      <c r="P112" s="8"/>
      <c r="Q112" s="8"/>
      <c r="R112" s="8"/>
      <c r="S112" s="8"/>
      <c r="T112" s="8"/>
      <c r="U112" s="8"/>
    </row>
    <row r="113" spans="1:21" ht="18" x14ac:dyDescent="0.35">
      <c r="A113" s="79"/>
      <c r="B113" s="83"/>
      <c r="C113" s="87" t="s">
        <v>48</v>
      </c>
      <c r="D113" s="53" t="s">
        <v>28</v>
      </c>
      <c r="E113" s="53">
        <f>11.2/1000</f>
        <v>1.12E-2</v>
      </c>
      <c r="F113" s="77">
        <f>E113*F109</f>
        <v>10.995040000000001</v>
      </c>
      <c r="G113" s="77"/>
      <c r="H113" s="77"/>
      <c r="I113" s="77"/>
      <c r="J113" s="77"/>
      <c r="K113" s="77"/>
      <c r="L113" s="32"/>
      <c r="M113" s="32"/>
      <c r="N113" s="21"/>
      <c r="O113" s="8"/>
      <c r="P113" s="8"/>
      <c r="Q113" s="8"/>
      <c r="R113" s="8"/>
      <c r="S113" s="8"/>
      <c r="T113" s="8"/>
      <c r="U113" s="8"/>
    </row>
    <row r="114" spans="1:21" ht="18" x14ac:dyDescent="0.35">
      <c r="A114" s="79"/>
      <c r="B114" s="83"/>
      <c r="C114" s="87" t="s">
        <v>49</v>
      </c>
      <c r="D114" s="53" t="s">
        <v>28</v>
      </c>
      <c r="E114" s="53">
        <f>24.8/1000</f>
        <v>2.4799999999999999E-2</v>
      </c>
      <c r="F114" s="77">
        <f>E114*F109</f>
        <v>24.346160000000001</v>
      </c>
      <c r="G114" s="77"/>
      <c r="H114" s="77"/>
      <c r="I114" s="77"/>
      <c r="J114" s="77"/>
      <c r="K114" s="77"/>
      <c r="L114" s="32"/>
      <c r="M114" s="32"/>
      <c r="N114" s="21"/>
      <c r="O114" s="8"/>
      <c r="P114" s="8"/>
      <c r="Q114" s="8"/>
      <c r="R114" s="8"/>
      <c r="S114" s="8"/>
      <c r="T114" s="8"/>
      <c r="U114" s="8"/>
    </row>
    <row r="115" spans="1:21" ht="18" x14ac:dyDescent="0.35">
      <c r="A115" s="79"/>
      <c r="B115" s="83"/>
      <c r="C115" s="87" t="s">
        <v>44</v>
      </c>
      <c r="D115" s="53" t="s">
        <v>28</v>
      </c>
      <c r="E115" s="53">
        <f>4.14/1000</f>
        <v>4.1399999999999996E-3</v>
      </c>
      <c r="F115" s="77">
        <f>F109*E115</f>
        <v>4.0642379999999996</v>
      </c>
      <c r="G115" s="77"/>
      <c r="H115" s="77"/>
      <c r="I115" s="77"/>
      <c r="J115" s="77"/>
      <c r="K115" s="77"/>
      <c r="L115" s="32"/>
      <c r="M115" s="32"/>
      <c r="N115" s="21"/>
      <c r="O115" s="8"/>
      <c r="P115" s="8"/>
      <c r="Q115" s="8"/>
      <c r="R115" s="8"/>
      <c r="S115" s="8"/>
      <c r="T115" s="8"/>
      <c r="U115" s="8"/>
    </row>
    <row r="116" spans="1:21" ht="36" x14ac:dyDescent="0.35">
      <c r="A116" s="79"/>
      <c r="B116" s="83"/>
      <c r="C116" s="105" t="s">
        <v>50</v>
      </c>
      <c r="D116" s="53" t="s">
        <v>28</v>
      </c>
      <c r="E116" s="53">
        <f>0.53/1000</f>
        <v>5.2999999999999998E-4</v>
      </c>
      <c r="F116" s="77">
        <f>F109*E116</f>
        <v>0.52030100000000001</v>
      </c>
      <c r="G116" s="77"/>
      <c r="H116" s="77"/>
      <c r="I116" s="77"/>
      <c r="J116" s="77"/>
      <c r="K116" s="77"/>
      <c r="L116" s="32"/>
      <c r="M116" s="32"/>
      <c r="N116" s="21"/>
      <c r="O116" s="8"/>
      <c r="P116" s="8"/>
      <c r="Q116" s="8"/>
      <c r="R116" s="8"/>
      <c r="S116" s="8"/>
      <c r="T116" s="8"/>
      <c r="U116" s="8"/>
    </row>
    <row r="117" spans="1:21" ht="18" x14ac:dyDescent="0.25">
      <c r="A117" s="79"/>
      <c r="B117" s="80"/>
      <c r="C117" s="53" t="s">
        <v>36</v>
      </c>
      <c r="D117" s="84"/>
      <c r="E117" s="53"/>
      <c r="F117" s="77"/>
      <c r="G117" s="77"/>
      <c r="H117" s="77"/>
      <c r="I117" s="77"/>
      <c r="J117" s="77"/>
      <c r="K117" s="77"/>
      <c r="L117" s="77"/>
      <c r="M117" s="77"/>
      <c r="N117" s="21"/>
      <c r="O117" s="8"/>
      <c r="P117" s="8"/>
      <c r="Q117" s="8"/>
      <c r="R117" s="8"/>
      <c r="S117" s="8"/>
      <c r="T117" s="8"/>
      <c r="U117" s="8"/>
    </row>
    <row r="118" spans="1:21" ht="36" x14ac:dyDescent="0.25">
      <c r="A118" s="79"/>
      <c r="B118" s="85"/>
      <c r="C118" s="86" t="s">
        <v>51</v>
      </c>
      <c r="D118" s="53" t="s">
        <v>60</v>
      </c>
      <c r="E118" s="93">
        <v>0.126</v>
      </c>
      <c r="F118" s="77">
        <f>F109*E118</f>
        <v>123.69420000000001</v>
      </c>
      <c r="G118" s="77"/>
      <c r="H118" s="77"/>
      <c r="I118" s="77"/>
      <c r="J118" s="77"/>
      <c r="K118" s="77"/>
      <c r="L118" s="77"/>
      <c r="M118" s="32"/>
      <c r="N118" s="21"/>
      <c r="O118" s="8"/>
      <c r="P118" s="8"/>
      <c r="Q118" s="8"/>
      <c r="R118" s="8"/>
      <c r="S118" s="8"/>
      <c r="T118" s="8"/>
      <c r="U118" s="8"/>
    </row>
    <row r="119" spans="1:21" ht="20.25" x14ac:dyDescent="0.35">
      <c r="A119" s="79"/>
      <c r="B119" s="80"/>
      <c r="C119" s="87" t="s">
        <v>45</v>
      </c>
      <c r="D119" s="84" t="s">
        <v>61</v>
      </c>
      <c r="E119" s="53">
        <f>30/1000</f>
        <v>0.03</v>
      </c>
      <c r="F119" s="77">
        <f>F109*E119</f>
        <v>29.451000000000001</v>
      </c>
      <c r="G119" s="77"/>
      <c r="H119" s="77"/>
      <c r="I119" s="77"/>
      <c r="J119" s="77"/>
      <c r="K119" s="77"/>
      <c r="L119" s="77"/>
      <c r="M119" s="32"/>
      <c r="N119" s="21"/>
      <c r="O119" s="8"/>
      <c r="P119" s="8"/>
      <c r="Q119" s="8"/>
      <c r="R119" s="8"/>
      <c r="S119" s="8"/>
      <c r="T119" s="8"/>
      <c r="U119" s="8"/>
    </row>
    <row r="120" spans="1:21" ht="36" x14ac:dyDescent="0.25">
      <c r="A120" s="90">
        <v>3</v>
      </c>
      <c r="B120" s="58" t="s">
        <v>52</v>
      </c>
      <c r="C120" s="106" t="s">
        <v>78</v>
      </c>
      <c r="D120" s="75" t="s">
        <v>37</v>
      </c>
      <c r="E120" s="55"/>
      <c r="F120" s="2">
        <f>F124*0.0006</f>
        <v>0.54179999999999995</v>
      </c>
      <c r="G120" s="32"/>
      <c r="H120" s="32"/>
      <c r="I120" s="32"/>
      <c r="J120" s="32"/>
      <c r="K120" s="32"/>
      <c r="L120" s="32"/>
      <c r="M120" s="32"/>
      <c r="N120" s="21"/>
      <c r="O120" s="8"/>
      <c r="P120" s="8"/>
      <c r="Q120" s="8"/>
      <c r="R120" s="8"/>
      <c r="S120" s="8"/>
      <c r="T120" s="8"/>
      <c r="U120" s="8"/>
    </row>
    <row r="121" spans="1:21" ht="18" x14ac:dyDescent="0.35">
      <c r="A121" s="33"/>
      <c r="B121" s="107"/>
      <c r="C121" s="35" t="s">
        <v>53</v>
      </c>
      <c r="D121" s="166" t="s">
        <v>28</v>
      </c>
      <c r="E121" s="108">
        <v>0.3</v>
      </c>
      <c r="F121" s="32">
        <f>F120*E121</f>
        <v>0.16253999999999999</v>
      </c>
      <c r="G121" s="32"/>
      <c r="H121" s="32"/>
      <c r="I121" s="32"/>
      <c r="J121" s="32"/>
      <c r="K121" s="32"/>
      <c r="L121" s="32"/>
      <c r="M121" s="32"/>
      <c r="N121" s="21"/>
      <c r="O121" s="8"/>
      <c r="P121" s="8"/>
      <c r="Q121" s="8"/>
      <c r="R121" s="8"/>
      <c r="S121" s="8"/>
      <c r="T121" s="8"/>
      <c r="U121" s="8"/>
    </row>
    <row r="122" spans="1:21" ht="18" x14ac:dyDescent="0.25">
      <c r="A122" s="33"/>
      <c r="B122" s="34"/>
      <c r="C122" s="166" t="s">
        <v>36</v>
      </c>
      <c r="D122" s="109"/>
      <c r="E122" s="167"/>
      <c r="F122" s="32"/>
      <c r="G122" s="32"/>
      <c r="H122" s="32"/>
      <c r="I122" s="32"/>
      <c r="J122" s="32"/>
      <c r="K122" s="32"/>
      <c r="L122" s="32"/>
      <c r="M122" s="32"/>
      <c r="N122" s="21"/>
      <c r="O122" s="8"/>
      <c r="P122" s="8"/>
      <c r="Q122" s="8"/>
      <c r="R122" s="8"/>
      <c r="S122" s="8"/>
      <c r="T122" s="8"/>
      <c r="U122" s="8"/>
    </row>
    <row r="123" spans="1:21" ht="18" x14ac:dyDescent="0.25">
      <c r="A123" s="33"/>
      <c r="B123" s="56"/>
      <c r="C123" s="110" t="s">
        <v>41</v>
      </c>
      <c r="D123" s="53" t="s">
        <v>37</v>
      </c>
      <c r="E123" s="91" t="s">
        <v>73</v>
      </c>
      <c r="F123" s="32">
        <f>F120*E123</f>
        <v>0.55805399999999994</v>
      </c>
      <c r="G123" s="32"/>
      <c r="H123" s="77"/>
      <c r="I123" s="32"/>
      <c r="J123" s="32"/>
      <c r="K123" s="32"/>
      <c r="L123" s="32"/>
      <c r="M123" s="32"/>
      <c r="N123" s="21"/>
      <c r="O123" s="8"/>
      <c r="P123" s="8"/>
      <c r="Q123" s="8"/>
      <c r="R123" s="8"/>
      <c r="S123" s="8"/>
      <c r="T123" s="8"/>
      <c r="U123" s="8"/>
    </row>
    <row r="124" spans="1:21" ht="66" x14ac:dyDescent="0.25">
      <c r="A124" s="111">
        <v>4</v>
      </c>
      <c r="B124" s="112" t="s">
        <v>77</v>
      </c>
      <c r="C124" s="113" t="s">
        <v>80</v>
      </c>
      <c r="D124" s="114" t="s">
        <v>74</v>
      </c>
      <c r="E124" s="55"/>
      <c r="F124" s="2">
        <v>903</v>
      </c>
      <c r="G124" s="32"/>
      <c r="H124" s="32"/>
      <c r="I124" s="32"/>
      <c r="J124" s="32"/>
      <c r="K124" s="32"/>
      <c r="L124" s="32"/>
      <c r="M124" s="32"/>
      <c r="N124" s="21"/>
      <c r="O124" s="8"/>
      <c r="P124" s="8"/>
      <c r="Q124" s="8"/>
      <c r="R124" s="8"/>
      <c r="S124" s="8"/>
      <c r="T124" s="8"/>
      <c r="U124" s="8"/>
    </row>
    <row r="125" spans="1:21" ht="18" x14ac:dyDescent="0.25">
      <c r="A125" s="23"/>
      <c r="B125" s="34"/>
      <c r="C125" s="115" t="s">
        <v>20</v>
      </c>
      <c r="D125" s="166" t="s">
        <v>21</v>
      </c>
      <c r="E125" s="108">
        <f>37.5/1000+2*0.07/1000</f>
        <v>3.764E-2</v>
      </c>
      <c r="F125" s="32">
        <f>F124*E125</f>
        <v>33.98892</v>
      </c>
      <c r="G125" s="32"/>
      <c r="H125" s="32"/>
      <c r="I125" s="32"/>
      <c r="J125" s="32"/>
      <c r="K125" s="32"/>
      <c r="L125" s="32"/>
      <c r="M125" s="32"/>
      <c r="N125" s="21"/>
      <c r="O125" s="8"/>
      <c r="P125" s="8"/>
      <c r="Q125" s="8"/>
      <c r="R125" s="8"/>
      <c r="S125" s="8"/>
      <c r="T125" s="8"/>
      <c r="U125" s="8"/>
    </row>
    <row r="126" spans="1:21" ht="18" x14ac:dyDescent="0.35">
      <c r="A126" s="23"/>
      <c r="B126" s="4"/>
      <c r="C126" s="35" t="s">
        <v>48</v>
      </c>
      <c r="D126" s="166" t="s">
        <v>28</v>
      </c>
      <c r="E126" s="108">
        <f t="shared" ref="E126" si="9">3.02/1000</f>
        <v>3.0200000000000001E-3</v>
      </c>
      <c r="F126" s="32">
        <f>E126*F124</f>
        <v>2.7270600000000003</v>
      </c>
      <c r="G126" s="32"/>
      <c r="H126" s="32"/>
      <c r="I126" s="32"/>
      <c r="J126" s="32"/>
      <c r="K126" s="32"/>
      <c r="L126" s="32"/>
      <c r="M126" s="32"/>
      <c r="N126" s="21"/>
      <c r="O126" s="8"/>
      <c r="P126" s="8"/>
      <c r="Q126" s="8"/>
      <c r="R126" s="8"/>
      <c r="S126" s="8"/>
      <c r="T126" s="8"/>
      <c r="U126" s="8"/>
    </row>
    <row r="127" spans="1:21" ht="18" x14ac:dyDescent="0.35">
      <c r="A127" s="23"/>
      <c r="B127" s="4"/>
      <c r="C127" s="87" t="s">
        <v>49</v>
      </c>
      <c r="D127" s="166" t="s">
        <v>28</v>
      </c>
      <c r="E127" s="108">
        <f t="shared" ref="E127" si="10">3.7/1000</f>
        <v>3.7000000000000002E-3</v>
      </c>
      <c r="F127" s="32">
        <f>E127*F124</f>
        <v>3.3411</v>
      </c>
      <c r="G127" s="32"/>
      <c r="H127" s="32"/>
      <c r="I127" s="32"/>
      <c r="J127" s="32"/>
      <c r="K127" s="32"/>
      <c r="L127" s="32"/>
      <c r="M127" s="32"/>
      <c r="N127" s="21"/>
      <c r="O127" s="8"/>
      <c r="P127" s="8"/>
      <c r="Q127" s="8"/>
      <c r="R127" s="8"/>
      <c r="S127" s="8"/>
      <c r="T127" s="8"/>
      <c r="U127" s="8"/>
    </row>
    <row r="128" spans="1:21" ht="18" x14ac:dyDescent="0.35">
      <c r="A128" s="23"/>
      <c r="B128" s="4"/>
      <c r="C128" s="35" t="s">
        <v>54</v>
      </c>
      <c r="D128" s="166" t="s">
        <v>28</v>
      </c>
      <c r="E128" s="108">
        <f t="shared" ref="E128" si="11">11.1/1000</f>
        <v>1.11E-2</v>
      </c>
      <c r="F128" s="32">
        <f>E128*F124</f>
        <v>10.023300000000001</v>
      </c>
      <c r="G128" s="32"/>
      <c r="H128" s="32"/>
      <c r="I128" s="32"/>
      <c r="J128" s="32"/>
      <c r="K128" s="32"/>
      <c r="L128" s="32"/>
      <c r="M128" s="32"/>
      <c r="N128" s="21"/>
      <c r="O128" s="8"/>
      <c r="P128" s="8"/>
      <c r="Q128" s="8"/>
      <c r="R128" s="8"/>
      <c r="S128" s="8"/>
      <c r="T128" s="8"/>
      <c r="U128" s="8"/>
    </row>
    <row r="129" spans="1:21" ht="18" x14ac:dyDescent="0.35">
      <c r="A129" s="23"/>
      <c r="B129" s="34"/>
      <c r="C129" s="35" t="s">
        <v>31</v>
      </c>
      <c r="D129" s="166" t="s">
        <v>24</v>
      </c>
      <c r="E129" s="108">
        <v>2.3E-3</v>
      </c>
      <c r="F129" s="32">
        <f>E129*F124</f>
        <v>2.0768999999999997</v>
      </c>
      <c r="G129" s="32"/>
      <c r="H129" s="32"/>
      <c r="I129" s="32"/>
      <c r="J129" s="32"/>
      <c r="K129" s="32"/>
      <c r="L129" s="32"/>
      <c r="M129" s="32"/>
      <c r="N129" s="21"/>
      <c r="O129" s="8"/>
      <c r="P129" s="8"/>
      <c r="Q129" s="8"/>
      <c r="R129" s="8"/>
      <c r="S129" s="8"/>
      <c r="T129" s="8"/>
      <c r="U129" s="8"/>
    </row>
    <row r="130" spans="1:21" ht="18" x14ac:dyDescent="0.25">
      <c r="A130" s="23"/>
      <c r="B130" s="34"/>
      <c r="C130" s="166" t="s">
        <v>36</v>
      </c>
      <c r="D130" s="42"/>
      <c r="E130" s="167"/>
      <c r="F130" s="32"/>
      <c r="G130" s="32"/>
      <c r="H130" s="32"/>
      <c r="I130" s="32"/>
      <c r="J130" s="32"/>
      <c r="K130" s="32"/>
      <c r="L130" s="32"/>
      <c r="M130" s="32"/>
      <c r="N130" s="21"/>
      <c r="O130" s="8"/>
      <c r="P130" s="8"/>
      <c r="Q130" s="8"/>
      <c r="R130" s="8"/>
      <c r="S130" s="8"/>
      <c r="T130" s="8"/>
      <c r="U130" s="8"/>
    </row>
    <row r="131" spans="1:21" ht="18" x14ac:dyDescent="0.35">
      <c r="A131" s="23"/>
      <c r="B131" s="56"/>
      <c r="C131" s="35" t="s">
        <v>88</v>
      </c>
      <c r="D131" s="53" t="s">
        <v>37</v>
      </c>
      <c r="E131" s="108">
        <f>(97.4+12.1*2)/1000</f>
        <v>0.12160000000000001</v>
      </c>
      <c r="F131" s="32">
        <f>F124*E131</f>
        <v>109.80480000000001</v>
      </c>
      <c r="G131" s="32"/>
      <c r="H131" s="77"/>
      <c r="I131" s="32"/>
      <c r="J131" s="32"/>
      <c r="K131" s="32"/>
      <c r="L131" s="32"/>
      <c r="M131" s="32"/>
      <c r="N131" s="21"/>
      <c r="O131" s="8"/>
      <c r="P131" s="8"/>
      <c r="Q131" s="8"/>
      <c r="R131" s="8"/>
      <c r="S131" s="8"/>
      <c r="T131" s="8"/>
      <c r="U131" s="8"/>
    </row>
    <row r="132" spans="1:21" ht="18" x14ac:dyDescent="0.35">
      <c r="A132" s="23"/>
      <c r="B132" s="34"/>
      <c r="C132" s="35" t="s">
        <v>39</v>
      </c>
      <c r="D132" s="166" t="s">
        <v>24</v>
      </c>
      <c r="E132" s="108">
        <f>0.0145+0.2*2/1000</f>
        <v>1.49E-2</v>
      </c>
      <c r="F132" s="32">
        <f>F124*E132</f>
        <v>13.454700000000001</v>
      </c>
      <c r="G132" s="32"/>
      <c r="H132" s="77"/>
      <c r="I132" s="32"/>
      <c r="J132" s="32"/>
      <c r="K132" s="32"/>
      <c r="L132" s="32"/>
      <c r="M132" s="32"/>
      <c r="N132" s="21"/>
      <c r="O132" s="8"/>
      <c r="P132" s="8"/>
      <c r="Q132" s="8"/>
      <c r="R132" s="8"/>
      <c r="S132" s="8"/>
      <c r="T132" s="8"/>
      <c r="U132" s="8"/>
    </row>
    <row r="133" spans="1:21" ht="72" customHeight="1" x14ac:dyDescent="0.35">
      <c r="A133" s="90">
        <v>5</v>
      </c>
      <c r="B133" s="75" t="s">
        <v>55</v>
      </c>
      <c r="C133" s="116" t="s">
        <v>56</v>
      </c>
      <c r="D133" s="117" t="s">
        <v>75</v>
      </c>
      <c r="E133" s="55"/>
      <c r="F133" s="2">
        <f>32.67/1.22</f>
        <v>26.778688524590166</v>
      </c>
      <c r="G133" s="32"/>
      <c r="H133" s="32"/>
      <c r="I133" s="32"/>
      <c r="J133" s="32"/>
      <c r="K133" s="32"/>
      <c r="L133" s="32"/>
      <c r="M133" s="32"/>
      <c r="N133" s="21"/>
      <c r="O133" s="8"/>
      <c r="P133" s="8"/>
      <c r="Q133" s="8"/>
      <c r="R133" s="8"/>
      <c r="S133" s="8"/>
      <c r="T133" s="8"/>
      <c r="U133" s="8"/>
    </row>
    <row r="134" spans="1:21" ht="18" customHeight="1" x14ac:dyDescent="0.35">
      <c r="A134" s="23"/>
      <c r="B134" s="118"/>
      <c r="C134" s="119" t="s">
        <v>20</v>
      </c>
      <c r="D134" s="166" t="s">
        <v>21</v>
      </c>
      <c r="E134" s="47">
        <v>0.15</v>
      </c>
      <c r="F134" s="32">
        <f>F133*E134</f>
        <v>4.016803278688525</v>
      </c>
      <c r="G134" s="32"/>
      <c r="H134" s="32"/>
      <c r="I134" s="32"/>
      <c r="J134" s="32"/>
      <c r="K134" s="32"/>
      <c r="L134" s="32"/>
      <c r="M134" s="32"/>
      <c r="N134" s="21"/>
      <c r="O134" s="8"/>
      <c r="P134" s="8"/>
      <c r="Q134" s="8"/>
      <c r="R134" s="8"/>
      <c r="S134" s="8"/>
      <c r="T134" s="8"/>
      <c r="U134" s="8"/>
    </row>
    <row r="135" spans="1:21" ht="23.25" customHeight="1" x14ac:dyDescent="0.25">
      <c r="A135" s="23"/>
      <c r="B135" s="4"/>
      <c r="C135" s="50" t="s">
        <v>43</v>
      </c>
      <c r="D135" s="166" t="s">
        <v>28</v>
      </c>
      <c r="E135" s="47">
        <v>2.1600000000000001E-2</v>
      </c>
      <c r="F135" s="32">
        <f>F133*E135</f>
        <v>0.57841967213114764</v>
      </c>
      <c r="G135" s="32"/>
      <c r="H135" s="32"/>
      <c r="I135" s="32"/>
      <c r="J135" s="32"/>
      <c r="K135" s="32"/>
      <c r="L135" s="32"/>
      <c r="M135" s="32"/>
      <c r="N135" s="21"/>
      <c r="O135" s="8"/>
      <c r="P135" s="8"/>
      <c r="Q135" s="8"/>
      <c r="R135" s="8"/>
      <c r="S135" s="8"/>
      <c r="T135" s="8"/>
      <c r="U135" s="8"/>
    </row>
    <row r="136" spans="1:21" ht="18" x14ac:dyDescent="0.25">
      <c r="A136" s="23"/>
      <c r="B136" s="4"/>
      <c r="C136" s="50" t="s">
        <v>76</v>
      </c>
      <c r="D136" s="166" t="s">
        <v>28</v>
      </c>
      <c r="E136" s="47">
        <v>2.7300000000000001E-2</v>
      </c>
      <c r="F136" s="32">
        <f>F133*E136</f>
        <v>0.73105819672131156</v>
      </c>
      <c r="G136" s="32"/>
      <c r="H136" s="32"/>
      <c r="I136" s="32"/>
      <c r="J136" s="32"/>
      <c r="K136" s="32"/>
      <c r="L136" s="32"/>
      <c r="M136" s="32"/>
      <c r="N136" s="21"/>
      <c r="O136" s="8"/>
      <c r="P136" s="8"/>
      <c r="Q136" s="8"/>
      <c r="R136" s="8"/>
      <c r="S136" s="8"/>
      <c r="T136" s="8"/>
      <c r="U136" s="8"/>
    </row>
    <row r="137" spans="1:21" ht="21" customHeight="1" x14ac:dyDescent="0.25">
      <c r="A137" s="23"/>
      <c r="B137" s="4"/>
      <c r="C137" s="50" t="s">
        <v>44</v>
      </c>
      <c r="D137" s="166" t="s">
        <v>28</v>
      </c>
      <c r="E137" s="47">
        <v>9.7000000000000003E-3</v>
      </c>
      <c r="F137" s="32">
        <f>F133*E137</f>
        <v>0.2597532786885246</v>
      </c>
      <c r="G137" s="32"/>
      <c r="H137" s="32"/>
      <c r="I137" s="32"/>
      <c r="J137" s="32"/>
      <c r="K137" s="32"/>
      <c r="L137" s="32"/>
      <c r="M137" s="32"/>
      <c r="N137" s="21"/>
      <c r="O137" s="8"/>
      <c r="P137" s="8"/>
      <c r="Q137" s="8"/>
      <c r="R137" s="8"/>
      <c r="S137" s="8"/>
      <c r="T137" s="8"/>
      <c r="U137" s="8"/>
    </row>
    <row r="138" spans="1:21" ht="18" customHeight="1" x14ac:dyDescent="0.35">
      <c r="A138" s="23"/>
      <c r="B138" s="120"/>
      <c r="C138" s="119" t="s">
        <v>36</v>
      </c>
      <c r="D138" s="121"/>
      <c r="E138" s="167"/>
      <c r="F138" s="32"/>
      <c r="G138" s="32"/>
      <c r="H138" s="32"/>
      <c r="I138" s="32"/>
      <c r="J138" s="32"/>
      <c r="K138" s="32"/>
      <c r="L138" s="32"/>
      <c r="M138" s="32"/>
      <c r="N138" s="21"/>
      <c r="O138" s="8"/>
      <c r="P138" s="8"/>
      <c r="Q138" s="8"/>
      <c r="R138" s="8"/>
      <c r="S138" s="8"/>
      <c r="T138" s="8"/>
      <c r="U138" s="8"/>
    </row>
    <row r="139" spans="1:21" ht="54" customHeight="1" x14ac:dyDescent="0.25">
      <c r="A139" s="23"/>
      <c r="B139" s="85"/>
      <c r="C139" s="50" t="s">
        <v>63</v>
      </c>
      <c r="D139" s="53" t="s">
        <v>60</v>
      </c>
      <c r="E139" s="108">
        <v>1.22</v>
      </c>
      <c r="F139" s="32">
        <f>F133*E139</f>
        <v>32.67</v>
      </c>
      <c r="G139" s="32"/>
      <c r="H139" s="77"/>
      <c r="I139" s="32"/>
      <c r="J139" s="32"/>
      <c r="K139" s="32"/>
      <c r="L139" s="32"/>
      <c r="M139" s="32"/>
      <c r="N139" s="21"/>
      <c r="O139" s="8"/>
      <c r="P139" s="8"/>
      <c r="Q139" s="8"/>
      <c r="R139" s="8"/>
      <c r="S139" s="8"/>
      <c r="T139" s="8"/>
      <c r="U139" s="8"/>
    </row>
    <row r="140" spans="1:21" ht="18" customHeight="1" x14ac:dyDescent="0.35">
      <c r="A140" s="125"/>
      <c r="B140" s="120"/>
      <c r="C140" s="119" t="s">
        <v>45</v>
      </c>
      <c r="D140" s="53" t="s">
        <v>60</v>
      </c>
      <c r="E140" s="108">
        <v>7.0000000000000007E-2</v>
      </c>
      <c r="F140" s="32">
        <f>F133*E140</f>
        <v>1.8745081967213117</v>
      </c>
      <c r="G140" s="32"/>
      <c r="H140" s="77"/>
      <c r="I140" s="32"/>
      <c r="J140" s="32"/>
      <c r="K140" s="32"/>
      <c r="L140" s="32"/>
      <c r="M140" s="32"/>
      <c r="N140" s="21"/>
      <c r="O140" s="8"/>
      <c r="P140" s="8"/>
      <c r="Q140" s="8"/>
      <c r="R140" s="8"/>
      <c r="S140" s="8"/>
      <c r="T140" s="8"/>
      <c r="U140" s="8"/>
    </row>
    <row r="141" spans="1:21" ht="18" customHeight="1" x14ac:dyDescent="0.25">
      <c r="A141" s="126"/>
      <c r="B141" s="169"/>
      <c r="C141" s="122" t="s">
        <v>22</v>
      </c>
      <c r="D141" s="34"/>
      <c r="E141" s="167"/>
      <c r="F141" s="32"/>
      <c r="G141" s="32"/>
      <c r="H141" s="2"/>
      <c r="I141" s="2"/>
      <c r="J141" s="2"/>
      <c r="K141" s="2"/>
      <c r="L141" s="2"/>
      <c r="M141" s="2"/>
      <c r="N141" s="123"/>
      <c r="O141" s="124"/>
      <c r="P141" s="78"/>
      <c r="Q141" s="8"/>
      <c r="R141" s="8"/>
      <c r="S141" s="8"/>
      <c r="T141" s="8"/>
      <c r="U141" s="8"/>
    </row>
    <row r="142" spans="1:21" ht="18" customHeight="1" x14ac:dyDescent="0.25">
      <c r="A142" s="94"/>
      <c r="B142" s="94"/>
      <c r="C142" s="95" t="s">
        <v>134</v>
      </c>
      <c r="D142" s="41" t="s">
        <v>24</v>
      </c>
      <c r="E142" s="55"/>
      <c r="F142" s="32"/>
      <c r="G142" s="2"/>
      <c r="H142" s="2"/>
      <c r="I142" s="2"/>
      <c r="J142" s="2"/>
      <c r="K142" s="2"/>
      <c r="L142" s="2"/>
      <c r="M142" s="2"/>
      <c r="N142" s="21"/>
      <c r="O142" s="96"/>
      <c r="P142" s="8"/>
      <c r="Q142" s="8"/>
      <c r="R142" s="8"/>
      <c r="S142" s="8"/>
      <c r="T142" s="8"/>
      <c r="U142" s="8"/>
    </row>
    <row r="143" spans="1:21" ht="18" customHeight="1" x14ac:dyDescent="0.25">
      <c r="A143" s="94"/>
      <c r="B143" s="226" t="s">
        <v>133</v>
      </c>
      <c r="C143" s="227"/>
      <c r="D143" s="41" t="s">
        <v>24</v>
      </c>
      <c r="E143" s="55"/>
      <c r="F143" s="32"/>
      <c r="G143" s="2"/>
      <c r="H143" s="2"/>
      <c r="I143" s="2"/>
      <c r="J143" s="2"/>
      <c r="K143" s="2"/>
      <c r="L143" s="2"/>
      <c r="M143" s="2"/>
      <c r="N143" s="21"/>
      <c r="O143" s="96"/>
      <c r="P143" s="8"/>
      <c r="Q143" s="8"/>
      <c r="R143" s="8"/>
      <c r="S143" s="8"/>
      <c r="T143" s="8"/>
      <c r="U143" s="8"/>
    </row>
    <row r="144" spans="1:21" ht="18" customHeight="1" x14ac:dyDescent="0.25">
      <c r="A144" s="127"/>
      <c r="B144" s="128"/>
      <c r="C144" s="129" t="s">
        <v>136</v>
      </c>
      <c r="D144" s="130" t="s">
        <v>57</v>
      </c>
      <c r="E144" s="108">
        <v>5</v>
      </c>
      <c r="F144" s="32"/>
      <c r="G144" s="32"/>
      <c r="H144" s="2"/>
      <c r="I144" s="2"/>
      <c r="J144" s="2"/>
      <c r="K144" s="2"/>
      <c r="L144" s="2"/>
      <c r="M144" s="2"/>
      <c r="N144" s="123"/>
      <c r="O144" s="131"/>
      <c r="P144" s="78"/>
      <c r="Q144" s="8"/>
      <c r="R144" s="8"/>
      <c r="S144" s="8"/>
      <c r="T144" s="8"/>
      <c r="U144" s="8"/>
    </row>
    <row r="145" spans="1:256" ht="18" customHeight="1" x14ac:dyDescent="0.25">
      <c r="A145" s="127"/>
      <c r="B145" s="128"/>
      <c r="C145" s="132" t="s">
        <v>22</v>
      </c>
      <c r="D145" s="41" t="s">
        <v>24</v>
      </c>
      <c r="E145" s="167"/>
      <c r="F145" s="32"/>
      <c r="G145" s="32"/>
      <c r="H145" s="2"/>
      <c r="I145" s="2"/>
      <c r="J145" s="2"/>
      <c r="K145" s="2"/>
      <c r="L145" s="2"/>
      <c r="M145" s="2"/>
      <c r="N145" s="123"/>
      <c r="O145" s="131"/>
      <c r="P145" s="78"/>
      <c r="Q145" s="8"/>
      <c r="R145" s="8"/>
      <c r="S145" s="8"/>
      <c r="T145" s="8"/>
      <c r="U145" s="8"/>
    </row>
    <row r="146" spans="1:256" ht="18" customHeight="1" x14ac:dyDescent="0.25">
      <c r="A146" s="127"/>
      <c r="B146" s="128"/>
      <c r="C146" s="129" t="s">
        <v>137</v>
      </c>
      <c r="D146" s="130" t="s">
        <v>57</v>
      </c>
      <c r="E146" s="108">
        <v>10</v>
      </c>
      <c r="F146" s="32"/>
      <c r="G146" s="32"/>
      <c r="H146" s="2"/>
      <c r="I146" s="2"/>
      <c r="J146" s="2"/>
      <c r="K146" s="2"/>
      <c r="L146" s="2"/>
      <c r="M146" s="2"/>
      <c r="N146" s="21"/>
      <c r="O146" s="8"/>
      <c r="P146" s="8"/>
      <c r="Q146" s="8"/>
      <c r="R146" s="8"/>
      <c r="S146" s="8"/>
      <c r="T146" s="8"/>
      <c r="U146" s="8"/>
    </row>
    <row r="147" spans="1:256" ht="18" customHeight="1" x14ac:dyDescent="0.25">
      <c r="A147" s="127"/>
      <c r="B147" s="128"/>
      <c r="C147" s="132" t="s">
        <v>22</v>
      </c>
      <c r="D147" s="41" t="s">
        <v>24</v>
      </c>
      <c r="E147" s="167"/>
      <c r="F147" s="32"/>
      <c r="G147" s="32"/>
      <c r="H147" s="2"/>
      <c r="I147" s="2"/>
      <c r="J147" s="2"/>
      <c r="K147" s="2"/>
      <c r="L147" s="2"/>
      <c r="M147" s="2"/>
      <c r="N147" s="21"/>
      <c r="O147" s="8"/>
      <c r="P147" s="8"/>
      <c r="Q147" s="8"/>
      <c r="R147" s="8"/>
      <c r="S147" s="8"/>
      <c r="T147" s="8"/>
      <c r="U147" s="8"/>
    </row>
    <row r="148" spans="1:256" ht="18" customHeight="1" x14ac:dyDescent="0.25">
      <c r="A148" s="127"/>
      <c r="B148" s="128"/>
      <c r="C148" s="129" t="s">
        <v>138</v>
      </c>
      <c r="D148" s="130" t="s">
        <v>57</v>
      </c>
      <c r="E148" s="108">
        <v>8</v>
      </c>
      <c r="F148" s="32"/>
      <c r="G148" s="32"/>
      <c r="H148" s="2"/>
      <c r="I148" s="2"/>
      <c r="J148" s="2"/>
      <c r="K148" s="2"/>
      <c r="L148" s="2"/>
      <c r="M148" s="2"/>
      <c r="N148" s="21"/>
      <c r="O148" s="8"/>
      <c r="P148" s="8"/>
      <c r="Q148" s="8"/>
      <c r="R148" s="8"/>
      <c r="S148" s="8"/>
      <c r="T148" s="8"/>
      <c r="U148" s="8"/>
    </row>
    <row r="149" spans="1:256" ht="18" customHeight="1" x14ac:dyDescent="0.25">
      <c r="A149" s="127"/>
      <c r="B149" s="128"/>
      <c r="C149" s="132" t="s">
        <v>22</v>
      </c>
      <c r="D149" s="41" t="s">
        <v>24</v>
      </c>
      <c r="E149" s="167"/>
      <c r="F149" s="32"/>
      <c r="G149" s="32"/>
      <c r="H149" s="2"/>
      <c r="I149" s="2"/>
      <c r="J149" s="2"/>
      <c r="K149" s="2"/>
      <c r="L149" s="2"/>
      <c r="M149" s="2"/>
      <c r="N149" s="21"/>
      <c r="O149" s="8"/>
      <c r="P149" s="8"/>
      <c r="Q149" s="8"/>
      <c r="R149" s="8"/>
      <c r="S149" s="8"/>
      <c r="T149" s="8"/>
      <c r="U149" s="8"/>
    </row>
    <row r="150" spans="1:256" ht="18" customHeight="1" x14ac:dyDescent="0.25">
      <c r="A150" s="127"/>
      <c r="B150" s="128"/>
      <c r="C150" s="129" t="s">
        <v>139</v>
      </c>
      <c r="D150" s="130" t="s">
        <v>57</v>
      </c>
      <c r="E150" s="108">
        <v>3</v>
      </c>
      <c r="F150" s="32"/>
      <c r="G150" s="32"/>
      <c r="H150" s="2"/>
      <c r="I150" s="2"/>
      <c r="J150" s="2"/>
      <c r="K150" s="2"/>
      <c r="L150" s="2"/>
      <c r="M150" s="2"/>
      <c r="N150" s="21"/>
      <c r="O150" s="8"/>
      <c r="P150" s="8"/>
      <c r="Q150" s="8"/>
      <c r="R150" s="8"/>
      <c r="S150" s="8"/>
      <c r="T150" s="8"/>
      <c r="U150" s="8"/>
    </row>
    <row r="151" spans="1:256" ht="18" customHeight="1" x14ac:dyDescent="0.25">
      <c r="A151" s="133"/>
      <c r="B151" s="134"/>
      <c r="C151" s="135" t="s">
        <v>22</v>
      </c>
      <c r="D151" s="99" t="s">
        <v>24</v>
      </c>
      <c r="E151" s="101"/>
      <c r="F151" s="102"/>
      <c r="G151" s="102"/>
      <c r="H151" s="136"/>
      <c r="I151" s="136"/>
      <c r="J151" s="136"/>
      <c r="K151" s="136"/>
      <c r="L151" s="136"/>
      <c r="M151" s="136"/>
      <c r="N151" s="21"/>
      <c r="O151" s="8"/>
      <c r="P151" s="8"/>
      <c r="Q151" s="8"/>
      <c r="R151" s="8"/>
      <c r="S151" s="8"/>
      <c r="T151" s="8"/>
      <c r="U151" s="8"/>
    </row>
    <row r="152" spans="1:256" ht="18" customHeight="1" x14ac:dyDescent="0.25">
      <c r="A152" s="137"/>
      <c r="B152" s="138"/>
      <c r="C152" s="139" t="s">
        <v>58</v>
      </c>
      <c r="D152" s="140" t="s">
        <v>57</v>
      </c>
      <c r="E152" s="141">
        <v>18</v>
      </c>
      <c r="F152" s="142"/>
      <c r="G152" s="142"/>
      <c r="H152" s="143"/>
      <c r="I152" s="143"/>
      <c r="J152" s="143"/>
      <c r="K152" s="143"/>
      <c r="L152" s="143"/>
      <c r="M152" s="143"/>
      <c r="N152" s="78"/>
      <c r="O152" s="8"/>
      <c r="P152" s="8"/>
      <c r="Q152" s="8"/>
      <c r="R152" s="8"/>
      <c r="S152" s="8"/>
      <c r="T152" s="8"/>
      <c r="U152" s="8"/>
    </row>
    <row r="153" spans="1:256" ht="18" customHeight="1" x14ac:dyDescent="0.25">
      <c r="A153" s="137"/>
      <c r="B153" s="138"/>
      <c r="C153" s="144" t="s">
        <v>59</v>
      </c>
      <c r="D153" s="145" t="s">
        <v>24</v>
      </c>
      <c r="E153" s="146"/>
      <c r="F153" s="142"/>
      <c r="G153" s="142"/>
      <c r="H153" s="143"/>
      <c r="I153" s="143"/>
      <c r="J153" s="143"/>
      <c r="K153" s="143"/>
      <c r="L153" s="143"/>
      <c r="M153" s="143"/>
      <c r="N153" s="78"/>
      <c r="O153" s="8"/>
      <c r="P153" s="8"/>
      <c r="Q153" s="8"/>
      <c r="R153" s="8"/>
      <c r="S153" s="8"/>
      <c r="T153" s="8"/>
      <c r="U153" s="8"/>
    </row>
    <row r="154" spans="1:256" ht="16.5" customHeight="1" x14ac:dyDescent="0.25">
      <c r="A154" s="147"/>
      <c r="B154" s="148"/>
      <c r="C154" s="149"/>
      <c r="D154" s="150"/>
      <c r="E154" s="150"/>
      <c r="F154" s="150"/>
      <c r="G154" s="150"/>
      <c r="H154" s="150"/>
      <c r="I154" s="150"/>
      <c r="J154" s="150"/>
      <c r="K154" s="150"/>
      <c r="L154" s="151"/>
      <c r="M154" s="151"/>
      <c r="N154" s="78"/>
      <c r="O154" s="8"/>
      <c r="P154" s="8"/>
      <c r="Q154" s="8"/>
      <c r="R154" s="8"/>
      <c r="S154" s="8"/>
      <c r="T154" s="8"/>
      <c r="U154" s="8"/>
    </row>
    <row r="155" spans="1:256" s="131" customFormat="1" ht="127.5" customHeight="1" x14ac:dyDescent="0.25">
      <c r="A155" s="224"/>
      <c r="B155" s="225"/>
      <c r="C155" s="225"/>
      <c r="D155" s="225"/>
      <c r="E155" s="225"/>
      <c r="F155" s="225"/>
      <c r="G155" s="225"/>
      <c r="H155" s="225"/>
      <c r="I155" s="225"/>
      <c r="J155" s="225"/>
      <c r="K155" s="225"/>
      <c r="L155" s="225"/>
      <c r="M155" s="225"/>
      <c r="N155" s="78"/>
      <c r="O155" s="8"/>
      <c r="P155" s="8"/>
      <c r="Q155" s="8"/>
      <c r="R155" s="8"/>
      <c r="S155" s="8"/>
      <c r="T155" s="8"/>
      <c r="U155" s="8"/>
      <c r="V155" s="152"/>
      <c r="W155" s="152"/>
      <c r="X155" s="152"/>
      <c r="Y155" s="152"/>
      <c r="Z155" s="152"/>
      <c r="AA155" s="152"/>
      <c r="AB155" s="152"/>
      <c r="AC155" s="152"/>
      <c r="AD155" s="152"/>
      <c r="AE155" s="152"/>
      <c r="AF155" s="152"/>
      <c r="AG155" s="152"/>
      <c r="AH155" s="152"/>
      <c r="AI155" s="152"/>
      <c r="AJ155" s="152"/>
      <c r="AK155" s="152"/>
      <c r="AL155" s="152"/>
      <c r="AM155" s="152"/>
      <c r="AN155" s="152"/>
      <c r="AO155" s="152"/>
      <c r="AP155" s="152"/>
      <c r="AQ155" s="152"/>
      <c r="AR155" s="152"/>
      <c r="AS155" s="152"/>
      <c r="AT155" s="152"/>
      <c r="AU155" s="152"/>
      <c r="AV155" s="152"/>
      <c r="AW155" s="152"/>
      <c r="AX155" s="152"/>
      <c r="AY155" s="152"/>
      <c r="AZ155" s="152"/>
      <c r="BA155" s="152"/>
      <c r="BB155" s="152"/>
      <c r="BC155" s="152"/>
      <c r="BD155" s="152"/>
      <c r="BE155" s="152"/>
      <c r="BF155" s="152"/>
      <c r="BG155" s="152"/>
      <c r="BH155" s="152"/>
      <c r="BI155" s="152"/>
      <c r="BJ155" s="152"/>
      <c r="BK155" s="152"/>
      <c r="BL155" s="152"/>
      <c r="BM155" s="152"/>
      <c r="BN155" s="152"/>
      <c r="BO155" s="152"/>
      <c r="BP155" s="152"/>
      <c r="BQ155" s="152"/>
      <c r="BR155" s="152"/>
      <c r="BS155" s="152"/>
      <c r="BT155" s="152"/>
      <c r="BU155" s="152"/>
      <c r="BV155" s="152"/>
      <c r="BW155" s="152"/>
      <c r="BX155" s="152"/>
      <c r="BY155" s="152"/>
      <c r="BZ155" s="152"/>
      <c r="CA155" s="152"/>
      <c r="CB155" s="152"/>
      <c r="CC155" s="152"/>
      <c r="CD155" s="152"/>
      <c r="CE155" s="152"/>
      <c r="CF155" s="152"/>
      <c r="CG155" s="152"/>
      <c r="CH155" s="152"/>
      <c r="CI155" s="152"/>
      <c r="CJ155" s="152"/>
      <c r="CK155" s="152"/>
      <c r="CL155" s="152"/>
      <c r="CM155" s="152"/>
      <c r="CN155" s="152"/>
      <c r="CO155" s="152"/>
      <c r="CP155" s="152"/>
      <c r="CQ155" s="152"/>
      <c r="CR155" s="152"/>
      <c r="CS155" s="152"/>
      <c r="CT155" s="152"/>
      <c r="CU155" s="152"/>
      <c r="CV155" s="152"/>
      <c r="CW155" s="152"/>
      <c r="CX155" s="152"/>
      <c r="CY155" s="152"/>
      <c r="CZ155" s="152"/>
      <c r="DA155" s="152"/>
      <c r="DB155" s="152"/>
      <c r="DC155" s="152"/>
      <c r="DD155" s="152"/>
      <c r="DE155" s="152"/>
      <c r="DF155" s="152"/>
      <c r="DG155" s="152"/>
      <c r="DH155" s="152"/>
      <c r="DI155" s="152"/>
      <c r="DJ155" s="152"/>
      <c r="DK155" s="152"/>
      <c r="DL155" s="152"/>
      <c r="DM155" s="152"/>
      <c r="DN155" s="152"/>
      <c r="DO155" s="152"/>
      <c r="DP155" s="152"/>
      <c r="DQ155" s="152"/>
      <c r="DR155" s="152"/>
      <c r="DS155" s="152"/>
      <c r="DT155" s="152"/>
      <c r="DU155" s="152"/>
      <c r="DV155" s="152"/>
      <c r="DW155" s="152"/>
      <c r="DX155" s="152"/>
      <c r="DY155" s="152"/>
      <c r="DZ155" s="152"/>
      <c r="EA155" s="152"/>
      <c r="EB155" s="152"/>
      <c r="EC155" s="152"/>
      <c r="ED155" s="152"/>
      <c r="EE155" s="152"/>
      <c r="EF155" s="152"/>
      <c r="EG155" s="152"/>
      <c r="EH155" s="152"/>
      <c r="EI155" s="152"/>
      <c r="EJ155" s="152"/>
      <c r="EK155" s="152"/>
      <c r="EL155" s="152"/>
      <c r="EM155" s="152"/>
      <c r="EN155" s="152"/>
      <c r="EO155" s="152"/>
      <c r="EP155" s="152"/>
      <c r="EQ155" s="152"/>
      <c r="ER155" s="152"/>
      <c r="ES155" s="152"/>
      <c r="ET155" s="152"/>
      <c r="EU155" s="152"/>
      <c r="EV155" s="152"/>
      <c r="EW155" s="152"/>
      <c r="EX155" s="152"/>
      <c r="EY155" s="152"/>
      <c r="EZ155" s="152"/>
      <c r="FA155" s="152"/>
      <c r="FB155" s="152"/>
      <c r="FC155" s="152"/>
      <c r="FD155" s="152"/>
      <c r="FE155" s="152"/>
      <c r="FF155" s="152"/>
      <c r="FG155" s="152"/>
      <c r="FH155" s="152"/>
      <c r="FI155" s="152"/>
      <c r="FJ155" s="152"/>
      <c r="FK155" s="152"/>
      <c r="FL155" s="152"/>
      <c r="FM155" s="152"/>
      <c r="FN155" s="152"/>
      <c r="FO155" s="152"/>
      <c r="FP155" s="152"/>
      <c r="FQ155" s="152"/>
      <c r="FR155" s="152"/>
      <c r="FS155" s="152"/>
      <c r="FT155" s="152"/>
      <c r="FU155" s="152"/>
      <c r="FV155" s="152"/>
      <c r="FW155" s="152"/>
      <c r="FX155" s="152"/>
      <c r="FY155" s="152"/>
      <c r="FZ155" s="152"/>
      <c r="GA155" s="152"/>
      <c r="GB155" s="152"/>
      <c r="GC155" s="152"/>
      <c r="GD155" s="152"/>
      <c r="GE155" s="152"/>
      <c r="GF155" s="152"/>
      <c r="GG155" s="152"/>
      <c r="GH155" s="152"/>
      <c r="GI155" s="152"/>
      <c r="GJ155" s="152"/>
      <c r="GK155" s="152"/>
      <c r="GL155" s="152"/>
      <c r="GM155" s="152"/>
      <c r="GN155" s="152"/>
      <c r="GO155" s="152"/>
      <c r="GP155" s="152"/>
      <c r="GQ155" s="152"/>
      <c r="GR155" s="152"/>
      <c r="GS155" s="152"/>
      <c r="GT155" s="152"/>
      <c r="GU155" s="152"/>
      <c r="GV155" s="152"/>
      <c r="GW155" s="152"/>
      <c r="GX155" s="152"/>
      <c r="GY155" s="152"/>
      <c r="GZ155" s="152"/>
      <c r="HA155" s="152"/>
      <c r="HB155" s="152"/>
      <c r="HC155" s="152"/>
      <c r="HD155" s="152"/>
      <c r="HE155" s="152"/>
      <c r="HF155" s="152"/>
      <c r="HG155" s="152"/>
      <c r="HH155" s="152"/>
      <c r="HI155" s="152"/>
      <c r="HJ155" s="152"/>
      <c r="HK155" s="152"/>
      <c r="HL155" s="152"/>
      <c r="HM155" s="152"/>
      <c r="HN155" s="152"/>
      <c r="HO155" s="152"/>
      <c r="HP155" s="152"/>
      <c r="HQ155" s="152"/>
      <c r="HR155" s="152"/>
      <c r="HS155" s="152"/>
      <c r="HT155" s="152"/>
      <c r="HU155" s="152"/>
      <c r="HV155" s="152"/>
      <c r="HW155" s="152"/>
      <c r="HX155" s="152"/>
      <c r="HY155" s="152"/>
      <c r="HZ155" s="152"/>
      <c r="IA155" s="152"/>
      <c r="IB155" s="152"/>
      <c r="IC155" s="152"/>
      <c r="ID155" s="152"/>
      <c r="IE155" s="152"/>
      <c r="IF155" s="152"/>
      <c r="IG155" s="152"/>
      <c r="IH155" s="152"/>
      <c r="II155" s="152"/>
      <c r="IJ155" s="152"/>
      <c r="IK155" s="152"/>
      <c r="IL155" s="152"/>
      <c r="IM155" s="152"/>
      <c r="IN155" s="152"/>
      <c r="IO155" s="152"/>
      <c r="IP155" s="152"/>
      <c r="IQ155" s="152"/>
      <c r="IR155" s="152"/>
      <c r="IS155" s="152"/>
      <c r="IT155" s="152"/>
      <c r="IU155" s="152"/>
      <c r="IV155" s="152"/>
    </row>
    <row r="156" spans="1:256" ht="16.5" customHeight="1" x14ac:dyDescent="0.25">
      <c r="A156" s="153"/>
      <c r="B156" s="148"/>
      <c r="C156" s="154"/>
      <c r="D156" s="155"/>
      <c r="E156" s="155"/>
      <c r="F156" s="156"/>
      <c r="G156" s="157"/>
      <c r="H156" s="158"/>
      <c r="I156" s="155"/>
      <c r="J156" s="155"/>
      <c r="K156" s="155"/>
      <c r="L156" s="155"/>
      <c r="M156" s="8"/>
      <c r="N156" s="8"/>
      <c r="O156" s="8"/>
      <c r="P156" s="8"/>
      <c r="Q156" s="8"/>
      <c r="R156" s="8"/>
      <c r="S156" s="8"/>
      <c r="T156" s="8"/>
      <c r="U156" s="8"/>
    </row>
    <row r="157" spans="1:256" ht="16.5" customHeight="1" x14ac:dyDescent="0.25">
      <c r="A157" s="153"/>
      <c r="B157" s="148"/>
      <c r="C157" s="154"/>
      <c r="D157" s="155"/>
      <c r="E157" s="155"/>
      <c r="F157" s="156"/>
      <c r="G157" s="157"/>
      <c r="H157" s="158"/>
      <c r="I157" s="155"/>
      <c r="J157" s="155"/>
      <c r="K157" s="155"/>
      <c r="L157" s="155"/>
      <c r="M157" s="8"/>
      <c r="N157" s="8"/>
      <c r="O157" s="8"/>
      <c r="P157" s="8"/>
      <c r="Q157" s="8"/>
      <c r="R157" s="8"/>
      <c r="S157" s="8"/>
      <c r="T157" s="8"/>
      <c r="U157" s="8"/>
    </row>
    <row r="158" spans="1:256" ht="16.5" customHeight="1" x14ac:dyDescent="0.25">
      <c r="A158" s="153"/>
      <c r="B158" s="148"/>
      <c r="C158" s="154"/>
      <c r="D158" s="155"/>
      <c r="E158" s="155"/>
      <c r="F158" s="156"/>
      <c r="G158" s="157"/>
      <c r="H158" s="158"/>
      <c r="I158" s="155"/>
      <c r="J158" s="155"/>
      <c r="K158" s="155"/>
      <c r="L158" s="155"/>
      <c r="M158" s="8"/>
      <c r="N158" s="8"/>
      <c r="O158" s="8"/>
      <c r="P158" s="8"/>
      <c r="Q158" s="8"/>
      <c r="R158" s="8"/>
      <c r="S158" s="8"/>
      <c r="T158" s="8"/>
      <c r="U158" s="8"/>
    </row>
    <row r="159" spans="1:256" ht="16.5" customHeight="1" x14ac:dyDescent="0.25">
      <c r="A159" s="153"/>
      <c r="B159" s="148"/>
      <c r="C159" s="154"/>
      <c r="D159" s="155"/>
      <c r="E159" s="155"/>
      <c r="F159" s="156"/>
      <c r="G159" s="157"/>
      <c r="H159" s="158"/>
      <c r="I159" s="155"/>
      <c r="J159" s="155"/>
      <c r="K159" s="155"/>
      <c r="L159" s="155"/>
      <c r="M159" s="8"/>
      <c r="N159" s="8"/>
      <c r="O159" s="8"/>
      <c r="P159" s="8"/>
      <c r="Q159" s="8"/>
      <c r="R159" s="8"/>
      <c r="S159" s="8"/>
      <c r="T159" s="8"/>
      <c r="U159" s="8"/>
    </row>
    <row r="160" spans="1:256" ht="16.5" customHeight="1" x14ac:dyDescent="0.25">
      <c r="A160" s="153"/>
      <c r="B160" s="148"/>
      <c r="C160" s="154"/>
      <c r="D160" s="155"/>
      <c r="E160" s="155"/>
      <c r="F160" s="156"/>
      <c r="G160" s="157"/>
      <c r="H160" s="158"/>
      <c r="I160" s="155"/>
      <c r="J160" s="155"/>
      <c r="K160" s="155"/>
      <c r="L160" s="155"/>
      <c r="M160" s="8"/>
      <c r="N160" s="8"/>
      <c r="O160" s="8"/>
      <c r="P160" s="8"/>
      <c r="Q160" s="8"/>
      <c r="R160" s="8"/>
      <c r="S160" s="8"/>
      <c r="T160" s="8"/>
      <c r="U160" s="8"/>
    </row>
    <row r="161" spans="1:21" ht="16.5" customHeight="1" x14ac:dyDescent="0.25">
      <c r="A161" s="153"/>
      <c r="B161" s="148"/>
      <c r="C161" s="154"/>
      <c r="D161" s="155"/>
      <c r="E161" s="155"/>
      <c r="F161" s="156"/>
      <c r="G161" s="157"/>
      <c r="H161" s="158"/>
      <c r="I161" s="155"/>
      <c r="J161" s="155"/>
      <c r="K161" s="155"/>
      <c r="L161" s="155"/>
      <c r="M161" s="8"/>
      <c r="N161" s="8"/>
      <c r="O161" s="8"/>
      <c r="P161" s="8"/>
      <c r="Q161" s="8"/>
      <c r="R161" s="8"/>
      <c r="S161" s="8"/>
      <c r="T161" s="8"/>
      <c r="U161" s="8"/>
    </row>
    <row r="162" spans="1:21" ht="16.5" customHeight="1" x14ac:dyDescent="0.25">
      <c r="A162" s="153"/>
      <c r="B162" s="148"/>
      <c r="C162" s="154"/>
      <c r="D162" s="155"/>
      <c r="E162" s="155"/>
      <c r="F162" s="156"/>
      <c r="G162" s="157"/>
      <c r="H162" s="158"/>
      <c r="I162" s="155"/>
      <c r="J162" s="155"/>
      <c r="K162" s="155"/>
      <c r="L162" s="155"/>
      <c r="M162" s="8"/>
      <c r="N162" s="8"/>
      <c r="O162" s="8"/>
      <c r="P162" s="8"/>
      <c r="Q162" s="8"/>
      <c r="R162" s="8"/>
      <c r="S162" s="8"/>
      <c r="T162" s="8"/>
      <c r="U162" s="8"/>
    </row>
    <row r="163" spans="1:21" ht="16.5" customHeight="1" x14ac:dyDescent="0.25">
      <c r="A163" s="153"/>
      <c r="B163" s="148"/>
      <c r="C163" s="154"/>
      <c r="D163" s="155"/>
      <c r="E163" s="155"/>
      <c r="F163" s="156"/>
      <c r="G163" s="157"/>
      <c r="H163" s="158"/>
      <c r="I163" s="155"/>
      <c r="J163" s="155"/>
      <c r="K163" s="155"/>
      <c r="L163" s="155"/>
      <c r="M163" s="8"/>
      <c r="N163" s="8"/>
      <c r="O163" s="8"/>
      <c r="P163" s="8"/>
      <c r="Q163" s="8"/>
      <c r="R163" s="8"/>
      <c r="S163" s="8"/>
      <c r="T163" s="8"/>
      <c r="U163" s="8"/>
    </row>
    <row r="164" spans="1:21" ht="16.5" customHeight="1" x14ac:dyDescent="0.25">
      <c r="A164" s="153"/>
      <c r="B164" s="148"/>
      <c r="C164" s="154"/>
      <c r="D164" s="155"/>
      <c r="E164" s="155"/>
      <c r="F164" s="156"/>
      <c r="G164" s="157"/>
      <c r="H164" s="158"/>
      <c r="I164" s="155"/>
      <c r="J164" s="155"/>
      <c r="K164" s="155"/>
      <c r="L164" s="155"/>
      <c r="M164" s="8"/>
      <c r="N164" s="8"/>
      <c r="O164" s="8"/>
      <c r="P164" s="8"/>
      <c r="Q164" s="8"/>
      <c r="R164" s="8"/>
      <c r="S164" s="8"/>
      <c r="T164" s="8"/>
      <c r="U164" s="8"/>
    </row>
    <row r="165" spans="1:21" ht="16.5" customHeight="1" x14ac:dyDescent="0.25">
      <c r="A165" s="153"/>
      <c r="B165" s="148"/>
      <c r="C165" s="154"/>
      <c r="D165" s="155"/>
      <c r="E165" s="155"/>
      <c r="F165" s="156"/>
      <c r="G165" s="157"/>
      <c r="H165" s="158"/>
      <c r="I165" s="155"/>
      <c r="J165" s="155"/>
      <c r="K165" s="155"/>
      <c r="L165" s="155"/>
      <c r="M165" s="8"/>
      <c r="N165" s="8"/>
      <c r="O165" s="8"/>
      <c r="P165" s="8"/>
      <c r="Q165" s="8"/>
      <c r="R165" s="8"/>
      <c r="S165" s="8"/>
      <c r="T165" s="8"/>
      <c r="U165" s="8"/>
    </row>
    <row r="166" spans="1:21" ht="16.5" customHeight="1" x14ac:dyDescent="0.25">
      <c r="A166" s="153"/>
      <c r="B166" s="148"/>
      <c r="C166" s="154"/>
      <c r="D166" s="155"/>
      <c r="E166" s="155"/>
      <c r="F166" s="156"/>
      <c r="G166" s="157"/>
      <c r="H166" s="158"/>
      <c r="I166" s="155"/>
      <c r="J166" s="155"/>
      <c r="K166" s="155"/>
      <c r="L166" s="155"/>
      <c r="M166" s="8"/>
      <c r="N166" s="8"/>
      <c r="O166" s="8"/>
      <c r="P166" s="8"/>
      <c r="Q166" s="8"/>
      <c r="R166" s="8"/>
      <c r="S166" s="8"/>
      <c r="T166" s="8"/>
      <c r="U166" s="8"/>
    </row>
    <row r="167" spans="1:21" ht="16.5" customHeight="1" x14ac:dyDescent="0.25">
      <c r="A167" s="153"/>
      <c r="B167" s="148"/>
      <c r="C167" s="154"/>
      <c r="D167" s="155"/>
      <c r="E167" s="155"/>
      <c r="F167" s="156"/>
      <c r="G167" s="157"/>
      <c r="H167" s="158"/>
      <c r="I167" s="155"/>
      <c r="J167" s="155"/>
      <c r="K167" s="155"/>
      <c r="L167" s="155"/>
      <c r="M167" s="8"/>
      <c r="N167" s="8"/>
      <c r="O167" s="8"/>
      <c r="P167" s="8"/>
      <c r="Q167" s="8"/>
      <c r="R167" s="8"/>
      <c r="S167" s="8"/>
      <c r="T167" s="8"/>
      <c r="U167" s="8"/>
    </row>
    <row r="168" spans="1:21" ht="16.5" customHeight="1" x14ac:dyDescent="0.25">
      <c r="A168" s="153"/>
      <c r="B168" s="148"/>
      <c r="C168" s="154"/>
      <c r="D168" s="155"/>
      <c r="E168" s="155"/>
      <c r="F168" s="156"/>
      <c r="G168" s="157"/>
      <c r="H168" s="158"/>
      <c r="I168" s="155"/>
      <c r="J168" s="155"/>
      <c r="K168" s="155"/>
      <c r="L168" s="155"/>
      <c r="M168" s="8"/>
      <c r="N168" s="8"/>
      <c r="O168" s="8"/>
      <c r="P168" s="8"/>
      <c r="Q168" s="8"/>
      <c r="R168" s="8"/>
      <c r="S168" s="8"/>
      <c r="T168" s="8"/>
      <c r="U168" s="8"/>
    </row>
    <row r="169" spans="1:21" ht="16.5" customHeight="1" x14ac:dyDescent="0.25">
      <c r="A169" s="153"/>
      <c r="B169" s="148"/>
      <c r="C169" s="154"/>
      <c r="D169" s="155"/>
      <c r="E169" s="155"/>
      <c r="F169" s="156"/>
      <c r="G169" s="157"/>
      <c r="H169" s="158"/>
      <c r="I169" s="155"/>
      <c r="J169" s="155"/>
      <c r="K169" s="155"/>
      <c r="L169" s="155"/>
      <c r="M169" s="8"/>
      <c r="N169" s="8"/>
      <c r="O169" s="8"/>
      <c r="P169" s="8"/>
      <c r="Q169" s="8"/>
      <c r="R169" s="8"/>
      <c r="S169" s="8"/>
      <c r="T169" s="8"/>
      <c r="U169" s="8"/>
    </row>
    <row r="170" spans="1:21" ht="16.5" customHeight="1" x14ac:dyDescent="0.25">
      <c r="A170" s="153"/>
      <c r="B170" s="148"/>
      <c r="C170" s="154"/>
      <c r="D170" s="155"/>
      <c r="E170" s="155"/>
      <c r="F170" s="156"/>
      <c r="G170" s="157"/>
      <c r="H170" s="158"/>
      <c r="I170" s="155"/>
      <c r="J170" s="155"/>
      <c r="K170" s="155"/>
      <c r="L170" s="155"/>
      <c r="M170" s="8"/>
      <c r="N170" s="8"/>
      <c r="O170" s="8"/>
      <c r="P170" s="8"/>
      <c r="Q170" s="8"/>
      <c r="R170" s="8"/>
      <c r="S170" s="8"/>
      <c r="T170" s="8"/>
      <c r="U170" s="8"/>
    </row>
    <row r="171" spans="1:21" ht="16.5" customHeight="1" x14ac:dyDescent="0.25">
      <c r="A171" s="153"/>
      <c r="B171" s="148"/>
      <c r="C171" s="154"/>
      <c r="D171" s="155"/>
      <c r="E171" s="155"/>
      <c r="F171" s="156"/>
      <c r="G171" s="157"/>
      <c r="H171" s="158"/>
      <c r="I171" s="155"/>
      <c r="J171" s="155"/>
      <c r="K171" s="155"/>
      <c r="L171" s="155"/>
      <c r="M171" s="8"/>
      <c r="N171" s="8"/>
      <c r="O171" s="8"/>
      <c r="P171" s="8"/>
      <c r="Q171" s="8"/>
      <c r="R171" s="8"/>
      <c r="S171" s="8"/>
      <c r="T171" s="8"/>
      <c r="U171" s="8"/>
    </row>
    <row r="172" spans="1:21" ht="16.5" customHeight="1" x14ac:dyDescent="0.25">
      <c r="A172" s="153"/>
      <c r="B172" s="148"/>
      <c r="C172" s="154"/>
      <c r="D172" s="155"/>
      <c r="E172" s="155"/>
      <c r="F172" s="156"/>
      <c r="G172" s="157"/>
      <c r="H172" s="158"/>
      <c r="I172" s="155"/>
      <c r="J172" s="155"/>
      <c r="K172" s="155"/>
      <c r="L172" s="155"/>
      <c r="M172" s="8"/>
      <c r="N172" s="8"/>
      <c r="O172" s="8"/>
      <c r="P172" s="8"/>
      <c r="Q172" s="8"/>
      <c r="R172" s="8"/>
      <c r="S172" s="8"/>
      <c r="T172" s="8"/>
      <c r="U172" s="8"/>
    </row>
    <row r="173" spans="1:21" ht="16.5" customHeight="1" x14ac:dyDescent="0.25">
      <c r="A173" s="153"/>
      <c r="B173" s="148"/>
      <c r="C173" s="154"/>
      <c r="D173" s="155"/>
      <c r="E173" s="155"/>
      <c r="F173" s="156"/>
      <c r="G173" s="157"/>
      <c r="H173" s="158"/>
      <c r="I173" s="155"/>
      <c r="J173" s="155"/>
      <c r="K173" s="155"/>
      <c r="L173" s="155"/>
      <c r="M173" s="8"/>
      <c r="N173" s="8"/>
      <c r="O173" s="8"/>
      <c r="P173" s="8"/>
      <c r="Q173" s="8"/>
      <c r="R173" s="8"/>
      <c r="S173" s="8"/>
      <c r="T173" s="8"/>
      <c r="U173" s="8"/>
    </row>
    <row r="174" spans="1:21" ht="16.5" customHeight="1" x14ac:dyDescent="0.25">
      <c r="A174" s="153"/>
      <c r="B174" s="148"/>
      <c r="C174" s="154"/>
      <c r="D174" s="155"/>
      <c r="E174" s="155"/>
      <c r="F174" s="156"/>
      <c r="G174" s="157"/>
      <c r="H174" s="158"/>
      <c r="I174" s="155"/>
      <c r="J174" s="155"/>
      <c r="K174" s="155"/>
      <c r="L174" s="155"/>
      <c r="M174" s="8"/>
      <c r="N174" s="8"/>
      <c r="O174" s="8"/>
      <c r="P174" s="8"/>
      <c r="Q174" s="8"/>
      <c r="R174" s="8"/>
      <c r="S174" s="8"/>
      <c r="T174" s="8"/>
      <c r="U174" s="8"/>
    </row>
    <row r="175" spans="1:21" ht="16.5" customHeight="1" x14ac:dyDescent="0.25">
      <c r="A175" s="153"/>
      <c r="B175" s="148"/>
      <c r="C175" s="154"/>
      <c r="D175" s="155"/>
      <c r="E175" s="155"/>
      <c r="F175" s="156"/>
      <c r="G175" s="157"/>
      <c r="H175" s="158"/>
      <c r="I175" s="155"/>
      <c r="J175" s="155"/>
      <c r="K175" s="155"/>
      <c r="L175" s="155"/>
      <c r="M175" s="8"/>
      <c r="N175" s="8"/>
      <c r="O175" s="8"/>
      <c r="P175" s="8"/>
      <c r="Q175" s="8"/>
      <c r="R175" s="8"/>
      <c r="S175" s="8"/>
      <c r="T175" s="8"/>
      <c r="U175" s="8"/>
    </row>
    <row r="176" spans="1:21" ht="16.5" customHeight="1" x14ac:dyDescent="0.25">
      <c r="A176" s="153"/>
      <c r="B176" s="148"/>
      <c r="C176" s="154"/>
      <c r="D176" s="155"/>
      <c r="E176" s="155"/>
      <c r="F176" s="156"/>
      <c r="G176" s="157"/>
      <c r="H176" s="158"/>
      <c r="I176" s="155"/>
      <c r="J176" s="155"/>
      <c r="K176" s="155"/>
      <c r="L176" s="155"/>
      <c r="M176" s="8"/>
      <c r="N176" s="8"/>
      <c r="O176" s="8"/>
      <c r="P176" s="8"/>
      <c r="Q176" s="8"/>
      <c r="R176" s="8"/>
      <c r="S176" s="8"/>
      <c r="T176" s="8"/>
      <c r="U176" s="8"/>
    </row>
    <row r="177" spans="1:21" ht="16.5" customHeight="1" x14ac:dyDescent="0.25">
      <c r="A177" s="153"/>
      <c r="B177" s="148"/>
      <c r="C177" s="154"/>
      <c r="D177" s="155"/>
      <c r="E177" s="155"/>
      <c r="F177" s="156"/>
      <c r="G177" s="157"/>
      <c r="H177" s="158"/>
      <c r="I177" s="155"/>
      <c r="J177" s="155"/>
      <c r="K177" s="155"/>
      <c r="L177" s="155"/>
      <c r="M177" s="8"/>
      <c r="N177" s="8"/>
      <c r="O177" s="8"/>
      <c r="P177" s="8"/>
      <c r="Q177" s="8"/>
      <c r="R177" s="8"/>
      <c r="S177" s="8"/>
      <c r="T177" s="8"/>
      <c r="U177" s="8"/>
    </row>
    <row r="178" spans="1:21" ht="16.5" customHeight="1" x14ac:dyDescent="0.25">
      <c r="A178" s="153"/>
      <c r="B178" s="148"/>
      <c r="C178" s="154"/>
      <c r="D178" s="155"/>
      <c r="E178" s="155"/>
      <c r="F178" s="156"/>
      <c r="G178" s="157"/>
      <c r="H178" s="158"/>
      <c r="I178" s="155"/>
      <c r="J178" s="155"/>
      <c r="K178" s="155"/>
      <c r="L178" s="155"/>
      <c r="M178" s="8"/>
      <c r="N178" s="8"/>
      <c r="O178" s="8"/>
      <c r="P178" s="8"/>
      <c r="Q178" s="8"/>
      <c r="R178" s="8"/>
      <c r="S178" s="8"/>
      <c r="T178" s="8"/>
      <c r="U178" s="8"/>
    </row>
    <row r="179" spans="1:21" ht="16.5" customHeight="1" x14ac:dyDescent="0.25">
      <c r="A179" s="153"/>
      <c r="B179" s="148"/>
      <c r="C179" s="154"/>
      <c r="D179" s="155"/>
      <c r="E179" s="155"/>
      <c r="F179" s="156"/>
      <c r="G179" s="157"/>
      <c r="H179" s="158"/>
      <c r="I179" s="155"/>
      <c r="J179" s="155"/>
      <c r="K179" s="155"/>
      <c r="L179" s="155"/>
      <c r="M179" s="8"/>
      <c r="N179" s="8"/>
      <c r="O179" s="8"/>
      <c r="P179" s="8"/>
      <c r="Q179" s="8"/>
      <c r="R179" s="8"/>
      <c r="S179" s="8"/>
      <c r="T179" s="8"/>
      <c r="U179" s="8"/>
    </row>
    <row r="180" spans="1:21" ht="16.5" customHeight="1" x14ac:dyDescent="0.25">
      <c r="A180" s="153"/>
      <c r="B180" s="148"/>
      <c r="C180" s="154"/>
      <c r="D180" s="155"/>
      <c r="E180" s="155"/>
      <c r="F180" s="156"/>
      <c r="G180" s="157"/>
      <c r="H180" s="158"/>
      <c r="I180" s="155"/>
      <c r="J180" s="155"/>
      <c r="K180" s="155"/>
      <c r="L180" s="155"/>
      <c r="M180" s="8"/>
      <c r="N180" s="8"/>
      <c r="O180" s="8"/>
      <c r="P180" s="8"/>
      <c r="Q180" s="8"/>
      <c r="R180" s="8"/>
      <c r="S180" s="8"/>
      <c r="T180" s="8"/>
      <c r="U180" s="8"/>
    </row>
    <row r="181" spans="1:21" ht="16.5" customHeight="1" x14ac:dyDescent="0.25">
      <c r="A181" s="153"/>
      <c r="B181" s="148"/>
      <c r="C181" s="154"/>
      <c r="D181" s="155"/>
      <c r="E181" s="155"/>
      <c r="F181" s="156"/>
      <c r="G181" s="157"/>
      <c r="H181" s="158"/>
      <c r="I181" s="155"/>
      <c r="J181" s="155"/>
      <c r="K181" s="155"/>
      <c r="L181" s="155"/>
      <c r="M181" s="8"/>
      <c r="N181" s="8"/>
      <c r="O181" s="8"/>
      <c r="P181" s="8"/>
      <c r="Q181" s="8"/>
      <c r="R181" s="8"/>
      <c r="S181" s="8"/>
      <c r="T181" s="8"/>
      <c r="U181" s="8"/>
    </row>
    <row r="182" spans="1:21" ht="16.5" customHeight="1" x14ac:dyDescent="0.25">
      <c r="A182" s="153"/>
      <c r="B182" s="148"/>
      <c r="C182" s="154"/>
      <c r="D182" s="155"/>
      <c r="E182" s="155"/>
      <c r="F182" s="156"/>
      <c r="G182" s="157"/>
      <c r="H182" s="158"/>
      <c r="I182" s="155"/>
      <c r="J182" s="155"/>
      <c r="K182" s="155"/>
      <c r="L182" s="155"/>
      <c r="M182" s="8"/>
      <c r="N182" s="8"/>
      <c r="O182" s="8"/>
      <c r="P182" s="8"/>
      <c r="Q182" s="8"/>
      <c r="R182" s="8"/>
      <c r="S182" s="8"/>
      <c r="T182" s="8"/>
      <c r="U182" s="8"/>
    </row>
    <row r="183" spans="1:21" ht="16.5" customHeight="1" x14ac:dyDescent="0.25">
      <c r="A183" s="153"/>
      <c r="B183" s="148"/>
      <c r="C183" s="154"/>
      <c r="D183" s="155"/>
      <c r="E183" s="155"/>
      <c r="F183" s="156"/>
      <c r="G183" s="157"/>
      <c r="H183" s="158"/>
      <c r="I183" s="155"/>
      <c r="J183" s="155"/>
      <c r="K183" s="155"/>
      <c r="L183" s="155"/>
      <c r="M183" s="8"/>
      <c r="N183" s="8"/>
      <c r="O183" s="8"/>
      <c r="P183" s="8"/>
      <c r="Q183" s="8"/>
      <c r="R183" s="8"/>
      <c r="S183" s="8"/>
      <c r="T183" s="8"/>
      <c r="U183" s="8"/>
    </row>
    <row r="184" spans="1:21" ht="16.5" customHeight="1" x14ac:dyDescent="0.25">
      <c r="A184" s="153"/>
      <c r="B184" s="148"/>
      <c r="C184" s="154"/>
      <c r="D184" s="155"/>
      <c r="E184" s="155"/>
      <c r="F184" s="156"/>
      <c r="G184" s="157"/>
      <c r="H184" s="158"/>
      <c r="I184" s="155"/>
      <c r="J184" s="155"/>
      <c r="K184" s="155"/>
      <c r="L184" s="155"/>
      <c r="M184" s="8"/>
      <c r="N184" s="8"/>
      <c r="O184" s="8"/>
      <c r="P184" s="8"/>
      <c r="Q184" s="8"/>
      <c r="R184" s="8"/>
      <c r="S184" s="8"/>
      <c r="T184" s="8"/>
      <c r="U184" s="8"/>
    </row>
    <row r="185" spans="1:21" ht="16.5" customHeight="1" x14ac:dyDescent="0.25">
      <c r="A185" s="153"/>
      <c r="B185" s="148"/>
      <c r="C185" s="154"/>
      <c r="D185" s="155"/>
      <c r="E185" s="155"/>
      <c r="F185" s="156"/>
      <c r="G185" s="157"/>
      <c r="H185" s="158"/>
      <c r="I185" s="155"/>
      <c r="J185" s="155"/>
      <c r="K185" s="155"/>
      <c r="L185" s="155"/>
      <c r="M185" s="8"/>
      <c r="N185" s="8"/>
      <c r="O185" s="8"/>
      <c r="P185" s="8"/>
      <c r="Q185" s="8"/>
      <c r="R185" s="8"/>
      <c r="S185" s="8"/>
      <c r="T185" s="8"/>
      <c r="U185" s="8"/>
    </row>
    <row r="186" spans="1:21" ht="16.5" customHeight="1" x14ac:dyDescent="0.25">
      <c r="A186" s="153"/>
      <c r="B186" s="148"/>
      <c r="C186" s="154"/>
      <c r="D186" s="155"/>
      <c r="E186" s="155"/>
      <c r="F186" s="156"/>
      <c r="G186" s="157"/>
      <c r="H186" s="158"/>
      <c r="I186" s="155"/>
      <c r="J186" s="155"/>
      <c r="K186" s="155"/>
      <c r="L186" s="155"/>
      <c r="M186" s="8"/>
      <c r="N186" s="8"/>
      <c r="O186" s="8"/>
      <c r="P186" s="8"/>
      <c r="Q186" s="8"/>
      <c r="R186" s="8"/>
      <c r="S186" s="8"/>
      <c r="T186" s="8"/>
      <c r="U186" s="8"/>
    </row>
    <row r="187" spans="1:21" ht="16.5" customHeight="1" x14ac:dyDescent="0.25">
      <c r="A187" s="153"/>
      <c r="B187" s="148"/>
      <c r="C187" s="154"/>
      <c r="D187" s="155"/>
      <c r="E187" s="155"/>
      <c r="F187" s="156"/>
      <c r="G187" s="157"/>
      <c r="H187" s="158"/>
      <c r="I187" s="155"/>
      <c r="J187" s="155"/>
      <c r="K187" s="155"/>
      <c r="L187" s="155"/>
      <c r="M187" s="8"/>
      <c r="N187" s="8"/>
      <c r="O187" s="8"/>
      <c r="P187" s="8"/>
      <c r="Q187" s="8"/>
      <c r="R187" s="8"/>
      <c r="S187" s="8"/>
      <c r="T187" s="8"/>
      <c r="U187" s="8"/>
    </row>
    <row r="188" spans="1:21" ht="16.5" customHeight="1" x14ac:dyDescent="0.25">
      <c r="A188" s="153"/>
      <c r="B188" s="148"/>
      <c r="C188" s="154"/>
      <c r="D188" s="155"/>
      <c r="E188" s="155"/>
      <c r="F188" s="156"/>
      <c r="G188" s="157"/>
      <c r="H188" s="158"/>
      <c r="I188" s="155"/>
      <c r="J188" s="155"/>
      <c r="K188" s="155"/>
      <c r="L188" s="155"/>
      <c r="M188" s="8"/>
      <c r="N188" s="8"/>
      <c r="O188" s="8"/>
      <c r="P188" s="8"/>
      <c r="Q188" s="8"/>
      <c r="R188" s="8"/>
      <c r="S188" s="8"/>
      <c r="T188" s="8"/>
      <c r="U188" s="8"/>
    </row>
    <row r="189" spans="1:21" ht="16.5" customHeight="1" x14ac:dyDescent="0.25">
      <c r="A189" s="153"/>
      <c r="B189" s="148"/>
      <c r="C189" s="154"/>
      <c r="D189" s="155"/>
      <c r="E189" s="155"/>
      <c r="F189" s="156"/>
      <c r="G189" s="157"/>
      <c r="H189" s="158"/>
      <c r="I189" s="155"/>
      <c r="J189" s="155"/>
      <c r="K189" s="155"/>
      <c r="L189" s="155"/>
      <c r="M189" s="8"/>
      <c r="N189" s="8"/>
      <c r="O189" s="8"/>
      <c r="P189" s="8"/>
      <c r="Q189" s="8"/>
      <c r="R189" s="8"/>
      <c r="S189" s="8"/>
      <c r="T189" s="8"/>
      <c r="U189" s="8"/>
    </row>
    <row r="190" spans="1:21" ht="16.5" customHeight="1" x14ac:dyDescent="0.25">
      <c r="A190" s="153"/>
      <c r="B190" s="148"/>
      <c r="C190" s="154"/>
      <c r="D190" s="155"/>
      <c r="E190" s="155"/>
      <c r="F190" s="156"/>
      <c r="G190" s="157"/>
      <c r="H190" s="158"/>
      <c r="I190" s="155"/>
      <c r="J190" s="155"/>
      <c r="K190" s="155"/>
      <c r="L190" s="155"/>
      <c r="M190" s="8"/>
      <c r="N190" s="8"/>
      <c r="O190" s="8"/>
      <c r="P190" s="8"/>
      <c r="Q190" s="8"/>
      <c r="R190" s="8"/>
      <c r="S190" s="8"/>
      <c r="T190" s="8"/>
      <c r="U190" s="8"/>
    </row>
    <row r="191" spans="1:21" ht="16.5" customHeight="1" x14ac:dyDescent="0.25">
      <c r="A191" s="153"/>
      <c r="B191" s="148"/>
      <c r="C191" s="154"/>
      <c r="D191" s="155"/>
      <c r="E191" s="155"/>
      <c r="F191" s="156"/>
      <c r="G191" s="157"/>
      <c r="H191" s="158"/>
      <c r="I191" s="155"/>
      <c r="J191" s="155"/>
      <c r="K191" s="155"/>
      <c r="L191" s="155"/>
      <c r="M191" s="8"/>
      <c r="N191" s="8"/>
      <c r="O191" s="8"/>
      <c r="P191" s="8"/>
      <c r="Q191" s="8"/>
      <c r="R191" s="8"/>
      <c r="S191" s="8"/>
      <c r="T191" s="8"/>
      <c r="U191" s="8"/>
    </row>
    <row r="192" spans="1:21" ht="16.5" customHeight="1" x14ac:dyDescent="0.25">
      <c r="A192" s="153"/>
      <c r="B192" s="148"/>
      <c r="C192" s="154"/>
      <c r="D192" s="155"/>
      <c r="E192" s="155"/>
      <c r="F192" s="156"/>
      <c r="G192" s="157"/>
      <c r="H192" s="158"/>
      <c r="I192" s="155"/>
      <c r="J192" s="155"/>
      <c r="K192" s="155"/>
      <c r="L192" s="155"/>
      <c r="M192" s="8"/>
      <c r="N192" s="8"/>
      <c r="O192" s="8"/>
      <c r="P192" s="8"/>
      <c r="Q192" s="8"/>
      <c r="R192" s="8"/>
      <c r="S192" s="8"/>
      <c r="T192" s="8"/>
      <c r="U192" s="8"/>
    </row>
    <row r="193" spans="1:21" ht="16.5" customHeight="1" x14ac:dyDescent="0.25">
      <c r="A193" s="153"/>
      <c r="B193" s="148"/>
      <c r="C193" s="154"/>
      <c r="D193" s="155"/>
      <c r="E193" s="155"/>
      <c r="F193" s="156"/>
      <c r="G193" s="157"/>
      <c r="H193" s="158"/>
      <c r="I193" s="155"/>
      <c r="J193" s="155"/>
      <c r="K193" s="155"/>
      <c r="L193" s="155"/>
      <c r="M193" s="8"/>
      <c r="N193" s="8"/>
      <c r="O193" s="8"/>
      <c r="P193" s="8"/>
      <c r="Q193" s="8"/>
      <c r="R193" s="8"/>
      <c r="S193" s="8"/>
      <c r="T193" s="8"/>
      <c r="U193" s="8"/>
    </row>
    <row r="194" spans="1:21" ht="16.5" customHeight="1" x14ac:dyDescent="0.25">
      <c r="A194" s="153"/>
      <c r="B194" s="148"/>
      <c r="C194" s="154"/>
      <c r="D194" s="155"/>
      <c r="E194" s="155"/>
      <c r="F194" s="156"/>
      <c r="G194" s="157"/>
      <c r="H194" s="158"/>
      <c r="I194" s="155"/>
      <c r="J194" s="155"/>
      <c r="K194" s="155"/>
      <c r="L194" s="155"/>
      <c r="M194" s="8"/>
      <c r="N194" s="8"/>
      <c r="O194" s="8"/>
      <c r="P194" s="8"/>
      <c r="Q194" s="8"/>
      <c r="R194" s="8"/>
      <c r="S194" s="8"/>
      <c r="T194" s="8"/>
      <c r="U194" s="8"/>
    </row>
    <row r="195" spans="1:21" ht="16.5" customHeight="1" x14ac:dyDescent="0.25">
      <c r="A195" s="153"/>
      <c r="B195" s="148"/>
      <c r="C195" s="154"/>
      <c r="D195" s="155"/>
      <c r="E195" s="155"/>
      <c r="F195" s="156"/>
      <c r="G195" s="157"/>
      <c r="H195" s="158"/>
      <c r="I195" s="155"/>
      <c r="J195" s="155"/>
      <c r="K195" s="155"/>
      <c r="L195" s="155"/>
      <c r="M195" s="8"/>
      <c r="N195" s="8"/>
      <c r="O195" s="8"/>
      <c r="P195" s="8"/>
      <c r="Q195" s="8"/>
      <c r="R195" s="8"/>
      <c r="S195" s="8"/>
      <c r="T195" s="8"/>
      <c r="U195" s="8"/>
    </row>
    <row r="196" spans="1:21" ht="16.5" customHeight="1" x14ac:dyDescent="0.25">
      <c r="A196" s="153"/>
      <c r="B196" s="148"/>
      <c r="C196" s="154"/>
      <c r="D196" s="155"/>
      <c r="E196" s="155"/>
      <c r="F196" s="156"/>
      <c r="G196" s="157"/>
      <c r="H196" s="158"/>
      <c r="I196" s="155"/>
      <c r="J196" s="155"/>
      <c r="K196" s="155"/>
      <c r="L196" s="155"/>
      <c r="M196" s="8"/>
      <c r="N196" s="8"/>
      <c r="O196" s="8"/>
      <c r="P196" s="8"/>
      <c r="Q196" s="8"/>
      <c r="R196" s="8"/>
      <c r="S196" s="8"/>
      <c r="T196" s="8"/>
      <c r="U196" s="8"/>
    </row>
    <row r="197" spans="1:21" ht="16.5" customHeight="1" x14ac:dyDescent="0.25">
      <c r="A197" s="153"/>
      <c r="B197" s="148"/>
      <c r="C197" s="154"/>
      <c r="D197" s="155"/>
      <c r="E197" s="155"/>
      <c r="F197" s="156"/>
      <c r="G197" s="157"/>
      <c r="H197" s="158"/>
      <c r="I197" s="155"/>
      <c r="J197" s="155"/>
      <c r="K197" s="155"/>
      <c r="L197" s="155"/>
      <c r="M197" s="8"/>
      <c r="N197" s="8"/>
      <c r="O197" s="8"/>
      <c r="P197" s="8"/>
      <c r="Q197" s="8"/>
      <c r="R197" s="8"/>
      <c r="S197" s="8"/>
      <c r="T197" s="8"/>
      <c r="U197" s="8"/>
    </row>
    <row r="198" spans="1:21" ht="16.5" customHeight="1" x14ac:dyDescent="0.25">
      <c r="A198" s="153"/>
      <c r="B198" s="148"/>
      <c r="C198" s="154"/>
      <c r="D198" s="155"/>
      <c r="E198" s="155"/>
      <c r="F198" s="156"/>
      <c r="G198" s="157"/>
      <c r="H198" s="158"/>
      <c r="I198" s="155"/>
      <c r="J198" s="155"/>
      <c r="K198" s="155"/>
      <c r="L198" s="155"/>
      <c r="M198" s="8"/>
      <c r="N198" s="8"/>
      <c r="O198" s="8"/>
      <c r="P198" s="8"/>
      <c r="Q198" s="8"/>
      <c r="R198" s="8"/>
      <c r="S198" s="8"/>
      <c r="T198" s="8"/>
      <c r="U198" s="8"/>
    </row>
    <row r="199" spans="1:21" ht="16.5" customHeight="1" x14ac:dyDescent="0.25">
      <c r="A199" s="153"/>
      <c r="B199" s="148"/>
      <c r="C199" s="154"/>
      <c r="D199" s="155"/>
      <c r="E199" s="155"/>
      <c r="F199" s="156"/>
      <c r="G199" s="157"/>
      <c r="H199" s="158"/>
      <c r="I199" s="155"/>
      <c r="J199" s="155"/>
      <c r="K199" s="155"/>
      <c r="L199" s="155"/>
      <c r="M199" s="8"/>
      <c r="N199" s="8"/>
      <c r="O199" s="8"/>
      <c r="P199" s="8"/>
      <c r="Q199" s="8"/>
      <c r="R199" s="8"/>
      <c r="S199" s="8"/>
      <c r="T199" s="8"/>
      <c r="U199" s="8"/>
    </row>
    <row r="200" spans="1:21" ht="16.5" customHeight="1" x14ac:dyDescent="0.25">
      <c r="A200" s="153"/>
      <c r="B200" s="148"/>
      <c r="C200" s="154"/>
      <c r="D200" s="155"/>
      <c r="E200" s="155"/>
      <c r="F200" s="156"/>
      <c r="G200" s="157"/>
      <c r="H200" s="158"/>
      <c r="I200" s="155"/>
      <c r="J200" s="155"/>
      <c r="K200" s="155"/>
      <c r="L200" s="155"/>
      <c r="M200" s="8"/>
      <c r="N200" s="8"/>
      <c r="O200" s="8"/>
      <c r="P200" s="8"/>
      <c r="Q200" s="8"/>
      <c r="R200" s="8"/>
      <c r="S200" s="8"/>
      <c r="T200" s="8"/>
      <c r="U200" s="8"/>
    </row>
    <row r="201" spans="1:21" ht="16.5" customHeight="1" x14ac:dyDescent="0.25">
      <c r="A201" s="153"/>
      <c r="B201" s="148"/>
      <c r="C201" s="154"/>
      <c r="D201" s="155"/>
      <c r="E201" s="155"/>
      <c r="F201" s="156"/>
      <c r="G201" s="157"/>
      <c r="H201" s="158"/>
      <c r="I201" s="155"/>
      <c r="J201" s="155"/>
      <c r="K201" s="155"/>
      <c r="L201" s="155"/>
      <c r="M201" s="8"/>
      <c r="N201" s="8"/>
      <c r="O201" s="8"/>
      <c r="P201" s="8"/>
      <c r="Q201" s="8"/>
      <c r="R201" s="8"/>
      <c r="S201" s="8"/>
      <c r="T201" s="8"/>
      <c r="U201" s="8"/>
    </row>
    <row r="202" spans="1:21" ht="16.5" customHeight="1" x14ac:dyDescent="0.25">
      <c r="A202" s="153"/>
      <c r="B202" s="148"/>
      <c r="C202" s="154"/>
      <c r="D202" s="155"/>
      <c r="E202" s="155"/>
      <c r="F202" s="156"/>
      <c r="G202" s="157"/>
      <c r="H202" s="158"/>
      <c r="I202" s="155"/>
      <c r="J202" s="155"/>
      <c r="K202" s="155"/>
      <c r="L202" s="155"/>
      <c r="M202" s="8"/>
      <c r="N202" s="8"/>
      <c r="O202" s="8"/>
      <c r="P202" s="8"/>
      <c r="Q202" s="8"/>
      <c r="R202" s="8"/>
      <c r="S202" s="8"/>
      <c r="T202" s="8"/>
      <c r="U202" s="8"/>
    </row>
    <row r="203" spans="1:21" ht="16.5" customHeight="1" x14ac:dyDescent="0.25">
      <c r="A203" s="153"/>
      <c r="B203" s="148"/>
      <c r="C203" s="154"/>
      <c r="D203" s="155"/>
      <c r="E203" s="155"/>
      <c r="F203" s="156"/>
      <c r="G203" s="157"/>
      <c r="H203" s="158"/>
      <c r="I203" s="155"/>
      <c r="J203" s="155"/>
      <c r="K203" s="155"/>
      <c r="L203" s="155"/>
      <c r="M203" s="8"/>
      <c r="N203" s="8"/>
      <c r="O203" s="8"/>
      <c r="P203" s="8"/>
      <c r="Q203" s="8"/>
      <c r="R203" s="8"/>
      <c r="S203" s="8"/>
      <c r="T203" s="8"/>
      <c r="U203" s="8"/>
    </row>
    <row r="204" spans="1:21" ht="16.5" customHeight="1" x14ac:dyDescent="0.25">
      <c r="A204" s="153"/>
      <c r="B204" s="148"/>
      <c r="C204" s="154"/>
      <c r="D204" s="155"/>
      <c r="E204" s="155"/>
      <c r="F204" s="156"/>
      <c r="G204" s="157"/>
      <c r="H204" s="158"/>
      <c r="I204" s="155"/>
      <c r="J204" s="155"/>
      <c r="K204" s="155"/>
      <c r="L204" s="155"/>
      <c r="M204" s="8"/>
      <c r="N204" s="8"/>
      <c r="O204" s="8"/>
      <c r="P204" s="8"/>
      <c r="Q204" s="8"/>
      <c r="R204" s="8"/>
      <c r="S204" s="8"/>
      <c r="T204" s="8"/>
      <c r="U204" s="8"/>
    </row>
    <row r="205" spans="1:21" ht="16.5" customHeight="1" x14ac:dyDescent="0.25">
      <c r="A205" s="153"/>
      <c r="B205" s="148"/>
      <c r="C205" s="154"/>
      <c r="D205" s="155"/>
      <c r="E205" s="155"/>
      <c r="F205" s="156"/>
      <c r="G205" s="157"/>
      <c r="H205" s="158"/>
      <c r="I205" s="155"/>
      <c r="J205" s="155"/>
      <c r="K205" s="155"/>
      <c r="L205" s="155"/>
      <c r="M205" s="8"/>
      <c r="N205" s="8"/>
      <c r="O205" s="8"/>
      <c r="P205" s="8"/>
      <c r="Q205" s="8"/>
      <c r="R205" s="8"/>
      <c r="S205" s="8"/>
      <c r="T205" s="8"/>
      <c r="U205" s="8"/>
    </row>
    <row r="206" spans="1:21" ht="16.5" customHeight="1" x14ac:dyDescent="0.25">
      <c r="A206" s="153"/>
      <c r="B206" s="148"/>
      <c r="C206" s="154"/>
      <c r="D206" s="155"/>
      <c r="E206" s="155"/>
      <c r="F206" s="156"/>
      <c r="G206" s="157"/>
      <c r="H206" s="158"/>
      <c r="I206" s="155"/>
      <c r="J206" s="155"/>
      <c r="K206" s="155"/>
      <c r="L206" s="155"/>
      <c r="M206" s="8"/>
      <c r="N206" s="8"/>
      <c r="O206" s="8"/>
      <c r="P206" s="8"/>
      <c r="Q206" s="8"/>
      <c r="R206" s="8"/>
      <c r="S206" s="8"/>
      <c r="T206" s="8"/>
      <c r="U206" s="8"/>
    </row>
    <row r="207" spans="1:21" ht="16.5" customHeight="1" x14ac:dyDescent="0.25">
      <c r="A207" s="153"/>
      <c r="B207" s="148"/>
      <c r="C207" s="154"/>
      <c r="D207" s="155"/>
      <c r="E207" s="155"/>
      <c r="F207" s="156"/>
      <c r="G207" s="157"/>
      <c r="H207" s="158"/>
      <c r="I207" s="155"/>
      <c r="J207" s="155"/>
      <c r="K207" s="155"/>
      <c r="L207" s="155"/>
      <c r="M207" s="8"/>
      <c r="N207" s="8"/>
      <c r="O207" s="8"/>
      <c r="P207" s="8"/>
      <c r="Q207" s="8"/>
      <c r="R207" s="8"/>
      <c r="S207" s="8"/>
      <c r="T207" s="8"/>
      <c r="U207" s="8"/>
    </row>
    <row r="208" spans="1:21" ht="16.5" customHeight="1" x14ac:dyDescent="0.25">
      <c r="A208" s="153"/>
      <c r="B208" s="148"/>
      <c r="C208" s="154"/>
      <c r="D208" s="155"/>
      <c r="E208" s="155"/>
      <c r="F208" s="156"/>
      <c r="G208" s="157"/>
      <c r="H208" s="158"/>
      <c r="I208" s="155"/>
      <c r="J208" s="155"/>
      <c r="K208" s="155"/>
      <c r="L208" s="155"/>
      <c r="M208" s="8"/>
      <c r="N208" s="8"/>
      <c r="O208" s="8"/>
      <c r="P208" s="8"/>
      <c r="Q208" s="8"/>
      <c r="R208" s="8"/>
      <c r="S208" s="8"/>
      <c r="T208" s="8"/>
      <c r="U208" s="8"/>
    </row>
    <row r="209" spans="1:21" ht="16.5" customHeight="1" x14ac:dyDescent="0.25">
      <c r="A209" s="153"/>
      <c r="B209" s="148"/>
      <c r="C209" s="154"/>
      <c r="D209" s="155"/>
      <c r="E209" s="155"/>
      <c r="F209" s="156"/>
      <c r="G209" s="157"/>
      <c r="H209" s="158"/>
      <c r="I209" s="155"/>
      <c r="J209" s="155"/>
      <c r="K209" s="155"/>
      <c r="L209" s="155"/>
      <c r="M209" s="8"/>
      <c r="N209" s="8"/>
      <c r="O209" s="8"/>
      <c r="P209" s="8"/>
      <c r="Q209" s="8"/>
      <c r="R209" s="8"/>
      <c r="S209" s="8"/>
      <c r="T209" s="8"/>
      <c r="U209" s="8"/>
    </row>
    <row r="210" spans="1:21" ht="16.5" customHeight="1" x14ac:dyDescent="0.25">
      <c r="A210" s="153"/>
      <c r="B210" s="148"/>
      <c r="C210" s="154"/>
      <c r="D210" s="155"/>
      <c r="E210" s="155"/>
      <c r="F210" s="156"/>
      <c r="G210" s="157"/>
      <c r="H210" s="158"/>
      <c r="I210" s="155"/>
      <c r="J210" s="155"/>
      <c r="K210" s="155"/>
      <c r="L210" s="155"/>
      <c r="M210" s="8"/>
      <c r="N210" s="8"/>
      <c r="O210" s="8"/>
      <c r="P210" s="8"/>
      <c r="Q210" s="8"/>
      <c r="R210" s="8"/>
      <c r="S210" s="8"/>
      <c r="T210" s="8"/>
      <c r="U210" s="8"/>
    </row>
    <row r="211" spans="1:21" ht="16.5" customHeight="1" x14ac:dyDescent="0.25">
      <c r="A211" s="153"/>
      <c r="B211" s="148"/>
      <c r="C211" s="154"/>
      <c r="D211" s="155"/>
      <c r="E211" s="155"/>
      <c r="F211" s="156"/>
      <c r="G211" s="157"/>
      <c r="H211" s="158"/>
      <c r="I211" s="155"/>
      <c r="J211" s="155"/>
      <c r="K211" s="155"/>
      <c r="L211" s="155"/>
      <c r="M211" s="8"/>
      <c r="N211" s="8"/>
      <c r="O211" s="8"/>
      <c r="P211" s="8"/>
      <c r="Q211" s="8"/>
      <c r="R211" s="8"/>
      <c r="S211" s="8"/>
      <c r="T211" s="8"/>
      <c r="U211" s="8"/>
    </row>
    <row r="212" spans="1:21" ht="16.5" customHeight="1" x14ac:dyDescent="0.25">
      <c r="A212" s="153"/>
      <c r="B212" s="148"/>
      <c r="C212" s="154"/>
      <c r="D212" s="155"/>
      <c r="E212" s="155"/>
      <c r="F212" s="156"/>
      <c r="G212" s="157"/>
      <c r="H212" s="158"/>
      <c r="I212" s="155"/>
      <c r="J212" s="155"/>
      <c r="K212" s="155"/>
      <c r="L212" s="155"/>
      <c r="M212" s="8"/>
      <c r="N212" s="8"/>
      <c r="O212" s="8"/>
      <c r="P212" s="8"/>
      <c r="Q212" s="8"/>
      <c r="R212" s="8"/>
      <c r="S212" s="8"/>
      <c r="T212" s="8"/>
      <c r="U212" s="8"/>
    </row>
    <row r="213" spans="1:21" ht="16.5" customHeight="1" x14ac:dyDescent="0.25">
      <c r="A213" s="153"/>
      <c r="B213" s="148"/>
      <c r="C213" s="154"/>
      <c r="D213" s="155"/>
      <c r="E213" s="155"/>
      <c r="F213" s="156"/>
      <c r="G213" s="157"/>
      <c r="H213" s="158"/>
      <c r="I213" s="155"/>
      <c r="J213" s="155"/>
      <c r="K213" s="155"/>
      <c r="L213" s="155"/>
      <c r="M213" s="8"/>
      <c r="N213" s="8"/>
      <c r="O213" s="8"/>
      <c r="P213" s="8"/>
      <c r="Q213" s="8"/>
      <c r="R213" s="8"/>
      <c r="S213" s="8"/>
      <c r="T213" s="8"/>
      <c r="U213" s="8"/>
    </row>
    <row r="214" spans="1:21" ht="16.5" customHeight="1" x14ac:dyDescent="0.25">
      <c r="A214" s="153"/>
      <c r="B214" s="148"/>
      <c r="C214" s="154"/>
      <c r="D214" s="155"/>
      <c r="E214" s="155"/>
      <c r="F214" s="156"/>
      <c r="G214" s="157"/>
      <c r="H214" s="158"/>
      <c r="I214" s="155"/>
      <c r="J214" s="155"/>
      <c r="K214" s="155"/>
      <c r="L214" s="155"/>
      <c r="M214" s="8"/>
      <c r="N214" s="8"/>
      <c r="O214" s="8"/>
      <c r="P214" s="8"/>
      <c r="Q214" s="8"/>
      <c r="R214" s="8"/>
      <c r="S214" s="8"/>
      <c r="T214" s="8"/>
      <c r="U214" s="8"/>
    </row>
    <row r="215" spans="1:21" ht="16.5" customHeight="1" x14ac:dyDescent="0.25">
      <c r="A215" s="153"/>
      <c r="B215" s="148"/>
      <c r="C215" s="154"/>
      <c r="D215" s="155"/>
      <c r="E215" s="155"/>
      <c r="F215" s="156"/>
      <c r="G215" s="157"/>
      <c r="H215" s="158"/>
      <c r="I215" s="155"/>
      <c r="J215" s="155"/>
      <c r="K215" s="155"/>
      <c r="L215" s="155"/>
      <c r="M215" s="8"/>
      <c r="N215" s="8"/>
      <c r="O215" s="8"/>
      <c r="P215" s="8"/>
      <c r="Q215" s="8"/>
      <c r="R215" s="8"/>
      <c r="S215" s="8"/>
      <c r="T215" s="8"/>
      <c r="U215" s="8"/>
    </row>
    <row r="216" spans="1:21" ht="16.5" customHeight="1" x14ac:dyDescent="0.25">
      <c r="A216" s="153"/>
      <c r="B216" s="148"/>
      <c r="C216" s="154"/>
      <c r="D216" s="155"/>
      <c r="E216" s="155"/>
      <c r="F216" s="156"/>
      <c r="G216" s="157"/>
      <c r="H216" s="158"/>
      <c r="I216" s="155"/>
      <c r="J216" s="155"/>
      <c r="K216" s="155"/>
      <c r="L216" s="155"/>
      <c r="M216" s="8"/>
      <c r="N216" s="8"/>
      <c r="O216" s="8"/>
      <c r="P216" s="8"/>
      <c r="Q216" s="8"/>
      <c r="R216" s="8"/>
      <c r="S216" s="8"/>
      <c r="T216" s="8"/>
      <c r="U216" s="8"/>
    </row>
    <row r="217" spans="1:21" ht="16.5" customHeight="1" x14ac:dyDescent="0.25">
      <c r="A217" s="153"/>
      <c r="B217" s="148"/>
      <c r="C217" s="154"/>
      <c r="D217" s="155"/>
      <c r="E217" s="155"/>
      <c r="F217" s="156"/>
      <c r="G217" s="157"/>
      <c r="H217" s="158"/>
      <c r="I217" s="155"/>
      <c r="J217" s="155"/>
      <c r="K217" s="155"/>
      <c r="L217" s="155"/>
      <c r="M217" s="8"/>
      <c r="N217" s="8"/>
      <c r="O217" s="8"/>
      <c r="P217" s="8"/>
      <c r="Q217" s="8"/>
      <c r="R217" s="8"/>
      <c r="S217" s="8"/>
      <c r="T217" s="8"/>
      <c r="U217" s="8"/>
    </row>
    <row r="218" spans="1:21" ht="16.5" customHeight="1" x14ac:dyDescent="0.25">
      <c r="A218" s="153"/>
      <c r="B218" s="148"/>
      <c r="C218" s="154"/>
      <c r="D218" s="155"/>
      <c r="E218" s="155"/>
      <c r="F218" s="156"/>
      <c r="G218" s="157"/>
      <c r="H218" s="158"/>
      <c r="I218" s="155"/>
      <c r="J218" s="155"/>
      <c r="K218" s="155"/>
      <c r="L218" s="155"/>
      <c r="M218" s="8"/>
      <c r="N218" s="8"/>
      <c r="O218" s="8"/>
      <c r="P218" s="8"/>
      <c r="Q218" s="8"/>
      <c r="R218" s="8"/>
      <c r="S218" s="8"/>
      <c r="T218" s="8"/>
      <c r="U218" s="8"/>
    </row>
    <row r="219" spans="1:21" ht="16.5" customHeight="1" x14ac:dyDescent="0.25">
      <c r="A219" s="153"/>
      <c r="B219" s="148"/>
      <c r="C219" s="154"/>
      <c r="D219" s="155"/>
      <c r="E219" s="155"/>
      <c r="F219" s="156"/>
      <c r="G219" s="157"/>
      <c r="H219" s="158"/>
      <c r="I219" s="155"/>
      <c r="J219" s="155"/>
      <c r="K219" s="155"/>
      <c r="L219" s="155"/>
      <c r="M219" s="8"/>
      <c r="N219" s="8"/>
      <c r="O219" s="8"/>
      <c r="P219" s="8"/>
      <c r="Q219" s="8"/>
      <c r="R219" s="8"/>
      <c r="S219" s="8"/>
      <c r="T219" s="8"/>
      <c r="U219" s="8"/>
    </row>
    <row r="220" spans="1:21" ht="16.5" customHeight="1" x14ac:dyDescent="0.25">
      <c r="A220" s="153"/>
      <c r="B220" s="148"/>
      <c r="C220" s="154"/>
      <c r="D220" s="155"/>
      <c r="E220" s="155"/>
      <c r="F220" s="156"/>
      <c r="G220" s="157"/>
      <c r="H220" s="158"/>
      <c r="I220" s="155"/>
      <c r="J220" s="155"/>
      <c r="K220" s="155"/>
      <c r="L220" s="155"/>
      <c r="M220" s="8"/>
      <c r="N220" s="8"/>
      <c r="O220" s="8"/>
      <c r="P220" s="8"/>
      <c r="Q220" s="8"/>
      <c r="R220" s="8"/>
      <c r="S220" s="8"/>
      <c r="T220" s="8"/>
      <c r="U220" s="8"/>
    </row>
    <row r="221" spans="1:21" ht="16.5" customHeight="1" x14ac:dyDescent="0.25">
      <c r="A221" s="153"/>
      <c r="B221" s="148"/>
      <c r="C221" s="154"/>
      <c r="D221" s="155"/>
      <c r="E221" s="155"/>
      <c r="F221" s="156"/>
      <c r="G221" s="157"/>
      <c r="H221" s="158"/>
      <c r="I221" s="155"/>
      <c r="J221" s="155"/>
      <c r="K221" s="155"/>
      <c r="L221" s="155"/>
      <c r="M221" s="8"/>
      <c r="N221" s="8"/>
      <c r="O221" s="8"/>
      <c r="P221" s="8"/>
      <c r="Q221" s="8"/>
      <c r="R221" s="8"/>
      <c r="S221" s="8"/>
      <c r="T221" s="8"/>
      <c r="U221" s="8"/>
    </row>
    <row r="222" spans="1:21" ht="16.5" customHeight="1" x14ac:dyDescent="0.25">
      <c r="A222" s="153"/>
      <c r="B222" s="148"/>
      <c r="C222" s="154"/>
      <c r="D222" s="155"/>
      <c r="E222" s="155"/>
      <c r="F222" s="156"/>
      <c r="G222" s="157"/>
      <c r="H222" s="158"/>
      <c r="I222" s="155"/>
      <c r="J222" s="155"/>
      <c r="K222" s="155"/>
      <c r="L222" s="155"/>
      <c r="M222" s="8"/>
      <c r="N222" s="8"/>
      <c r="O222" s="8"/>
      <c r="P222" s="8"/>
      <c r="Q222" s="8"/>
      <c r="R222" s="8"/>
      <c r="S222" s="8"/>
      <c r="T222" s="8"/>
      <c r="U222" s="8"/>
    </row>
    <row r="223" spans="1:21" ht="16.5" customHeight="1" x14ac:dyDescent="0.25">
      <c r="A223" s="153"/>
      <c r="B223" s="148"/>
      <c r="C223" s="154"/>
      <c r="D223" s="155"/>
      <c r="E223" s="155"/>
      <c r="F223" s="156"/>
      <c r="G223" s="157"/>
      <c r="H223" s="158"/>
      <c r="I223" s="155"/>
      <c r="J223" s="155"/>
      <c r="K223" s="155"/>
      <c r="L223" s="155"/>
      <c r="M223" s="8"/>
      <c r="N223" s="8"/>
      <c r="O223" s="8"/>
      <c r="P223" s="8"/>
      <c r="Q223" s="8"/>
      <c r="R223" s="8"/>
      <c r="S223" s="8"/>
      <c r="T223" s="8"/>
      <c r="U223" s="8"/>
    </row>
    <row r="224" spans="1:21" ht="16.5" customHeight="1" x14ac:dyDescent="0.25">
      <c r="A224" s="153"/>
      <c r="B224" s="148"/>
      <c r="C224" s="154"/>
      <c r="D224" s="155"/>
      <c r="E224" s="155"/>
      <c r="F224" s="156"/>
      <c r="G224" s="157"/>
      <c r="H224" s="158"/>
      <c r="I224" s="155"/>
      <c r="J224" s="155"/>
      <c r="K224" s="155"/>
      <c r="L224" s="155"/>
      <c r="M224" s="8"/>
      <c r="N224" s="8"/>
      <c r="O224" s="8"/>
      <c r="P224" s="8"/>
      <c r="Q224" s="8"/>
      <c r="R224" s="8"/>
      <c r="S224" s="8"/>
      <c r="T224" s="8"/>
      <c r="U224" s="8"/>
    </row>
    <row r="225" spans="1:21" ht="16.5" customHeight="1" x14ac:dyDescent="0.25">
      <c r="A225" s="153"/>
      <c r="B225" s="148"/>
      <c r="C225" s="154"/>
      <c r="D225" s="155"/>
      <c r="E225" s="155"/>
      <c r="F225" s="156"/>
      <c r="G225" s="157"/>
      <c r="H225" s="158"/>
      <c r="I225" s="155"/>
      <c r="J225" s="155"/>
      <c r="K225" s="155"/>
      <c r="L225" s="155"/>
      <c r="M225" s="8"/>
      <c r="N225" s="8"/>
      <c r="O225" s="8"/>
      <c r="P225" s="8"/>
      <c r="Q225" s="8"/>
      <c r="R225" s="8"/>
      <c r="S225" s="8"/>
      <c r="T225" s="8"/>
      <c r="U225" s="8"/>
    </row>
    <row r="226" spans="1:21" ht="16.5" customHeight="1" x14ac:dyDescent="0.25">
      <c r="A226" s="153"/>
      <c r="B226" s="148"/>
      <c r="C226" s="154"/>
      <c r="D226" s="155"/>
      <c r="E226" s="155"/>
      <c r="F226" s="156"/>
      <c r="G226" s="157"/>
      <c r="H226" s="158"/>
      <c r="I226" s="155"/>
      <c r="J226" s="155"/>
      <c r="K226" s="155"/>
      <c r="L226" s="155"/>
      <c r="M226" s="8"/>
      <c r="N226" s="8"/>
      <c r="O226" s="8"/>
      <c r="P226" s="8"/>
      <c r="Q226" s="8"/>
      <c r="R226" s="8"/>
      <c r="S226" s="8"/>
      <c r="T226" s="8"/>
      <c r="U226" s="8"/>
    </row>
    <row r="227" spans="1:21" ht="16.5" customHeight="1" x14ac:dyDescent="0.25">
      <c r="A227" s="153"/>
      <c r="B227" s="148"/>
      <c r="C227" s="154"/>
      <c r="D227" s="155"/>
      <c r="E227" s="155"/>
      <c r="F227" s="156"/>
      <c r="G227" s="157"/>
      <c r="H227" s="158"/>
      <c r="I227" s="155"/>
      <c r="J227" s="155"/>
      <c r="K227" s="155"/>
      <c r="L227" s="155"/>
      <c r="M227" s="8"/>
      <c r="N227" s="8"/>
      <c r="O227" s="8"/>
      <c r="P227" s="8"/>
      <c r="Q227" s="8"/>
      <c r="R227" s="8"/>
      <c r="S227" s="8"/>
      <c r="T227" s="8"/>
      <c r="U227" s="8"/>
    </row>
    <row r="228" spans="1:21" ht="16.5" customHeight="1" x14ac:dyDescent="0.25">
      <c r="A228" s="153"/>
      <c r="B228" s="148"/>
      <c r="C228" s="154"/>
      <c r="D228" s="155"/>
      <c r="E228" s="155"/>
      <c r="F228" s="156"/>
      <c r="G228" s="157"/>
      <c r="H228" s="158"/>
      <c r="I228" s="155"/>
      <c r="J228" s="155"/>
      <c r="K228" s="155"/>
      <c r="L228" s="155"/>
      <c r="M228" s="8"/>
      <c r="N228" s="8"/>
      <c r="O228" s="8"/>
      <c r="P228" s="8"/>
      <c r="Q228" s="8"/>
      <c r="R228" s="8"/>
      <c r="S228" s="8"/>
      <c r="T228" s="8"/>
      <c r="U228" s="8"/>
    </row>
    <row r="229" spans="1:21" ht="16.5" customHeight="1" x14ac:dyDescent="0.25">
      <c r="A229" s="153"/>
      <c r="B229" s="148"/>
      <c r="C229" s="154"/>
      <c r="D229" s="155"/>
      <c r="E229" s="155"/>
      <c r="F229" s="156"/>
      <c r="G229" s="157"/>
      <c r="H229" s="158"/>
      <c r="I229" s="155"/>
      <c r="J229" s="155"/>
      <c r="K229" s="155"/>
      <c r="L229" s="155"/>
      <c r="M229" s="8"/>
      <c r="N229" s="8"/>
      <c r="O229" s="8"/>
      <c r="P229" s="8"/>
      <c r="Q229" s="8"/>
      <c r="R229" s="8"/>
      <c r="S229" s="8"/>
      <c r="T229" s="8"/>
      <c r="U229" s="8"/>
    </row>
    <row r="230" spans="1:21" ht="16.5" customHeight="1" x14ac:dyDescent="0.25">
      <c r="A230" s="153"/>
      <c r="B230" s="148"/>
      <c r="C230" s="154"/>
      <c r="D230" s="155"/>
      <c r="E230" s="155"/>
      <c r="F230" s="156"/>
      <c r="G230" s="157"/>
      <c r="H230" s="158"/>
      <c r="I230" s="155"/>
      <c r="J230" s="155"/>
      <c r="K230" s="155"/>
      <c r="L230" s="155"/>
      <c r="M230" s="8"/>
      <c r="N230" s="8"/>
      <c r="O230" s="8"/>
      <c r="P230" s="8"/>
      <c r="Q230" s="8"/>
      <c r="R230" s="8"/>
      <c r="S230" s="8"/>
      <c r="T230" s="8"/>
      <c r="U230" s="8"/>
    </row>
    <row r="231" spans="1:21" ht="16.5" customHeight="1" x14ac:dyDescent="0.25">
      <c r="A231" s="153"/>
      <c r="B231" s="148"/>
      <c r="C231" s="154"/>
      <c r="D231" s="155"/>
      <c r="E231" s="155"/>
      <c r="F231" s="156"/>
      <c r="G231" s="157"/>
      <c r="H231" s="158"/>
      <c r="I231" s="155"/>
      <c r="J231" s="155"/>
      <c r="K231" s="155"/>
      <c r="L231" s="155"/>
      <c r="M231" s="8"/>
      <c r="N231" s="8"/>
      <c r="O231" s="8"/>
      <c r="P231" s="8"/>
      <c r="Q231" s="8"/>
      <c r="R231" s="8"/>
      <c r="S231" s="8"/>
      <c r="T231" s="8"/>
      <c r="U231" s="8"/>
    </row>
    <row r="232" spans="1:21" ht="16.5" customHeight="1" x14ac:dyDescent="0.25">
      <c r="A232" s="153"/>
      <c r="B232" s="148"/>
      <c r="C232" s="154"/>
      <c r="D232" s="155"/>
      <c r="E232" s="155"/>
      <c r="F232" s="156"/>
      <c r="G232" s="157"/>
      <c r="H232" s="158"/>
      <c r="I232" s="155"/>
      <c r="J232" s="155"/>
      <c r="K232" s="155"/>
      <c r="L232" s="155"/>
      <c r="M232" s="8"/>
      <c r="N232" s="8"/>
      <c r="O232" s="8"/>
      <c r="P232" s="8"/>
      <c r="Q232" s="8"/>
      <c r="R232" s="8"/>
      <c r="S232" s="8"/>
      <c r="T232" s="8"/>
      <c r="U232" s="8"/>
    </row>
    <row r="233" spans="1:21" ht="16.5" customHeight="1" x14ac:dyDescent="0.25">
      <c r="A233" s="153"/>
      <c r="B233" s="148"/>
      <c r="C233" s="154"/>
      <c r="D233" s="155"/>
      <c r="E233" s="155"/>
      <c r="F233" s="156"/>
      <c r="G233" s="157"/>
      <c r="H233" s="158"/>
      <c r="I233" s="155"/>
      <c r="J233" s="155"/>
      <c r="K233" s="155"/>
      <c r="L233" s="155"/>
      <c r="M233" s="8"/>
      <c r="N233" s="8"/>
      <c r="O233" s="8"/>
      <c r="P233" s="8"/>
      <c r="Q233" s="8"/>
      <c r="R233" s="8"/>
      <c r="S233" s="8"/>
      <c r="T233" s="8"/>
      <c r="U233" s="8"/>
    </row>
    <row r="234" spans="1:21" ht="16.5" customHeight="1" x14ac:dyDescent="0.25">
      <c r="A234" s="153"/>
      <c r="B234" s="148"/>
      <c r="C234" s="154"/>
      <c r="D234" s="155"/>
      <c r="E234" s="155"/>
      <c r="F234" s="156"/>
      <c r="G234" s="157"/>
      <c r="H234" s="158"/>
      <c r="I234" s="155"/>
      <c r="J234" s="155"/>
      <c r="K234" s="155"/>
      <c r="L234" s="155"/>
      <c r="M234" s="8"/>
      <c r="N234" s="8"/>
      <c r="O234" s="8"/>
      <c r="P234" s="8"/>
      <c r="Q234" s="8"/>
      <c r="R234" s="8"/>
      <c r="S234" s="8"/>
      <c r="T234" s="8"/>
      <c r="U234" s="8"/>
    </row>
    <row r="235" spans="1:21" ht="16.5" customHeight="1" x14ac:dyDescent="0.25">
      <c r="A235" s="153"/>
      <c r="B235" s="148"/>
      <c r="C235" s="154"/>
      <c r="D235" s="155"/>
      <c r="E235" s="155"/>
      <c r="F235" s="156"/>
      <c r="G235" s="157"/>
      <c r="H235" s="158"/>
      <c r="I235" s="155"/>
      <c r="J235" s="155"/>
      <c r="K235" s="155"/>
      <c r="L235" s="155"/>
      <c r="M235" s="8"/>
      <c r="N235" s="8"/>
      <c r="O235" s="8"/>
      <c r="P235" s="8"/>
      <c r="Q235" s="8"/>
      <c r="R235" s="8"/>
      <c r="S235" s="8"/>
      <c r="T235" s="8"/>
      <c r="U235" s="8"/>
    </row>
    <row r="236" spans="1:21" ht="16.5" customHeight="1" x14ac:dyDescent="0.25">
      <c r="A236" s="153"/>
      <c r="B236" s="148"/>
      <c r="C236" s="154"/>
      <c r="D236" s="155"/>
      <c r="E236" s="155"/>
      <c r="F236" s="156"/>
      <c r="G236" s="157"/>
      <c r="H236" s="158"/>
      <c r="I236" s="155"/>
      <c r="J236" s="155"/>
      <c r="K236" s="155"/>
      <c r="L236" s="155"/>
      <c r="M236" s="8"/>
      <c r="N236" s="8"/>
      <c r="O236" s="8"/>
      <c r="P236" s="8"/>
      <c r="Q236" s="8"/>
      <c r="R236" s="8"/>
      <c r="S236" s="8"/>
      <c r="T236" s="8"/>
      <c r="U236" s="8"/>
    </row>
    <row r="237" spans="1:21" ht="16.5" customHeight="1" x14ac:dyDescent="0.25">
      <c r="A237" s="153"/>
      <c r="B237" s="148"/>
      <c r="C237" s="154"/>
      <c r="D237" s="155"/>
      <c r="E237" s="155"/>
      <c r="F237" s="156"/>
      <c r="G237" s="157"/>
      <c r="H237" s="158"/>
      <c r="I237" s="155"/>
      <c r="J237" s="155"/>
      <c r="K237" s="155"/>
      <c r="L237" s="155"/>
      <c r="M237" s="8"/>
      <c r="N237" s="8"/>
      <c r="O237" s="8"/>
      <c r="P237" s="8"/>
      <c r="Q237" s="8"/>
      <c r="R237" s="8"/>
      <c r="S237" s="8"/>
      <c r="T237" s="8"/>
      <c r="U237" s="8"/>
    </row>
    <row r="238" spans="1:21" ht="16.5" customHeight="1" x14ac:dyDescent="0.25">
      <c r="A238" s="153"/>
      <c r="B238" s="148"/>
      <c r="C238" s="154"/>
      <c r="D238" s="155"/>
      <c r="E238" s="155"/>
      <c r="F238" s="156"/>
      <c r="G238" s="157"/>
      <c r="H238" s="158"/>
      <c r="I238" s="155"/>
      <c r="J238" s="155"/>
      <c r="K238" s="155"/>
      <c r="L238" s="155"/>
      <c r="M238" s="8"/>
      <c r="N238" s="8"/>
      <c r="O238" s="8"/>
      <c r="P238" s="8"/>
      <c r="Q238" s="8"/>
      <c r="R238" s="8"/>
      <c r="S238" s="8"/>
      <c r="T238" s="8"/>
      <c r="U238" s="8"/>
    </row>
    <row r="239" spans="1:21" ht="16.5" customHeight="1" x14ac:dyDescent="0.25">
      <c r="A239" s="153"/>
      <c r="B239" s="148"/>
      <c r="C239" s="154"/>
      <c r="D239" s="155"/>
      <c r="E239" s="155"/>
      <c r="F239" s="156"/>
      <c r="G239" s="157"/>
      <c r="H239" s="158"/>
      <c r="I239" s="155"/>
      <c r="J239" s="155"/>
      <c r="K239" s="155"/>
      <c r="L239" s="155"/>
      <c r="M239" s="8"/>
      <c r="N239" s="8"/>
      <c r="O239" s="8"/>
      <c r="P239" s="8"/>
      <c r="Q239" s="8"/>
      <c r="R239" s="8"/>
      <c r="S239" s="8"/>
      <c r="T239" s="8"/>
      <c r="U239" s="8"/>
    </row>
    <row r="240" spans="1:21" ht="16.5" customHeight="1" x14ac:dyDescent="0.25">
      <c r="A240" s="153"/>
      <c r="B240" s="148"/>
      <c r="C240" s="154"/>
      <c r="D240" s="155"/>
      <c r="E240" s="155"/>
      <c r="F240" s="156"/>
      <c r="G240" s="157"/>
      <c r="H240" s="158"/>
      <c r="I240" s="155"/>
      <c r="J240" s="155"/>
      <c r="K240" s="155"/>
      <c r="L240" s="155"/>
      <c r="M240" s="8"/>
      <c r="N240" s="8"/>
      <c r="O240" s="8"/>
      <c r="P240" s="8"/>
      <c r="Q240" s="8"/>
      <c r="R240" s="8"/>
      <c r="S240" s="8"/>
      <c r="T240" s="8"/>
      <c r="U240" s="8"/>
    </row>
    <row r="241" spans="1:21" ht="16.5" customHeight="1" x14ac:dyDescent="0.25">
      <c r="A241" s="153"/>
      <c r="B241" s="148"/>
      <c r="C241" s="154"/>
      <c r="D241" s="155"/>
      <c r="E241" s="155"/>
      <c r="F241" s="156"/>
      <c r="G241" s="157"/>
      <c r="H241" s="158"/>
      <c r="I241" s="155"/>
      <c r="J241" s="155"/>
      <c r="K241" s="155"/>
      <c r="L241" s="155"/>
      <c r="M241" s="8"/>
      <c r="N241" s="8"/>
      <c r="O241" s="8"/>
      <c r="P241" s="8"/>
      <c r="Q241" s="8"/>
      <c r="R241" s="8"/>
      <c r="S241" s="8"/>
      <c r="T241" s="8"/>
      <c r="U241" s="8"/>
    </row>
    <row r="242" spans="1:21" ht="16.5" customHeight="1" x14ac:dyDescent="0.25">
      <c r="A242" s="153"/>
      <c r="B242" s="148"/>
      <c r="C242" s="154"/>
      <c r="D242" s="155"/>
      <c r="E242" s="155"/>
      <c r="F242" s="156"/>
      <c r="G242" s="157"/>
      <c r="H242" s="158"/>
      <c r="I242" s="155"/>
      <c r="J242" s="155"/>
      <c r="K242" s="155"/>
      <c r="L242" s="155"/>
      <c r="M242" s="8"/>
      <c r="N242" s="8"/>
      <c r="O242" s="8"/>
      <c r="P242" s="8"/>
      <c r="Q242" s="8"/>
      <c r="R242" s="8"/>
      <c r="S242" s="8"/>
      <c r="T242" s="8"/>
      <c r="U242" s="8"/>
    </row>
    <row r="243" spans="1:21" ht="16.5" customHeight="1" x14ac:dyDescent="0.25">
      <c r="A243" s="153"/>
      <c r="B243" s="148"/>
      <c r="C243" s="154"/>
      <c r="D243" s="155"/>
      <c r="E243" s="155"/>
      <c r="F243" s="156"/>
      <c r="G243" s="157"/>
      <c r="H243" s="158"/>
      <c r="I243" s="155"/>
      <c r="J243" s="155"/>
      <c r="K243" s="155"/>
      <c r="L243" s="155"/>
      <c r="M243" s="8"/>
      <c r="N243" s="8"/>
      <c r="O243" s="8"/>
      <c r="P243" s="8"/>
      <c r="Q243" s="8"/>
      <c r="R243" s="8"/>
      <c r="S243" s="8"/>
      <c r="T243" s="8"/>
      <c r="U243" s="8"/>
    </row>
    <row r="244" spans="1:21" ht="16.5" customHeight="1" x14ac:dyDescent="0.25">
      <c r="A244" s="153"/>
      <c r="B244" s="148"/>
      <c r="C244" s="154"/>
      <c r="D244" s="155"/>
      <c r="E244" s="155"/>
      <c r="F244" s="156"/>
      <c r="G244" s="157"/>
      <c r="H244" s="158"/>
      <c r="I244" s="155"/>
      <c r="J244" s="155"/>
      <c r="K244" s="155"/>
      <c r="L244" s="155"/>
      <c r="M244" s="8"/>
      <c r="N244" s="8"/>
      <c r="O244" s="8"/>
      <c r="P244" s="8"/>
      <c r="Q244" s="8"/>
      <c r="R244" s="8"/>
      <c r="S244" s="8"/>
      <c r="T244" s="8"/>
      <c r="U244" s="8"/>
    </row>
    <row r="245" spans="1:21" ht="16.5" customHeight="1" x14ac:dyDescent="0.25">
      <c r="A245" s="153"/>
      <c r="B245" s="148"/>
      <c r="C245" s="154"/>
      <c r="D245" s="155"/>
      <c r="E245" s="155"/>
      <c r="F245" s="156"/>
      <c r="G245" s="157"/>
      <c r="H245" s="158"/>
      <c r="I245" s="155"/>
      <c r="J245" s="155"/>
      <c r="K245" s="155"/>
      <c r="L245" s="155"/>
      <c r="M245" s="8"/>
      <c r="N245" s="8"/>
      <c r="O245" s="8"/>
      <c r="P245" s="8"/>
      <c r="Q245" s="8"/>
      <c r="R245" s="8"/>
      <c r="S245" s="8"/>
      <c r="T245" s="8"/>
      <c r="U245" s="8"/>
    </row>
    <row r="246" spans="1:21" ht="16.5" customHeight="1" x14ac:dyDescent="0.25">
      <c r="A246" s="153"/>
      <c r="B246" s="148"/>
      <c r="C246" s="154"/>
      <c r="D246" s="155"/>
      <c r="E246" s="155"/>
      <c r="F246" s="156"/>
      <c r="G246" s="157"/>
      <c r="H246" s="158"/>
      <c r="I246" s="155"/>
      <c r="J246" s="155"/>
      <c r="K246" s="155"/>
      <c r="L246" s="155"/>
      <c r="M246" s="8"/>
      <c r="N246" s="8"/>
      <c r="O246" s="8"/>
      <c r="P246" s="8"/>
      <c r="Q246" s="8"/>
      <c r="R246" s="8"/>
      <c r="S246" s="8"/>
      <c r="T246" s="8"/>
      <c r="U246" s="8"/>
    </row>
    <row r="247" spans="1:21" ht="16.5" customHeight="1" x14ac:dyDescent="0.25">
      <c r="A247" s="153"/>
      <c r="B247" s="148"/>
      <c r="C247" s="154"/>
      <c r="D247" s="155"/>
      <c r="E247" s="155"/>
      <c r="F247" s="156"/>
      <c r="G247" s="157"/>
      <c r="H247" s="158"/>
      <c r="I247" s="155"/>
      <c r="J247" s="155"/>
      <c r="K247" s="155"/>
      <c r="L247" s="155"/>
      <c r="M247" s="8"/>
      <c r="N247" s="8"/>
      <c r="O247" s="8"/>
      <c r="P247" s="8"/>
      <c r="Q247" s="8"/>
      <c r="R247" s="8"/>
      <c r="S247" s="8"/>
      <c r="T247" s="8"/>
      <c r="U247" s="8"/>
    </row>
    <row r="248" spans="1:21" ht="16.5" customHeight="1" x14ac:dyDescent="0.25">
      <c r="A248" s="153"/>
      <c r="B248" s="148"/>
      <c r="C248" s="154"/>
      <c r="D248" s="155"/>
      <c r="E248" s="155"/>
      <c r="F248" s="156"/>
      <c r="G248" s="157"/>
      <c r="H248" s="158"/>
      <c r="I248" s="155"/>
      <c r="J248" s="155"/>
      <c r="K248" s="155"/>
      <c r="L248" s="155"/>
      <c r="M248" s="8"/>
      <c r="N248" s="8"/>
      <c r="O248" s="8"/>
      <c r="P248" s="8"/>
      <c r="Q248" s="8"/>
      <c r="R248" s="8"/>
      <c r="S248" s="8"/>
      <c r="T248" s="8"/>
      <c r="U248" s="8"/>
    </row>
    <row r="249" spans="1:21" ht="16.5" customHeight="1" x14ac:dyDescent="0.25">
      <c r="A249" s="153"/>
      <c r="B249" s="148"/>
      <c r="C249" s="154"/>
      <c r="D249" s="155"/>
      <c r="E249" s="155"/>
      <c r="F249" s="156"/>
      <c r="G249" s="157"/>
      <c r="H249" s="158"/>
      <c r="I249" s="155"/>
      <c r="J249" s="155"/>
      <c r="K249" s="155"/>
      <c r="L249" s="155"/>
      <c r="M249" s="8"/>
      <c r="N249" s="8"/>
      <c r="O249" s="8"/>
      <c r="P249" s="8"/>
      <c r="Q249" s="8"/>
      <c r="R249" s="8"/>
      <c r="S249" s="8"/>
      <c r="T249" s="8"/>
      <c r="U249" s="8"/>
    </row>
    <row r="250" spans="1:21" ht="16.5" customHeight="1" x14ac:dyDescent="0.25">
      <c r="A250" s="153"/>
      <c r="B250" s="148"/>
      <c r="C250" s="154"/>
      <c r="D250" s="155"/>
      <c r="E250" s="155"/>
      <c r="F250" s="156"/>
      <c r="G250" s="157"/>
      <c r="H250" s="158"/>
      <c r="I250" s="155"/>
      <c r="J250" s="155"/>
      <c r="K250" s="155"/>
      <c r="L250" s="155"/>
      <c r="M250" s="8"/>
      <c r="N250" s="8"/>
      <c r="O250" s="8"/>
      <c r="P250" s="8"/>
      <c r="Q250" s="8"/>
      <c r="R250" s="8"/>
      <c r="S250" s="8"/>
      <c r="T250" s="8"/>
      <c r="U250" s="8"/>
    </row>
    <row r="251" spans="1:21" ht="16.5" customHeight="1" x14ac:dyDescent="0.25">
      <c r="A251" s="153"/>
      <c r="B251" s="148"/>
      <c r="C251" s="154"/>
      <c r="D251" s="155"/>
      <c r="E251" s="155"/>
      <c r="F251" s="156"/>
      <c r="G251" s="157"/>
      <c r="H251" s="158"/>
      <c r="I251" s="155"/>
      <c r="J251" s="155"/>
      <c r="K251" s="155"/>
      <c r="L251" s="155"/>
      <c r="M251" s="8"/>
      <c r="N251" s="8"/>
      <c r="O251" s="8"/>
      <c r="P251" s="8"/>
      <c r="Q251" s="8"/>
      <c r="R251" s="8"/>
      <c r="S251" s="8"/>
      <c r="T251" s="8"/>
      <c r="U251" s="8"/>
    </row>
    <row r="252" spans="1:21" ht="16.5" customHeight="1" x14ac:dyDescent="0.25">
      <c r="A252" s="153"/>
      <c r="B252" s="148"/>
      <c r="C252" s="154"/>
      <c r="D252" s="155"/>
      <c r="E252" s="155"/>
      <c r="F252" s="156"/>
      <c r="G252" s="157"/>
      <c r="H252" s="158"/>
      <c r="I252" s="155"/>
      <c r="J252" s="155"/>
      <c r="K252" s="155"/>
      <c r="L252" s="155"/>
      <c r="M252" s="8"/>
      <c r="N252" s="8"/>
      <c r="O252" s="8"/>
      <c r="P252" s="8"/>
      <c r="Q252" s="8"/>
      <c r="R252" s="8"/>
      <c r="S252" s="8"/>
      <c r="T252" s="8"/>
      <c r="U252" s="8"/>
    </row>
    <row r="253" spans="1:21" ht="16.5" customHeight="1" x14ac:dyDescent="0.25">
      <c r="A253" s="153"/>
      <c r="B253" s="148"/>
      <c r="C253" s="154"/>
      <c r="D253" s="155"/>
      <c r="E253" s="155"/>
      <c r="F253" s="156"/>
      <c r="G253" s="157"/>
      <c r="H253" s="158"/>
      <c r="I253" s="155"/>
      <c r="J253" s="155"/>
      <c r="K253" s="155"/>
      <c r="L253" s="155"/>
      <c r="M253" s="8"/>
      <c r="N253" s="8"/>
      <c r="O253" s="8"/>
      <c r="P253" s="8"/>
      <c r="Q253" s="8"/>
      <c r="R253" s="8"/>
      <c r="S253" s="8"/>
      <c r="T253" s="8"/>
      <c r="U253" s="8"/>
    </row>
    <row r="254" spans="1:21" ht="16.5" customHeight="1" x14ac:dyDescent="0.25">
      <c r="A254" s="153"/>
      <c r="B254" s="148"/>
      <c r="C254" s="154"/>
      <c r="D254" s="155"/>
      <c r="E254" s="155"/>
      <c r="F254" s="156"/>
      <c r="G254" s="157"/>
      <c r="H254" s="158"/>
      <c r="I254" s="155"/>
      <c r="J254" s="155"/>
      <c r="K254" s="155"/>
      <c r="L254" s="155"/>
      <c r="M254" s="8"/>
      <c r="N254" s="8"/>
      <c r="O254" s="8"/>
      <c r="P254" s="8"/>
      <c r="Q254" s="8"/>
      <c r="R254" s="8"/>
      <c r="S254" s="8"/>
      <c r="T254" s="8"/>
      <c r="U254" s="8"/>
    </row>
    <row r="255" spans="1:21" ht="16.5" customHeight="1" x14ac:dyDescent="0.25">
      <c r="A255" s="153"/>
      <c r="B255" s="148"/>
      <c r="C255" s="154"/>
      <c r="D255" s="155"/>
      <c r="E255" s="155"/>
      <c r="F255" s="156"/>
      <c r="G255" s="157"/>
      <c r="H255" s="158"/>
      <c r="I255" s="155"/>
      <c r="J255" s="155"/>
      <c r="K255" s="155"/>
      <c r="L255" s="155"/>
      <c r="M255" s="8"/>
      <c r="N255" s="8"/>
      <c r="O255" s="8"/>
      <c r="P255" s="8"/>
      <c r="Q255" s="8"/>
      <c r="R255" s="8"/>
      <c r="S255" s="8"/>
      <c r="T255" s="8"/>
      <c r="U255" s="8"/>
    </row>
    <row r="256" spans="1:21" ht="16.5" customHeight="1" x14ac:dyDescent="0.25">
      <c r="A256" s="153"/>
      <c r="B256" s="148"/>
      <c r="C256" s="154"/>
      <c r="D256" s="155"/>
      <c r="E256" s="155"/>
      <c r="F256" s="156"/>
      <c r="G256" s="157"/>
      <c r="H256" s="158"/>
      <c r="I256" s="155"/>
      <c r="J256" s="155"/>
      <c r="K256" s="155"/>
      <c r="L256" s="155"/>
      <c r="M256" s="8"/>
      <c r="N256" s="8"/>
      <c r="O256" s="8"/>
      <c r="P256" s="8"/>
      <c r="Q256" s="8"/>
      <c r="R256" s="8"/>
      <c r="S256" s="8"/>
      <c r="T256" s="8"/>
      <c r="U256" s="8"/>
    </row>
    <row r="257" spans="1:21" ht="16.5" customHeight="1" x14ac:dyDescent="0.25">
      <c r="A257" s="153"/>
      <c r="B257" s="148"/>
      <c r="C257" s="154"/>
      <c r="D257" s="155"/>
      <c r="E257" s="155"/>
      <c r="F257" s="156"/>
      <c r="G257" s="157"/>
      <c r="H257" s="158"/>
      <c r="I257" s="155"/>
      <c r="J257" s="155"/>
      <c r="K257" s="155"/>
      <c r="L257" s="155"/>
      <c r="M257" s="8"/>
      <c r="N257" s="8"/>
      <c r="O257" s="8"/>
      <c r="P257" s="8"/>
      <c r="Q257" s="8"/>
      <c r="R257" s="8"/>
      <c r="S257" s="8"/>
      <c r="T257" s="8"/>
      <c r="U257" s="8"/>
    </row>
    <row r="258" spans="1:21" ht="16.5" customHeight="1" x14ac:dyDescent="0.25">
      <c r="A258" s="153"/>
      <c r="B258" s="148"/>
      <c r="C258" s="154"/>
      <c r="D258" s="155"/>
      <c r="E258" s="155"/>
      <c r="F258" s="156"/>
      <c r="G258" s="157"/>
      <c r="H258" s="158"/>
      <c r="I258" s="155"/>
      <c r="J258" s="155"/>
      <c r="K258" s="155"/>
      <c r="L258" s="155"/>
      <c r="M258" s="8"/>
      <c r="N258" s="8"/>
      <c r="O258" s="8"/>
      <c r="P258" s="8"/>
      <c r="Q258" s="8"/>
      <c r="R258" s="8"/>
      <c r="S258" s="8"/>
      <c r="T258" s="8"/>
      <c r="U258" s="8"/>
    </row>
    <row r="259" spans="1:21" ht="16.5" customHeight="1" x14ac:dyDescent="0.25">
      <c r="A259" s="153"/>
      <c r="B259" s="148"/>
      <c r="C259" s="154"/>
      <c r="D259" s="155"/>
      <c r="E259" s="155"/>
      <c r="F259" s="156"/>
      <c r="G259" s="157"/>
      <c r="H259" s="158"/>
      <c r="I259" s="155"/>
      <c r="J259" s="155"/>
      <c r="K259" s="155"/>
      <c r="L259" s="155"/>
      <c r="M259" s="8"/>
      <c r="N259" s="8"/>
      <c r="O259" s="8"/>
      <c r="P259" s="8"/>
      <c r="Q259" s="8"/>
      <c r="R259" s="8"/>
      <c r="S259" s="8"/>
      <c r="T259" s="8"/>
      <c r="U259" s="8"/>
    </row>
    <row r="260" spans="1:21" ht="16.5" customHeight="1" x14ac:dyDescent="0.25">
      <c r="A260" s="153"/>
      <c r="B260" s="148"/>
      <c r="C260" s="154"/>
      <c r="D260" s="155"/>
      <c r="E260" s="155"/>
      <c r="F260" s="156"/>
      <c r="G260" s="157"/>
      <c r="H260" s="158"/>
      <c r="I260" s="155"/>
      <c r="J260" s="155"/>
      <c r="K260" s="155"/>
      <c r="L260" s="155"/>
      <c r="M260" s="8"/>
      <c r="N260" s="8"/>
      <c r="O260" s="8"/>
      <c r="P260" s="8"/>
      <c r="Q260" s="8"/>
      <c r="R260" s="8"/>
      <c r="S260" s="8"/>
      <c r="T260" s="8"/>
      <c r="U260" s="8"/>
    </row>
    <row r="261" spans="1:21" ht="16.5" customHeight="1" x14ac:dyDescent="0.25">
      <c r="A261" s="153"/>
      <c r="B261" s="148"/>
      <c r="C261" s="154"/>
      <c r="D261" s="155"/>
      <c r="E261" s="155"/>
      <c r="F261" s="156"/>
      <c r="G261" s="157"/>
      <c r="H261" s="158"/>
      <c r="I261" s="155"/>
      <c r="J261" s="155"/>
      <c r="K261" s="155"/>
      <c r="L261" s="155"/>
      <c r="M261" s="8"/>
      <c r="N261" s="8"/>
      <c r="O261" s="8"/>
      <c r="P261" s="8"/>
      <c r="Q261" s="8"/>
      <c r="R261" s="8"/>
      <c r="S261" s="8"/>
      <c r="T261" s="8"/>
      <c r="U261" s="8"/>
    </row>
    <row r="262" spans="1:21" ht="16.5" customHeight="1" x14ac:dyDescent="0.25">
      <c r="A262" s="153"/>
      <c r="B262" s="148"/>
      <c r="C262" s="154"/>
      <c r="D262" s="155"/>
      <c r="E262" s="155"/>
      <c r="F262" s="156"/>
      <c r="G262" s="157"/>
      <c r="H262" s="158"/>
      <c r="I262" s="155"/>
      <c r="J262" s="155"/>
      <c r="K262" s="155"/>
      <c r="L262" s="155"/>
      <c r="M262" s="8"/>
      <c r="N262" s="8"/>
      <c r="O262" s="8"/>
      <c r="P262" s="8"/>
      <c r="Q262" s="8"/>
      <c r="R262" s="8"/>
      <c r="S262" s="8"/>
      <c r="T262" s="8"/>
      <c r="U262" s="8"/>
    </row>
    <row r="263" spans="1:21" ht="16.5" customHeight="1" x14ac:dyDescent="0.25">
      <c r="A263" s="153"/>
      <c r="B263" s="148"/>
      <c r="C263" s="154"/>
      <c r="D263" s="155"/>
      <c r="E263" s="155"/>
      <c r="F263" s="156"/>
      <c r="G263" s="157"/>
      <c r="H263" s="158"/>
      <c r="I263" s="155"/>
      <c r="J263" s="155"/>
      <c r="K263" s="155"/>
      <c r="L263" s="155"/>
      <c r="M263" s="8"/>
      <c r="N263" s="8"/>
      <c r="O263" s="8"/>
      <c r="P263" s="8"/>
      <c r="Q263" s="8"/>
      <c r="R263" s="8"/>
      <c r="S263" s="8"/>
      <c r="T263" s="8"/>
      <c r="U263" s="8"/>
    </row>
    <row r="264" spans="1:21" ht="16.5" customHeight="1" x14ac:dyDescent="0.25">
      <c r="A264" s="153"/>
      <c r="B264" s="148"/>
      <c r="C264" s="154"/>
      <c r="D264" s="155"/>
      <c r="E264" s="155"/>
      <c r="F264" s="156"/>
      <c r="G264" s="157"/>
      <c r="H264" s="158"/>
      <c r="I264" s="155"/>
      <c r="J264" s="155"/>
      <c r="K264" s="155"/>
      <c r="L264" s="155"/>
      <c r="M264" s="8"/>
      <c r="N264" s="8"/>
      <c r="O264" s="8"/>
      <c r="P264" s="8"/>
      <c r="Q264" s="8"/>
      <c r="R264" s="8"/>
      <c r="S264" s="8"/>
      <c r="T264" s="8"/>
      <c r="U264" s="8"/>
    </row>
    <row r="265" spans="1:21" ht="16.5" customHeight="1" x14ac:dyDescent="0.25">
      <c r="A265" s="153"/>
      <c r="B265" s="148"/>
      <c r="C265" s="154"/>
      <c r="D265" s="155"/>
      <c r="E265" s="155"/>
      <c r="F265" s="156"/>
      <c r="G265" s="157"/>
      <c r="H265" s="158"/>
      <c r="I265" s="155"/>
      <c r="J265" s="155"/>
      <c r="K265" s="155"/>
      <c r="L265" s="155"/>
      <c r="M265" s="8"/>
      <c r="N265" s="8"/>
      <c r="O265" s="8"/>
      <c r="P265" s="8"/>
      <c r="Q265" s="8"/>
      <c r="R265" s="8"/>
      <c r="S265" s="8"/>
      <c r="T265" s="8"/>
      <c r="U265" s="8"/>
    </row>
    <row r="266" spans="1:21" ht="16.5" customHeight="1" x14ac:dyDescent="0.25">
      <c r="A266" s="153"/>
      <c r="B266" s="148"/>
      <c r="C266" s="154"/>
      <c r="D266" s="155"/>
      <c r="E266" s="155"/>
      <c r="F266" s="156"/>
      <c r="G266" s="157"/>
      <c r="H266" s="158"/>
      <c r="I266" s="155"/>
      <c r="J266" s="155"/>
      <c r="K266" s="155"/>
      <c r="L266" s="155"/>
      <c r="M266" s="8"/>
      <c r="N266" s="8"/>
      <c r="O266" s="8"/>
      <c r="P266" s="8"/>
      <c r="Q266" s="8"/>
      <c r="R266" s="8"/>
      <c r="S266" s="8"/>
      <c r="T266" s="8"/>
      <c r="U266" s="8"/>
    </row>
    <row r="267" spans="1:21" ht="16.5" customHeight="1" x14ac:dyDescent="0.25">
      <c r="A267" s="153"/>
      <c r="B267" s="148"/>
      <c r="C267" s="154"/>
      <c r="D267" s="155"/>
      <c r="E267" s="155"/>
      <c r="F267" s="156"/>
      <c r="G267" s="157"/>
      <c r="H267" s="158"/>
      <c r="I267" s="155"/>
      <c r="J267" s="155"/>
      <c r="K267" s="155"/>
      <c r="L267" s="155"/>
      <c r="M267" s="8"/>
      <c r="N267" s="8"/>
      <c r="O267" s="8"/>
      <c r="P267" s="8"/>
      <c r="Q267" s="8"/>
      <c r="R267" s="8"/>
      <c r="S267" s="8"/>
      <c r="T267" s="8"/>
      <c r="U267" s="8"/>
    </row>
    <row r="268" spans="1:21" ht="16.5" customHeight="1" x14ac:dyDescent="0.25">
      <c r="A268" s="153"/>
      <c r="B268" s="148"/>
      <c r="C268" s="154"/>
      <c r="D268" s="155"/>
      <c r="E268" s="155"/>
      <c r="F268" s="156"/>
      <c r="G268" s="157"/>
      <c r="H268" s="158"/>
      <c r="I268" s="155"/>
      <c r="J268" s="155"/>
      <c r="K268" s="155"/>
      <c r="L268" s="155"/>
      <c r="M268" s="8"/>
      <c r="N268" s="8"/>
      <c r="O268" s="8"/>
      <c r="P268" s="8"/>
      <c r="Q268" s="8"/>
      <c r="R268" s="8"/>
      <c r="S268" s="8"/>
      <c r="T268" s="8"/>
      <c r="U268" s="8"/>
    </row>
    <row r="269" spans="1:21" ht="16.5" customHeight="1" x14ac:dyDescent="0.25">
      <c r="A269" s="153"/>
      <c r="B269" s="148"/>
      <c r="C269" s="154"/>
      <c r="D269" s="155"/>
      <c r="E269" s="155"/>
      <c r="F269" s="156"/>
      <c r="G269" s="157"/>
      <c r="H269" s="158"/>
      <c r="I269" s="155"/>
      <c r="J269" s="155"/>
      <c r="K269" s="155"/>
      <c r="L269" s="155"/>
      <c r="M269" s="8"/>
      <c r="N269" s="8"/>
      <c r="O269" s="8"/>
      <c r="P269" s="8"/>
      <c r="Q269" s="8"/>
      <c r="R269" s="8"/>
      <c r="S269" s="8"/>
      <c r="T269" s="8"/>
      <c r="U269" s="8"/>
    </row>
    <row r="270" spans="1:21" ht="16.5" customHeight="1" x14ac:dyDescent="0.25">
      <c r="A270" s="153"/>
      <c r="B270" s="148"/>
      <c r="C270" s="154"/>
      <c r="D270" s="155"/>
      <c r="E270" s="155"/>
      <c r="F270" s="156"/>
      <c r="G270" s="157"/>
      <c r="H270" s="158"/>
      <c r="I270" s="155"/>
      <c r="J270" s="155"/>
      <c r="K270" s="155"/>
      <c r="L270" s="155"/>
      <c r="M270" s="8"/>
      <c r="N270" s="8"/>
      <c r="O270" s="8"/>
      <c r="P270" s="8"/>
      <c r="Q270" s="8"/>
      <c r="R270" s="8"/>
      <c r="S270" s="8"/>
      <c r="T270" s="8"/>
      <c r="U270" s="8"/>
    </row>
    <row r="271" spans="1:21" ht="16.5" customHeight="1" x14ac:dyDescent="0.25">
      <c r="A271" s="153"/>
      <c r="B271" s="148"/>
      <c r="C271" s="154"/>
      <c r="D271" s="155"/>
      <c r="E271" s="155"/>
      <c r="F271" s="156"/>
      <c r="G271" s="157"/>
      <c r="H271" s="158"/>
      <c r="I271" s="155"/>
      <c r="J271" s="155"/>
      <c r="K271" s="155"/>
      <c r="L271" s="155"/>
      <c r="M271" s="8"/>
      <c r="N271" s="8"/>
      <c r="O271" s="8"/>
      <c r="P271" s="8"/>
      <c r="Q271" s="8"/>
      <c r="R271" s="8"/>
      <c r="S271" s="8"/>
      <c r="T271" s="8"/>
      <c r="U271" s="8"/>
    </row>
    <row r="272" spans="1:21" ht="16.5" customHeight="1" x14ac:dyDescent="0.25">
      <c r="A272" s="153"/>
      <c r="B272" s="148"/>
      <c r="C272" s="154"/>
      <c r="D272" s="155"/>
      <c r="E272" s="155"/>
      <c r="F272" s="156"/>
      <c r="G272" s="157"/>
      <c r="H272" s="158"/>
      <c r="I272" s="155"/>
      <c r="J272" s="155"/>
      <c r="K272" s="155"/>
      <c r="L272" s="155"/>
      <c r="M272" s="8"/>
      <c r="N272" s="8"/>
      <c r="O272" s="8"/>
      <c r="P272" s="8"/>
      <c r="Q272" s="8"/>
      <c r="R272" s="8"/>
      <c r="S272" s="8"/>
      <c r="T272" s="8"/>
      <c r="U272" s="8"/>
    </row>
    <row r="273" spans="1:21" ht="16.5" customHeight="1" x14ac:dyDescent="0.25">
      <c r="A273" s="153"/>
      <c r="B273" s="148"/>
      <c r="C273" s="154"/>
      <c r="D273" s="155"/>
      <c r="E273" s="155"/>
      <c r="F273" s="156"/>
      <c r="G273" s="157"/>
      <c r="H273" s="158"/>
      <c r="I273" s="155"/>
      <c r="J273" s="155"/>
      <c r="K273" s="155"/>
      <c r="L273" s="155"/>
      <c r="M273" s="8"/>
      <c r="N273" s="8"/>
      <c r="O273" s="8"/>
      <c r="P273" s="8"/>
      <c r="Q273" s="8"/>
      <c r="R273" s="8"/>
      <c r="S273" s="8"/>
      <c r="T273" s="8"/>
      <c r="U273" s="8"/>
    </row>
    <row r="274" spans="1:21" ht="16.5" customHeight="1" x14ac:dyDescent="0.25">
      <c r="A274" s="153"/>
      <c r="B274" s="148"/>
      <c r="C274" s="154"/>
      <c r="D274" s="155"/>
      <c r="E274" s="155"/>
      <c r="F274" s="156"/>
      <c r="G274" s="157"/>
      <c r="H274" s="158"/>
      <c r="I274" s="155"/>
      <c r="J274" s="155"/>
      <c r="K274" s="155"/>
      <c r="L274" s="155"/>
      <c r="M274" s="8"/>
      <c r="N274" s="8"/>
      <c r="O274" s="8"/>
      <c r="P274" s="8"/>
      <c r="Q274" s="8"/>
      <c r="R274" s="8"/>
      <c r="S274" s="8"/>
      <c r="T274" s="8"/>
      <c r="U274" s="8"/>
    </row>
    <row r="275" spans="1:21" ht="16.5" customHeight="1" x14ac:dyDescent="0.25">
      <c r="A275" s="153"/>
      <c r="B275" s="148"/>
      <c r="C275" s="154"/>
      <c r="D275" s="155"/>
      <c r="E275" s="155"/>
      <c r="F275" s="156"/>
      <c r="G275" s="157"/>
      <c r="H275" s="158"/>
      <c r="I275" s="155"/>
      <c r="J275" s="155"/>
      <c r="K275" s="155"/>
      <c r="L275" s="155"/>
      <c r="M275" s="8"/>
      <c r="N275" s="8"/>
      <c r="O275" s="8"/>
      <c r="P275" s="8"/>
      <c r="Q275" s="8"/>
      <c r="R275" s="8"/>
      <c r="S275" s="8"/>
      <c r="T275" s="8"/>
      <c r="U275" s="8"/>
    </row>
    <row r="276" spans="1:21" ht="16.5" customHeight="1" x14ac:dyDescent="0.25">
      <c r="A276" s="153"/>
      <c r="B276" s="148"/>
      <c r="C276" s="154"/>
      <c r="D276" s="155"/>
      <c r="E276" s="155"/>
      <c r="F276" s="156"/>
      <c r="G276" s="157"/>
      <c r="H276" s="158"/>
      <c r="I276" s="155"/>
      <c r="J276" s="155"/>
      <c r="K276" s="155"/>
      <c r="L276" s="155"/>
      <c r="M276" s="8"/>
      <c r="N276" s="8"/>
      <c r="O276" s="8"/>
      <c r="P276" s="8"/>
      <c r="Q276" s="8"/>
      <c r="R276" s="8"/>
      <c r="S276" s="8"/>
      <c r="T276" s="8"/>
      <c r="U276" s="8"/>
    </row>
    <row r="277" spans="1:21" ht="16.5" customHeight="1" x14ac:dyDescent="0.25">
      <c r="A277" s="153"/>
      <c r="B277" s="148"/>
      <c r="C277" s="154"/>
      <c r="D277" s="155"/>
      <c r="E277" s="155"/>
      <c r="F277" s="156"/>
      <c r="G277" s="157"/>
      <c r="H277" s="158"/>
      <c r="I277" s="155"/>
      <c r="J277" s="155"/>
      <c r="K277" s="155"/>
      <c r="L277" s="155"/>
      <c r="M277" s="8"/>
      <c r="N277" s="8"/>
      <c r="O277" s="8"/>
      <c r="P277" s="8"/>
      <c r="Q277" s="8"/>
      <c r="R277" s="8"/>
      <c r="S277" s="8"/>
      <c r="T277" s="8"/>
      <c r="U277" s="8"/>
    </row>
    <row r="278" spans="1:21" ht="16.5" customHeight="1" x14ac:dyDescent="0.25">
      <c r="A278" s="153"/>
      <c r="B278" s="148"/>
      <c r="C278" s="154"/>
      <c r="D278" s="155"/>
      <c r="E278" s="155"/>
      <c r="F278" s="156"/>
      <c r="G278" s="157"/>
      <c r="H278" s="158"/>
      <c r="I278" s="155"/>
      <c r="J278" s="155"/>
      <c r="K278" s="155"/>
      <c r="L278" s="155"/>
      <c r="M278" s="8"/>
      <c r="N278" s="8"/>
      <c r="O278" s="8"/>
      <c r="P278" s="8"/>
      <c r="Q278" s="8"/>
      <c r="R278" s="8"/>
      <c r="S278" s="8"/>
      <c r="T278" s="8"/>
      <c r="U278" s="8"/>
    </row>
    <row r="279" spans="1:21" ht="16.5" customHeight="1" x14ac:dyDescent="0.25">
      <c r="A279" s="153"/>
      <c r="B279" s="148"/>
      <c r="C279" s="154"/>
      <c r="D279" s="155"/>
      <c r="E279" s="155"/>
      <c r="F279" s="156"/>
      <c r="G279" s="157"/>
      <c r="H279" s="158"/>
      <c r="I279" s="155"/>
      <c r="J279" s="155"/>
      <c r="K279" s="155"/>
      <c r="L279" s="155"/>
      <c r="M279" s="8"/>
      <c r="N279" s="8"/>
      <c r="O279" s="8"/>
      <c r="P279" s="8"/>
      <c r="Q279" s="8"/>
      <c r="R279" s="8"/>
      <c r="S279" s="8"/>
      <c r="T279" s="8"/>
      <c r="U279" s="8"/>
    </row>
    <row r="280" spans="1:21" ht="16.5" customHeight="1" x14ac:dyDescent="0.25">
      <c r="A280" s="153"/>
      <c r="B280" s="148"/>
      <c r="C280" s="154"/>
      <c r="D280" s="155"/>
      <c r="E280" s="155"/>
      <c r="F280" s="156"/>
      <c r="G280" s="157"/>
      <c r="H280" s="158"/>
      <c r="I280" s="155"/>
      <c r="J280" s="155"/>
      <c r="K280" s="155"/>
      <c r="L280" s="155"/>
      <c r="M280" s="8"/>
      <c r="N280" s="8"/>
      <c r="O280" s="8"/>
      <c r="P280" s="8"/>
      <c r="Q280" s="8"/>
      <c r="R280" s="8"/>
      <c r="S280" s="8"/>
      <c r="T280" s="8"/>
      <c r="U280" s="8"/>
    </row>
    <row r="281" spans="1:21" ht="16.5" customHeight="1" x14ac:dyDescent="0.25">
      <c r="A281" s="153"/>
      <c r="B281" s="148"/>
      <c r="C281" s="154"/>
      <c r="D281" s="155"/>
      <c r="E281" s="155"/>
      <c r="F281" s="156"/>
      <c r="G281" s="157"/>
      <c r="H281" s="158"/>
      <c r="I281" s="155"/>
      <c r="J281" s="155"/>
      <c r="K281" s="155"/>
      <c r="L281" s="155"/>
      <c r="M281" s="8"/>
      <c r="N281" s="8"/>
      <c r="O281" s="8"/>
      <c r="P281" s="8"/>
      <c r="Q281" s="8"/>
      <c r="R281" s="8"/>
      <c r="S281" s="8"/>
      <c r="T281" s="8"/>
      <c r="U281" s="8"/>
    </row>
    <row r="282" spans="1:21" ht="16.5" customHeight="1" x14ac:dyDescent="0.25">
      <c r="A282" s="153"/>
      <c r="B282" s="148"/>
      <c r="C282" s="154"/>
      <c r="D282" s="155"/>
      <c r="E282" s="155"/>
      <c r="F282" s="156"/>
      <c r="G282" s="157"/>
      <c r="H282" s="158"/>
      <c r="I282" s="155"/>
      <c r="J282" s="155"/>
      <c r="K282" s="155"/>
      <c r="L282" s="155"/>
      <c r="M282" s="8"/>
      <c r="N282" s="8"/>
      <c r="O282" s="8"/>
      <c r="P282" s="8"/>
      <c r="Q282" s="8"/>
      <c r="R282" s="8"/>
      <c r="S282" s="8"/>
      <c r="T282" s="8"/>
      <c r="U282" s="8"/>
    </row>
    <row r="283" spans="1:21" ht="16.5" customHeight="1" x14ac:dyDescent="0.25">
      <c r="A283" s="153"/>
      <c r="B283" s="148"/>
      <c r="C283" s="154"/>
      <c r="D283" s="155"/>
      <c r="E283" s="155"/>
      <c r="F283" s="156"/>
      <c r="G283" s="157"/>
      <c r="H283" s="158"/>
      <c r="I283" s="155"/>
      <c r="J283" s="155"/>
      <c r="K283" s="155"/>
      <c r="L283" s="155"/>
      <c r="M283" s="8"/>
      <c r="N283" s="8"/>
      <c r="O283" s="8"/>
      <c r="P283" s="8"/>
      <c r="Q283" s="8"/>
      <c r="R283" s="8"/>
      <c r="S283" s="8"/>
      <c r="T283" s="8"/>
      <c r="U283" s="8"/>
    </row>
    <row r="284" spans="1:21" ht="16.5" customHeight="1" x14ac:dyDescent="0.25">
      <c r="A284" s="153"/>
      <c r="B284" s="148"/>
      <c r="C284" s="154"/>
      <c r="D284" s="155"/>
      <c r="E284" s="155"/>
      <c r="F284" s="156"/>
      <c r="G284" s="157"/>
      <c r="H284" s="158"/>
      <c r="I284" s="155"/>
      <c r="J284" s="155"/>
      <c r="K284" s="155"/>
      <c r="L284" s="155"/>
      <c r="M284" s="8"/>
      <c r="N284" s="8"/>
      <c r="O284" s="8"/>
      <c r="P284" s="8"/>
      <c r="Q284" s="8"/>
      <c r="R284" s="8"/>
      <c r="S284" s="8"/>
      <c r="T284" s="8"/>
      <c r="U284" s="8"/>
    </row>
    <row r="285" spans="1:21" ht="16.5" customHeight="1" x14ac:dyDescent="0.25">
      <c r="A285" s="153"/>
      <c r="B285" s="148"/>
      <c r="C285" s="154"/>
      <c r="D285" s="155"/>
      <c r="E285" s="155"/>
      <c r="F285" s="156"/>
      <c r="G285" s="157"/>
      <c r="H285" s="158"/>
      <c r="I285" s="155"/>
      <c r="J285" s="155"/>
      <c r="K285" s="155"/>
      <c r="L285" s="155"/>
      <c r="M285" s="8"/>
      <c r="N285" s="8"/>
      <c r="O285" s="8"/>
      <c r="P285" s="8"/>
      <c r="Q285" s="8"/>
      <c r="R285" s="8"/>
      <c r="S285" s="8"/>
      <c r="T285" s="8"/>
      <c r="U285" s="8"/>
    </row>
    <row r="286" spans="1:21" ht="16.5" customHeight="1" x14ac:dyDescent="0.25">
      <c r="A286" s="153"/>
      <c r="B286" s="148"/>
      <c r="C286" s="154"/>
      <c r="D286" s="155"/>
      <c r="E286" s="155"/>
      <c r="F286" s="156"/>
      <c r="G286" s="157"/>
      <c r="H286" s="158"/>
      <c r="I286" s="155"/>
      <c r="J286" s="155"/>
      <c r="K286" s="155"/>
      <c r="L286" s="155"/>
      <c r="M286" s="8"/>
      <c r="N286" s="8"/>
      <c r="O286" s="8"/>
      <c r="P286" s="8"/>
      <c r="Q286" s="8"/>
      <c r="R286" s="8"/>
      <c r="S286" s="8"/>
      <c r="T286" s="8"/>
      <c r="U286" s="8"/>
    </row>
    <row r="287" spans="1:21" ht="16.5" customHeight="1" x14ac:dyDescent="0.25">
      <c r="A287" s="153"/>
      <c r="B287" s="148"/>
      <c r="C287" s="154"/>
      <c r="D287" s="155"/>
      <c r="E287" s="155"/>
      <c r="F287" s="156"/>
      <c r="G287" s="157"/>
      <c r="H287" s="158"/>
      <c r="I287" s="155"/>
      <c r="J287" s="155"/>
      <c r="K287" s="155"/>
      <c r="L287" s="155"/>
      <c r="M287" s="8"/>
      <c r="N287" s="8"/>
      <c r="O287" s="8"/>
      <c r="P287" s="8"/>
      <c r="Q287" s="8"/>
      <c r="R287" s="8"/>
      <c r="S287" s="8"/>
      <c r="T287" s="8"/>
      <c r="U287" s="8"/>
    </row>
    <row r="288" spans="1:21" ht="16.5" customHeight="1" x14ac:dyDescent="0.25">
      <c r="A288" s="153"/>
      <c r="B288" s="148"/>
      <c r="C288" s="154"/>
      <c r="D288" s="155"/>
      <c r="E288" s="155"/>
      <c r="F288" s="156"/>
      <c r="G288" s="157"/>
      <c r="H288" s="158"/>
      <c r="I288" s="155"/>
      <c r="J288" s="155"/>
      <c r="K288" s="155"/>
      <c r="L288" s="155"/>
      <c r="M288" s="8"/>
      <c r="N288" s="8"/>
      <c r="O288" s="8"/>
      <c r="P288" s="8"/>
      <c r="Q288" s="8"/>
      <c r="R288" s="8"/>
      <c r="S288" s="8"/>
      <c r="T288" s="8"/>
      <c r="U288" s="8"/>
    </row>
    <row r="289" spans="1:21" ht="16.5" customHeight="1" x14ac:dyDescent="0.25">
      <c r="A289" s="153"/>
      <c r="B289" s="148"/>
      <c r="C289" s="154"/>
      <c r="D289" s="155"/>
      <c r="E289" s="155"/>
      <c r="F289" s="156"/>
      <c r="G289" s="157"/>
      <c r="H289" s="158"/>
      <c r="I289" s="155"/>
      <c r="J289" s="155"/>
      <c r="K289" s="155"/>
      <c r="L289" s="155"/>
      <c r="M289" s="8"/>
      <c r="N289" s="8"/>
      <c r="O289" s="8"/>
      <c r="P289" s="8"/>
      <c r="Q289" s="8"/>
      <c r="R289" s="8"/>
      <c r="S289" s="8"/>
      <c r="T289" s="8"/>
      <c r="U289" s="8"/>
    </row>
    <row r="290" spans="1:21" ht="16.5" customHeight="1" x14ac:dyDescent="0.25">
      <c r="A290" s="153"/>
      <c r="B290" s="148"/>
      <c r="C290" s="154"/>
      <c r="D290" s="155"/>
      <c r="E290" s="155"/>
      <c r="F290" s="156"/>
      <c r="G290" s="157"/>
      <c r="H290" s="158"/>
      <c r="I290" s="155"/>
      <c r="J290" s="155"/>
      <c r="K290" s="155"/>
      <c r="L290" s="155"/>
      <c r="M290" s="8"/>
      <c r="N290" s="8"/>
      <c r="O290" s="8"/>
      <c r="P290" s="8"/>
      <c r="Q290" s="8"/>
      <c r="R290" s="8"/>
      <c r="S290" s="8"/>
      <c r="T290" s="8"/>
      <c r="U290" s="8"/>
    </row>
    <row r="291" spans="1:21" ht="16.5" customHeight="1" x14ac:dyDescent="0.25">
      <c r="A291" s="153"/>
      <c r="B291" s="148"/>
      <c r="C291" s="154"/>
      <c r="D291" s="155"/>
      <c r="E291" s="155"/>
      <c r="F291" s="156"/>
      <c r="G291" s="157"/>
      <c r="H291" s="158"/>
      <c r="I291" s="155"/>
      <c r="J291" s="155"/>
      <c r="K291" s="155"/>
      <c r="L291" s="155"/>
      <c r="M291" s="8"/>
      <c r="N291" s="8"/>
      <c r="O291" s="8"/>
      <c r="P291" s="8"/>
      <c r="Q291" s="8"/>
      <c r="R291" s="8"/>
      <c r="S291" s="8"/>
      <c r="T291" s="8"/>
      <c r="U291" s="8"/>
    </row>
    <row r="292" spans="1:21" ht="16.5" customHeight="1" x14ac:dyDescent="0.25">
      <c r="A292" s="153"/>
      <c r="B292" s="148"/>
      <c r="C292" s="154"/>
      <c r="D292" s="155"/>
      <c r="E292" s="155"/>
      <c r="F292" s="156"/>
      <c r="G292" s="157"/>
      <c r="H292" s="158"/>
      <c r="I292" s="155"/>
      <c r="J292" s="155"/>
      <c r="K292" s="155"/>
      <c r="L292" s="155"/>
      <c r="M292" s="8"/>
      <c r="N292" s="8"/>
      <c r="O292" s="8"/>
      <c r="P292" s="8"/>
      <c r="Q292" s="8"/>
      <c r="R292" s="8"/>
      <c r="S292" s="8"/>
      <c r="T292" s="8"/>
      <c r="U292" s="8"/>
    </row>
    <row r="293" spans="1:21" ht="16.5" customHeight="1" x14ac:dyDescent="0.25">
      <c r="A293" s="153"/>
      <c r="B293" s="148"/>
      <c r="C293" s="154"/>
      <c r="D293" s="155"/>
      <c r="E293" s="155"/>
      <c r="F293" s="156"/>
      <c r="G293" s="157"/>
      <c r="H293" s="158"/>
      <c r="I293" s="155"/>
      <c r="J293" s="155"/>
      <c r="K293" s="155"/>
      <c r="L293" s="155"/>
      <c r="M293" s="8"/>
      <c r="N293" s="8"/>
      <c r="O293" s="8"/>
      <c r="P293" s="8"/>
      <c r="Q293" s="8"/>
      <c r="R293" s="8"/>
      <c r="S293" s="8"/>
      <c r="T293" s="8"/>
      <c r="U293" s="8"/>
    </row>
    <row r="294" spans="1:21" ht="16.5" customHeight="1" x14ac:dyDescent="0.25">
      <c r="A294" s="153"/>
      <c r="B294" s="148"/>
      <c r="C294" s="154"/>
      <c r="D294" s="155"/>
      <c r="E294" s="155"/>
      <c r="F294" s="156"/>
      <c r="G294" s="157"/>
      <c r="H294" s="158"/>
      <c r="I294" s="155"/>
      <c r="J294" s="155"/>
      <c r="K294" s="155"/>
      <c r="L294" s="155"/>
      <c r="M294" s="8"/>
      <c r="N294" s="8"/>
      <c r="O294" s="8"/>
      <c r="P294" s="8"/>
      <c r="Q294" s="8"/>
      <c r="R294" s="8"/>
      <c r="S294" s="8"/>
      <c r="T294" s="8"/>
      <c r="U294" s="8"/>
    </row>
    <row r="295" spans="1:21" ht="16.5" customHeight="1" x14ac:dyDescent="0.25">
      <c r="A295" s="153"/>
      <c r="B295" s="148"/>
      <c r="C295" s="154"/>
      <c r="D295" s="155"/>
      <c r="E295" s="155"/>
      <c r="F295" s="156"/>
      <c r="G295" s="157"/>
      <c r="H295" s="158"/>
      <c r="I295" s="155"/>
      <c r="J295" s="155"/>
      <c r="K295" s="155"/>
      <c r="L295" s="155"/>
      <c r="M295" s="8"/>
      <c r="N295" s="8"/>
      <c r="O295" s="8"/>
      <c r="P295" s="8"/>
      <c r="Q295" s="8"/>
      <c r="R295" s="8"/>
      <c r="S295" s="8"/>
      <c r="T295" s="8"/>
      <c r="U295" s="8"/>
    </row>
    <row r="296" spans="1:21" ht="16.5" customHeight="1" x14ac:dyDescent="0.25">
      <c r="A296" s="153"/>
      <c r="B296" s="148"/>
      <c r="C296" s="154"/>
      <c r="D296" s="155"/>
      <c r="E296" s="155"/>
      <c r="F296" s="156"/>
      <c r="G296" s="157"/>
      <c r="H296" s="158"/>
      <c r="I296" s="155"/>
      <c r="J296" s="155"/>
      <c r="K296" s="155"/>
      <c r="L296" s="155"/>
      <c r="M296" s="8"/>
      <c r="N296" s="8"/>
      <c r="O296" s="8"/>
      <c r="P296" s="8"/>
      <c r="Q296" s="8"/>
      <c r="R296" s="8"/>
      <c r="S296" s="8"/>
      <c r="T296" s="8"/>
      <c r="U296" s="8"/>
    </row>
    <row r="297" spans="1:21" ht="16.5" customHeight="1" x14ac:dyDescent="0.25">
      <c r="A297" s="153"/>
      <c r="B297" s="148"/>
      <c r="C297" s="154"/>
      <c r="D297" s="155"/>
      <c r="E297" s="155"/>
      <c r="F297" s="156"/>
      <c r="G297" s="157"/>
      <c r="H297" s="158"/>
      <c r="I297" s="155"/>
      <c r="J297" s="155"/>
      <c r="K297" s="155"/>
      <c r="L297" s="155"/>
      <c r="M297" s="8"/>
      <c r="N297" s="8"/>
      <c r="O297" s="8"/>
      <c r="P297" s="8"/>
      <c r="Q297" s="8"/>
      <c r="R297" s="8"/>
      <c r="S297" s="8"/>
      <c r="T297" s="8"/>
      <c r="U297" s="8"/>
    </row>
    <row r="298" spans="1:21" ht="16.5" customHeight="1" x14ac:dyDescent="0.25">
      <c r="A298" s="153"/>
      <c r="B298" s="148"/>
      <c r="C298" s="154"/>
      <c r="D298" s="155"/>
      <c r="E298" s="155"/>
      <c r="F298" s="156"/>
      <c r="G298" s="157"/>
      <c r="H298" s="158"/>
      <c r="I298" s="155"/>
      <c r="J298" s="155"/>
      <c r="K298" s="155"/>
      <c r="L298" s="155"/>
      <c r="M298" s="8"/>
      <c r="N298" s="8"/>
      <c r="O298" s="8"/>
      <c r="P298" s="8"/>
      <c r="Q298" s="8"/>
      <c r="R298" s="8"/>
      <c r="S298" s="8"/>
      <c r="T298" s="8"/>
      <c r="U298" s="8"/>
    </row>
    <row r="299" spans="1:21" ht="16.5" customHeight="1" x14ac:dyDescent="0.25">
      <c r="A299" s="153"/>
      <c r="B299" s="148"/>
      <c r="C299" s="154"/>
      <c r="D299" s="155"/>
      <c r="E299" s="155"/>
      <c r="F299" s="156"/>
      <c r="G299" s="157"/>
      <c r="H299" s="158"/>
      <c r="I299" s="155"/>
      <c r="J299" s="155"/>
      <c r="K299" s="155"/>
      <c r="L299" s="155"/>
      <c r="M299" s="8"/>
      <c r="N299" s="8"/>
      <c r="O299" s="8"/>
      <c r="P299" s="8"/>
      <c r="Q299" s="8"/>
      <c r="R299" s="8"/>
      <c r="S299" s="8"/>
      <c r="T299" s="8"/>
      <c r="U299" s="8"/>
    </row>
    <row r="300" spans="1:21" ht="16.5" customHeight="1" x14ac:dyDescent="0.25">
      <c r="A300" s="153"/>
      <c r="B300" s="148"/>
      <c r="C300" s="154"/>
      <c r="D300" s="155"/>
      <c r="E300" s="155"/>
      <c r="F300" s="156"/>
      <c r="G300" s="157"/>
      <c r="H300" s="158"/>
      <c r="I300" s="155"/>
      <c r="J300" s="155"/>
      <c r="K300" s="155"/>
      <c r="L300" s="155"/>
      <c r="M300" s="8"/>
      <c r="N300" s="8"/>
      <c r="O300" s="8"/>
      <c r="P300" s="8"/>
      <c r="Q300" s="8"/>
      <c r="R300" s="8"/>
      <c r="S300" s="8"/>
      <c r="T300" s="8"/>
      <c r="U300" s="8"/>
    </row>
    <row r="301" spans="1:21" ht="16.5" customHeight="1" x14ac:dyDescent="0.25">
      <c r="A301" s="153"/>
      <c r="B301" s="148"/>
      <c r="C301" s="154"/>
      <c r="D301" s="155"/>
      <c r="E301" s="155"/>
      <c r="F301" s="156"/>
      <c r="G301" s="157"/>
      <c r="H301" s="158"/>
      <c r="I301" s="155"/>
      <c r="J301" s="155"/>
      <c r="K301" s="155"/>
      <c r="L301" s="155"/>
      <c r="M301" s="8"/>
      <c r="N301" s="8"/>
      <c r="O301" s="8"/>
      <c r="P301" s="8"/>
      <c r="Q301" s="8"/>
      <c r="R301" s="8"/>
      <c r="S301" s="8"/>
      <c r="T301" s="8"/>
      <c r="U301" s="8"/>
    </row>
    <row r="302" spans="1:21" ht="16.5" customHeight="1" x14ac:dyDescent="0.25">
      <c r="A302" s="153"/>
      <c r="B302" s="148"/>
      <c r="C302" s="154"/>
      <c r="D302" s="155"/>
      <c r="E302" s="155"/>
      <c r="F302" s="156"/>
      <c r="G302" s="157"/>
      <c r="H302" s="158"/>
      <c r="I302" s="155"/>
      <c r="J302" s="155"/>
      <c r="K302" s="155"/>
      <c r="L302" s="155"/>
      <c r="M302" s="8"/>
      <c r="N302" s="8"/>
      <c r="O302" s="8"/>
      <c r="P302" s="8"/>
      <c r="Q302" s="8"/>
      <c r="R302" s="8"/>
      <c r="S302" s="8"/>
      <c r="T302" s="8"/>
      <c r="U302" s="8"/>
    </row>
    <row r="303" spans="1:21" ht="16.5" customHeight="1" x14ac:dyDescent="0.25">
      <c r="A303" s="153"/>
      <c r="B303" s="148"/>
      <c r="C303" s="154"/>
      <c r="D303" s="155"/>
      <c r="E303" s="155"/>
      <c r="F303" s="156"/>
      <c r="G303" s="157"/>
      <c r="H303" s="158"/>
      <c r="I303" s="155"/>
      <c r="J303" s="155"/>
      <c r="K303" s="155"/>
      <c r="L303" s="155"/>
      <c r="M303" s="8"/>
      <c r="N303" s="8"/>
      <c r="O303" s="8"/>
      <c r="P303" s="8"/>
      <c r="Q303" s="8"/>
      <c r="R303" s="8"/>
      <c r="S303" s="8"/>
      <c r="T303" s="8"/>
      <c r="U303" s="8"/>
    </row>
    <row r="304" spans="1:21" ht="16.5" customHeight="1" x14ac:dyDescent="0.25">
      <c r="A304" s="153"/>
      <c r="B304" s="148"/>
      <c r="C304" s="154"/>
      <c r="D304" s="155"/>
      <c r="E304" s="155"/>
      <c r="F304" s="156"/>
      <c r="G304" s="157"/>
      <c r="H304" s="158"/>
      <c r="I304" s="155"/>
      <c r="J304" s="155"/>
      <c r="K304" s="155"/>
      <c r="L304" s="155"/>
      <c r="M304" s="8"/>
      <c r="N304" s="8"/>
      <c r="O304" s="8"/>
      <c r="P304" s="8"/>
      <c r="Q304" s="8"/>
      <c r="R304" s="8"/>
      <c r="S304" s="8"/>
      <c r="T304" s="8"/>
      <c r="U304" s="8"/>
    </row>
    <row r="305" spans="1:21" ht="16.5" customHeight="1" x14ac:dyDescent="0.25">
      <c r="A305" s="153"/>
      <c r="B305" s="148"/>
      <c r="C305" s="154"/>
      <c r="D305" s="155"/>
      <c r="E305" s="155"/>
      <c r="F305" s="156"/>
      <c r="G305" s="157"/>
      <c r="H305" s="158"/>
      <c r="I305" s="155"/>
      <c r="J305" s="155"/>
      <c r="K305" s="155"/>
      <c r="L305" s="155"/>
      <c r="M305" s="8"/>
      <c r="N305" s="8"/>
      <c r="O305" s="8"/>
      <c r="P305" s="8"/>
      <c r="Q305" s="8"/>
      <c r="R305" s="8"/>
      <c r="S305" s="8"/>
      <c r="T305" s="8"/>
      <c r="U305" s="8"/>
    </row>
    <row r="306" spans="1:21" ht="16.5" customHeight="1" x14ac:dyDescent="0.25">
      <c r="A306" s="153"/>
      <c r="B306" s="148"/>
      <c r="C306" s="154"/>
      <c r="D306" s="155"/>
      <c r="E306" s="155"/>
      <c r="F306" s="156"/>
      <c r="G306" s="157"/>
      <c r="H306" s="158"/>
      <c r="I306" s="155"/>
      <c r="J306" s="155"/>
      <c r="K306" s="155"/>
      <c r="L306" s="155"/>
      <c r="M306" s="8"/>
      <c r="N306" s="8"/>
      <c r="O306" s="8"/>
      <c r="P306" s="8"/>
      <c r="Q306" s="8"/>
      <c r="R306" s="8"/>
      <c r="S306" s="8"/>
      <c r="T306" s="8"/>
      <c r="U306" s="8"/>
    </row>
    <row r="307" spans="1:21" ht="16.5" customHeight="1" x14ac:dyDescent="0.25">
      <c r="A307" s="153"/>
      <c r="B307" s="148"/>
      <c r="C307" s="154"/>
      <c r="D307" s="155"/>
      <c r="E307" s="155"/>
      <c r="F307" s="156"/>
      <c r="G307" s="157"/>
      <c r="H307" s="158"/>
      <c r="I307" s="155"/>
      <c r="J307" s="155"/>
      <c r="K307" s="155"/>
      <c r="L307" s="155"/>
      <c r="M307" s="8"/>
      <c r="N307" s="8"/>
      <c r="O307" s="8"/>
      <c r="P307" s="8"/>
      <c r="Q307" s="8"/>
      <c r="R307" s="8"/>
      <c r="S307" s="8"/>
      <c r="T307" s="8"/>
      <c r="U307" s="8"/>
    </row>
    <row r="308" spans="1:21" ht="16.5" customHeight="1" x14ac:dyDescent="0.25">
      <c r="A308" s="153"/>
      <c r="B308" s="148"/>
      <c r="C308" s="154"/>
      <c r="D308" s="155"/>
      <c r="E308" s="155"/>
      <c r="F308" s="156"/>
      <c r="G308" s="157"/>
      <c r="H308" s="158"/>
      <c r="I308" s="155"/>
      <c r="J308" s="155"/>
      <c r="K308" s="155"/>
      <c r="L308" s="155"/>
      <c r="M308" s="8"/>
      <c r="N308" s="8"/>
      <c r="O308" s="8"/>
      <c r="P308" s="8"/>
      <c r="Q308" s="8"/>
      <c r="R308" s="8"/>
      <c r="S308" s="8"/>
      <c r="T308" s="8"/>
      <c r="U308" s="8"/>
    </row>
    <row r="309" spans="1:21" ht="16.5" customHeight="1" x14ac:dyDescent="0.25">
      <c r="A309" s="153"/>
      <c r="B309" s="148"/>
      <c r="C309" s="154"/>
      <c r="D309" s="155"/>
      <c r="E309" s="155"/>
      <c r="F309" s="156"/>
      <c r="G309" s="157"/>
      <c r="H309" s="158"/>
      <c r="I309" s="155"/>
      <c r="J309" s="155"/>
      <c r="K309" s="155"/>
      <c r="L309" s="155"/>
      <c r="M309" s="8"/>
      <c r="N309" s="8"/>
      <c r="O309" s="8"/>
      <c r="P309" s="8"/>
      <c r="Q309" s="8"/>
      <c r="R309" s="8"/>
      <c r="S309" s="8"/>
      <c r="T309" s="8"/>
      <c r="U309" s="8"/>
    </row>
    <row r="310" spans="1:21" ht="16.5" customHeight="1" x14ac:dyDescent="0.25">
      <c r="A310" s="159"/>
      <c r="B310" s="160"/>
      <c r="C310" s="154"/>
      <c r="D310" s="161"/>
      <c r="E310" s="161"/>
      <c r="F310" s="162"/>
      <c r="G310" s="10"/>
      <c r="H310" s="154"/>
      <c r="I310" s="161"/>
      <c r="J310" s="161"/>
      <c r="K310" s="161"/>
      <c r="L310" s="161"/>
      <c r="M310" s="8"/>
      <c r="N310" s="8"/>
      <c r="O310" s="8"/>
      <c r="P310" s="8"/>
      <c r="Q310" s="8"/>
      <c r="R310" s="8"/>
      <c r="S310" s="8"/>
      <c r="T310" s="8"/>
      <c r="U310" s="8"/>
    </row>
    <row r="311" spans="1:21" ht="16.5" customHeight="1" x14ac:dyDescent="0.25">
      <c r="A311" s="163"/>
      <c r="B311" s="164"/>
      <c r="C311" s="154"/>
      <c r="D311" s="161"/>
      <c r="E311" s="161"/>
      <c r="F311" s="162"/>
      <c r="G311" s="165"/>
      <c r="H311" s="154"/>
      <c r="I311" s="161"/>
      <c r="J311" s="161"/>
      <c r="K311" s="161"/>
      <c r="L311" s="161"/>
      <c r="M311" s="8"/>
      <c r="N311" s="8"/>
      <c r="O311" s="8"/>
      <c r="P311" s="8"/>
      <c r="Q311" s="8"/>
      <c r="R311" s="8"/>
      <c r="S311" s="8"/>
      <c r="T311" s="8"/>
      <c r="U311" s="8"/>
    </row>
  </sheetData>
  <mergeCells count="19">
    <mergeCell ref="D6:E6"/>
    <mergeCell ref="H1:M1"/>
    <mergeCell ref="A4:M4"/>
    <mergeCell ref="K8:L8"/>
    <mergeCell ref="A3:M3"/>
    <mergeCell ref="A6:C6"/>
    <mergeCell ref="B2:M2"/>
    <mergeCell ref="F8:F9"/>
    <mergeCell ref="A5:M5"/>
    <mergeCell ref="H6:L6"/>
    <mergeCell ref="E8:E9"/>
    <mergeCell ref="I8:J8"/>
    <mergeCell ref="G8:H8"/>
    <mergeCell ref="D8:D9"/>
    <mergeCell ref="C8:C9"/>
    <mergeCell ref="B8:B9"/>
    <mergeCell ref="A155:M155"/>
    <mergeCell ref="A8:A9"/>
    <mergeCell ref="B143:C143"/>
  </mergeCells>
  <conditionalFormatting sqref="D11 F12:M12 E13:M13 D6:E6 F146:M153 F109:M109 A14:M14 F120:M120 F118:G119 I118:L119 F124:M124 F123:G123 I123:L123 F133:M133 F131:G132 I131:L132 F139:G140 I139:L140 F117:M117 F110:I110 K110:L110 F130:M130 F125:I125 K125:L125 F138:M138 F134:I134 K134:L134 F111:K116 F122:M122 F121:K121 F126:K129 F135:K137 F15:M23 F29:M33 F141:M142 F100:M100">
    <cfRule type="cellIs" dxfId="34" priority="117" stopIfTrue="1" operator="lessThan">
      <formula>0</formula>
    </cfRule>
  </conditionalFormatting>
  <conditionalFormatting sqref="F144:M145">
    <cfRule type="cellIs" dxfId="33" priority="108" stopIfTrue="1" operator="lessThan">
      <formula>0</formula>
    </cfRule>
  </conditionalFormatting>
  <conditionalFormatting sqref="F101:M101 H118:H119 H123 H131:H132 H139:H140 F106:M106 F102:I102 K102:L102 F103:J105 F107:L107 F108 H108:L108">
    <cfRule type="cellIs" dxfId="32" priority="107" stopIfTrue="1" operator="lessThan">
      <formula>0</formula>
    </cfRule>
  </conditionalFormatting>
  <conditionalFormatting sqref="J102 J110 J125 J134">
    <cfRule type="cellIs" dxfId="31" priority="97" stopIfTrue="1" operator="lessThan">
      <formula>0</formula>
    </cfRule>
  </conditionalFormatting>
  <conditionalFormatting sqref="L103:L105 L111:L116 L121 L126:L129 L135:L137">
    <cfRule type="cellIs" dxfId="30" priority="95" stopIfTrue="1" operator="lessThan">
      <formula>0</formula>
    </cfRule>
  </conditionalFormatting>
  <conditionalFormatting sqref="M102:M105 M107:M108 M110:M116 M118:M119 M121 M123 M125:M129 M131:M132 M134:M137 M139:M140">
    <cfRule type="cellIs" dxfId="29" priority="93" stopIfTrue="1" operator="lessThan">
      <formula>0</formula>
    </cfRule>
  </conditionalFormatting>
  <conditionalFormatting sqref="G108">
    <cfRule type="cellIs" dxfId="28" priority="91" stopIfTrue="1" operator="lessThan">
      <formula>0</formula>
    </cfRule>
  </conditionalFormatting>
  <conditionalFormatting sqref="F143:M143">
    <cfRule type="cellIs" dxfId="27" priority="78" stopIfTrue="1" operator="lessThan">
      <formula>0</formula>
    </cfRule>
  </conditionalFormatting>
  <conditionalFormatting sqref="C28">
    <cfRule type="cellIs" dxfId="26" priority="74" stopIfTrue="1" operator="equal">
      <formula>8223.307275</formula>
    </cfRule>
  </conditionalFormatting>
  <conditionalFormatting sqref="B25:M25 L26:M26 C26:J26 B27:M27 D28:F28 B28 B24:C24 E24:M24 H28:M28">
    <cfRule type="cellIs" dxfId="25" priority="76" stopIfTrue="1" operator="equal">
      <formula>8223.307275</formula>
    </cfRule>
  </conditionalFormatting>
  <conditionalFormatting sqref="K26">
    <cfRule type="cellIs" dxfId="24" priority="75" stopIfTrue="1" operator="equal">
      <formula>8223.307275</formula>
    </cfRule>
  </conditionalFormatting>
  <conditionalFormatting sqref="K103:K105">
    <cfRule type="cellIs" dxfId="23" priority="37" stopIfTrue="1" operator="lessThan">
      <formula>0</formula>
    </cfRule>
  </conditionalFormatting>
  <conditionalFormatting sqref="G28">
    <cfRule type="cellIs" dxfId="22" priority="34" stopIfTrue="1" operator="lessThan">
      <formula>0</formula>
    </cfRule>
  </conditionalFormatting>
  <conditionalFormatting sqref="E77:M84 E93:M98">
    <cfRule type="cellIs" dxfId="21" priority="22" stopIfTrue="1" operator="lessThan">
      <formula>0</formula>
    </cfRule>
  </conditionalFormatting>
  <conditionalFormatting sqref="E90:M92 E61:M64">
    <cfRule type="cellIs" dxfId="20" priority="21" stopIfTrue="1" operator="lessThan">
      <formula>0</formula>
    </cfRule>
  </conditionalFormatting>
  <conditionalFormatting sqref="E35:M37 E39:M43 G38:J38 E45:M51 E66:M75 G76:J76 E88:M88 G85:M87">
    <cfRule type="cellIs" dxfId="19" priority="20" stopIfTrue="1" operator="lessThan">
      <formula>0</formula>
    </cfRule>
  </conditionalFormatting>
  <conditionalFormatting sqref="K38:M38">
    <cfRule type="cellIs" dxfId="18" priority="19" stopIfTrue="1" operator="lessThan">
      <formula>0</formula>
    </cfRule>
  </conditionalFormatting>
  <conditionalFormatting sqref="G44:J44">
    <cfRule type="cellIs" dxfId="17" priority="18" stopIfTrue="1" operator="lessThan">
      <formula>0</formula>
    </cfRule>
  </conditionalFormatting>
  <conditionalFormatting sqref="K44:M44">
    <cfRule type="cellIs" dxfId="16" priority="17" stopIfTrue="1" operator="lessThan">
      <formula>0</formula>
    </cfRule>
  </conditionalFormatting>
  <conditionalFormatting sqref="E65:M65">
    <cfRule type="cellIs" dxfId="15" priority="16" stopIfTrue="1" operator="lessThan">
      <formula>0</formula>
    </cfRule>
  </conditionalFormatting>
  <conditionalFormatting sqref="K76:M76">
    <cfRule type="cellIs" dxfId="14" priority="15" stopIfTrue="1" operator="lessThan">
      <formula>0</formula>
    </cfRule>
  </conditionalFormatting>
  <conditionalFormatting sqref="E76:F76">
    <cfRule type="cellIs" dxfId="13" priority="14" stopIfTrue="1" operator="lessThan">
      <formula>0</formula>
    </cfRule>
  </conditionalFormatting>
  <conditionalFormatting sqref="E38:F38">
    <cfRule type="cellIs" dxfId="12" priority="13" stopIfTrue="1" operator="lessThan">
      <formula>0</formula>
    </cfRule>
  </conditionalFormatting>
  <conditionalFormatting sqref="E44:F44">
    <cfRule type="cellIs" dxfId="11" priority="12" stopIfTrue="1" operator="lessThan">
      <formula>0</formula>
    </cfRule>
  </conditionalFormatting>
  <conditionalFormatting sqref="E85:F87">
    <cfRule type="cellIs" dxfId="10" priority="11" stopIfTrue="1" operator="lessThan">
      <formula>0</formula>
    </cfRule>
  </conditionalFormatting>
  <conditionalFormatting sqref="E89:M89">
    <cfRule type="cellIs" dxfId="9" priority="10" stopIfTrue="1" operator="lessThan">
      <formula>0</formula>
    </cfRule>
  </conditionalFormatting>
  <conditionalFormatting sqref="E52:M55">
    <cfRule type="cellIs" dxfId="8" priority="9" stopIfTrue="1" operator="lessThan">
      <formula>0</formula>
    </cfRule>
  </conditionalFormatting>
  <conditionalFormatting sqref="E56:M56">
    <cfRule type="cellIs" dxfId="7" priority="8" stopIfTrue="1" operator="lessThan">
      <formula>0</formula>
    </cfRule>
  </conditionalFormatting>
  <conditionalFormatting sqref="E57:M57">
    <cfRule type="cellIs" dxfId="6" priority="7" stopIfTrue="1" operator="lessThan">
      <formula>0</formula>
    </cfRule>
  </conditionalFormatting>
  <conditionalFormatting sqref="E58:F58 H58:M58">
    <cfRule type="cellIs" dxfId="5" priority="6" stopIfTrue="1" operator="lessThan">
      <formula>0</formula>
    </cfRule>
  </conditionalFormatting>
  <conditionalFormatting sqref="G58">
    <cfRule type="cellIs" dxfId="4" priority="5" stopIfTrue="1" operator="equal">
      <formula>8223.307275</formula>
    </cfRule>
  </conditionalFormatting>
  <conditionalFormatting sqref="E59:M59">
    <cfRule type="cellIs" dxfId="3" priority="4" stopIfTrue="1" operator="lessThan">
      <formula>0</formula>
    </cfRule>
  </conditionalFormatting>
  <conditionalFormatting sqref="E60:M60">
    <cfRule type="cellIs" dxfId="2" priority="3" stopIfTrue="1" operator="lessThan">
      <formula>0</formula>
    </cfRule>
  </conditionalFormatting>
  <conditionalFormatting sqref="F34:M34">
    <cfRule type="cellIs" dxfId="1" priority="2" stopIfTrue="1" operator="lessThan">
      <formula>0</formula>
    </cfRule>
  </conditionalFormatting>
  <conditionalFormatting sqref="F99:M99">
    <cfRule type="cellIs" dxfId="0" priority="1" stopIfTrue="1" operator="lessThan">
      <formula>0</formula>
    </cfRule>
  </conditionalFormatting>
  <printOptions horizontalCentered="1"/>
  <pageMargins left="0" right="0" top="0.511811023622047" bottom="0" header="0" footer="0"/>
  <pageSetup paperSize="9" scale="71" orientation="landscape" r:id="rId1"/>
  <headerFooter>
    <oddFooter>&amp;C&amp;"Helvetica Neue,Regular"&amp;11&amp;K000000&amp;P</oddFooter>
  </headerFooter>
  <rowBreaks count="3" manualBreakCount="3">
    <brk id="100" max="12" man="1"/>
    <brk id="123" max="12" man="1"/>
    <brk id="142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ამიარან კალაძის II ჩიხი</vt:lpstr>
      <vt:lpstr>'ამიარან კალაძის II ჩიხი'!Print_Area</vt:lpstr>
      <vt:lpstr>'ამიარან კალაძის II ჩიხი'!Print_Titles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 Potskhveria</cp:lastModifiedBy>
  <cp:lastPrinted>2019-06-25T09:51:06Z</cp:lastPrinted>
  <dcterms:created xsi:type="dcterms:W3CDTF">2019-04-01T07:28:56Z</dcterms:created>
  <dcterms:modified xsi:type="dcterms:W3CDTF">2020-01-13T06:49:43Z</dcterms:modified>
</cp:coreProperties>
</file>