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ina.potskhveria\Desktop\2020 წლის რეგ ფონდი\N1 მანჯგალაძის ქუჩა\"/>
    </mc:Choice>
  </mc:AlternateContent>
  <bookViews>
    <workbookView xWindow="0" yWindow="0" windowWidth="28800" windowHeight="12135"/>
  </bookViews>
  <sheets>
    <sheet name="მანჯგალაძის ქუჩა" sheetId="1" r:id="rId1"/>
  </sheets>
  <definedNames>
    <definedName name="_xlnm.Print_Area" localSheetId="0">'მანჯგალაძის ქუჩა'!$A$1:$M$153</definedName>
    <definedName name="_xlnm.Print_Titles" localSheetId="0">'მანჯგალაძის ქუჩა'!$10:$10</definedName>
  </definedNames>
  <calcPr calcId="152511"/>
</workbook>
</file>

<file path=xl/calcChain.xml><?xml version="1.0" encoding="utf-8"?>
<calcChain xmlns="http://schemas.openxmlformats.org/spreadsheetml/2006/main">
  <c r="F130" i="1" l="1"/>
  <c r="F98" i="1"/>
  <c r="F85" i="1"/>
  <c r="F87" i="1" s="1"/>
  <c r="F89" i="1" s="1"/>
  <c r="E91" i="1"/>
  <c r="E90" i="1"/>
  <c r="E89" i="1"/>
  <c r="E88" i="1"/>
  <c r="E86" i="1"/>
  <c r="F91" i="1" l="1"/>
  <c r="F86" i="1"/>
  <c r="F90" i="1"/>
  <c r="F93" i="1"/>
  <c r="F92" i="1"/>
  <c r="F88" i="1"/>
  <c r="F75" i="1"/>
  <c r="F43" i="1"/>
  <c r="F32" i="1"/>
  <c r="F29" i="1"/>
  <c r="F96" i="1" l="1"/>
  <c r="F94" i="1"/>
  <c r="F97" i="1"/>
  <c r="F95" i="1"/>
  <c r="F39" i="1"/>
  <c r="E36" i="1"/>
  <c r="E35" i="1"/>
  <c r="E34" i="1"/>
  <c r="E33" i="1"/>
  <c r="F35" i="1" l="1"/>
  <c r="F34" i="1"/>
  <c r="F36" i="1"/>
  <c r="F38" i="1"/>
  <c r="F33" i="1"/>
  <c r="F62" i="1" l="1"/>
  <c r="F104" i="1" l="1"/>
  <c r="F49" i="1"/>
  <c r="F137" i="1" l="1"/>
  <c r="F136" i="1" l="1"/>
  <c r="F133" i="1"/>
  <c r="F132" i="1"/>
  <c r="F131" i="1"/>
  <c r="F134" i="1"/>
  <c r="E129" i="1" l="1"/>
  <c r="E74" i="1"/>
  <c r="E22" i="1" l="1"/>
  <c r="F117" i="1"/>
  <c r="E128" i="1" l="1"/>
  <c r="E73" i="1"/>
  <c r="F73" i="1" s="1"/>
  <c r="E70" i="1"/>
  <c r="E69" i="1"/>
  <c r="E68" i="1"/>
  <c r="E67" i="1"/>
  <c r="E122" i="1"/>
  <c r="F115" i="1"/>
  <c r="E115" i="1"/>
  <c r="E116" i="1"/>
  <c r="E113" i="1"/>
  <c r="E112" i="1"/>
  <c r="E111" i="1"/>
  <c r="E110" i="1"/>
  <c r="E109" i="1"/>
  <c r="E108" i="1"/>
  <c r="E107" i="1"/>
  <c r="F60" i="1"/>
  <c r="F74" i="1"/>
  <c r="F71" i="1"/>
  <c r="E58" i="1"/>
  <c r="E57" i="1"/>
  <c r="E56" i="1"/>
  <c r="E54" i="1"/>
  <c r="E53" i="1"/>
  <c r="E52" i="1"/>
  <c r="F13" i="1" l="1"/>
  <c r="E21" i="1"/>
  <c r="E20" i="1"/>
  <c r="E19" i="1"/>
  <c r="E17" i="1"/>
  <c r="F17" i="1" s="1"/>
  <c r="F102" i="1" l="1"/>
  <c r="E47" i="1"/>
  <c r="E46" i="1"/>
  <c r="E45" i="1"/>
  <c r="E44" i="1"/>
  <c r="F46" i="1" l="1"/>
  <c r="F44" i="1"/>
  <c r="F50" i="1"/>
  <c r="F47" i="1"/>
  <c r="F45" i="1"/>
  <c r="F101" i="1"/>
  <c r="F100" i="1"/>
  <c r="F99" i="1"/>
  <c r="F105" i="1"/>
  <c r="F129" i="1" l="1"/>
  <c r="F128" i="1"/>
  <c r="F126" i="1"/>
  <c r="E123" i="1"/>
  <c r="F123" i="1" s="1"/>
  <c r="E125" i="1"/>
  <c r="F125" i="1" s="1"/>
  <c r="E124" i="1"/>
  <c r="F124" i="1" s="1"/>
  <c r="F122" i="1"/>
  <c r="F120" i="1"/>
  <c r="F116" i="1"/>
  <c r="F113" i="1"/>
  <c r="F112" i="1"/>
  <c r="F111" i="1"/>
  <c r="F110" i="1"/>
  <c r="F109" i="1"/>
  <c r="F108" i="1"/>
  <c r="F107" i="1"/>
  <c r="F65" i="1"/>
  <c r="F77" i="1" l="1"/>
  <c r="F82" i="1"/>
  <c r="F76" i="1"/>
  <c r="F79" i="1"/>
  <c r="F78" i="1"/>
  <c r="F118" i="1"/>
  <c r="F70" i="1"/>
  <c r="F69" i="1"/>
  <c r="F68" i="1"/>
  <c r="F67" i="1"/>
  <c r="F63" i="1" l="1"/>
  <c r="E31" i="1" l="1"/>
  <c r="F31" i="1" s="1"/>
  <c r="E30" i="1"/>
  <c r="F30" i="1" s="1"/>
  <c r="E61" i="1" l="1"/>
  <c r="F61" i="1" s="1"/>
  <c r="F58" i="1"/>
  <c r="F57" i="1"/>
  <c r="F56" i="1"/>
  <c r="E55" i="1"/>
  <c r="F55" i="1" s="1"/>
  <c r="F54" i="1"/>
  <c r="F53" i="1"/>
  <c r="F52" i="1"/>
  <c r="F81" i="1" l="1"/>
  <c r="F18" i="1"/>
  <c r="F24" i="1" s="1"/>
  <c r="F28" i="1" l="1"/>
  <c r="F26" i="1"/>
  <c r="F27" i="1"/>
  <c r="F25" i="1"/>
  <c r="F22" i="1"/>
  <c r="F23" i="1"/>
  <c r="F21" i="1"/>
  <c r="F19" i="1"/>
  <c r="F20" i="1"/>
  <c r="D6" i="1" l="1"/>
</calcChain>
</file>

<file path=xl/sharedStrings.xml><?xml version="1.0" encoding="utf-8"?>
<sst xmlns="http://schemas.openxmlformats.org/spreadsheetml/2006/main" count="317" uniqueCount="106">
  <si>
    <t>დამკვეთის დასახელება</t>
  </si>
  <si>
    <t xml:space="preserve"> რესურსული ხარჯთაღრიცხვა</t>
  </si>
  <si>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</si>
  <si>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</si>
  <si>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</si>
  <si>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</si>
  <si>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</si>
  <si>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</si>
  <si>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</si>
  <si>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</si>
  <si>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</si>
  <si>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</si>
  <si>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</si>
  <si>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</si>
  <si>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</si>
  <si>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</si>
  <si>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</si>
  <si>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</si>
  <si>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</si>
  <si>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</si>
  <si>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</si>
  <si>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</si>
  <si>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</si>
  <si>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</si>
  <si>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</si>
  <si>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</si>
  <si>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</si>
  <si>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</si>
  <si>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</si>
  <si>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</si>
  <si>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</si>
  <si>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</si>
  <si>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</si>
  <si>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</si>
  <si>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</si>
  <si>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r>
      <rPr>
        <sz val="12"/>
        <color indexed="8"/>
        <rFont val="AcadNusx"/>
      </rPr>
      <t>m</t>
    </r>
    <r>
      <rPr>
        <vertAlign val="superscript"/>
        <sz val="12"/>
        <color indexed="8"/>
        <rFont val="AcadNusx"/>
      </rPr>
      <t>2</t>
    </r>
  </si>
  <si>
    <t>ავტოგრეიდერი მისაბმელით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</si>
  <si>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</si>
  <si>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</si>
  <si>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</si>
  <si>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</si>
  <si>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მ3</t>
  </si>
  <si>
    <t>ბიტუმის ემულსია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</si>
  <si>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</si>
  <si>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</si>
  <si>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</si>
  <si>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</si>
  <si>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</si>
  <si>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</si>
  <si>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</si>
  <si>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</si>
  <si>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</si>
  <si>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</si>
  <si>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27-63-1</t>
  </si>
  <si>
    <t>ავტოგუდრონატორი 3500ლ.</t>
  </si>
  <si>
    <t>ასფალტის დამგები</t>
  </si>
  <si>
    <t xml:space="preserve">27-7-2 </t>
  </si>
  <si>
    <t>მისაყრელი გვერდულების მოწყობა ქვიშა ხრეშით  (ტკეპნის კოეფიციენტის გათვალისწინებით K=1,22)</t>
  </si>
  <si>
    <t xml:space="preserve">საგზაო სამოსის მოწყობა
მიერთებებზე </t>
  </si>
  <si>
    <t>%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</si>
  <si>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</si>
  <si>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</si>
  <si>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</si>
  <si>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r>
      <t>m</t>
    </r>
    <r>
      <rPr>
        <vertAlign val="superscript"/>
        <sz val="12"/>
        <rFont val="AcadNusx"/>
      </rPr>
      <t>2</t>
    </r>
  </si>
  <si>
    <r>
      <t>m</t>
    </r>
    <r>
      <rPr>
        <vertAlign val="superscript"/>
        <sz val="12"/>
        <rFont val="AcadNusx"/>
      </rPr>
      <t>3</t>
    </r>
  </si>
  <si>
    <t>ტრაქტორი 79კვტ.</t>
  </si>
  <si>
    <t>ქვიშა ხრეშოვანი ნარევი (ტკეპნის კოეფიციენტის 
გათვალისწინებით K=1,22)</t>
  </si>
  <si>
    <t>სამტრედიის მუნიციპალიტეტი</t>
  </si>
  <si>
    <t>საფუძველის ზედა ფენის მოწყობა  ღორღით ფრაქციით 0-40მმ  სისქით 10 სმ</t>
  </si>
  <si>
    <t>27-7-2</t>
  </si>
  <si>
    <t>საფუძვლის შემასწორებელი ფენის მოწყობა  ქვიშა ხრეშოვანი ნარევით სისქით  hსაშ12სმ (ტკეპნის კოეფიციენტის გათვალისწინებით K-1,22)</t>
  </si>
  <si>
    <t>საფუძვლის ქვედა ფენა  ქვიშა ხრეშოვანი ნარევით სისქით  12სმ (ტკეპნის კოეფიციენტის გათვალისწინებით K-1,22)</t>
  </si>
  <si>
    <t>1-22-15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</si>
  <si>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</si>
  <si>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</si>
  <si>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</si>
  <si>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r>
      <t>m</t>
    </r>
    <r>
      <rPr>
        <b/>
        <vertAlign val="superscript"/>
        <sz val="12"/>
        <rFont val="AcadNusx"/>
        <family val="2"/>
      </rPr>
      <t>2</t>
    </r>
  </si>
  <si>
    <t>1.03</t>
  </si>
  <si>
    <r>
      <rPr>
        <b/>
        <sz val="12"/>
        <color indexed="8"/>
        <rFont val="AcadNusx"/>
        <family val="2"/>
      </rPr>
      <t>m</t>
    </r>
    <r>
      <rPr>
        <b/>
        <vertAlign val="superscript"/>
        <sz val="12"/>
        <color indexed="8"/>
        <rFont val="AcadNusx"/>
        <family val="2"/>
      </rPr>
      <t>2</t>
    </r>
  </si>
  <si>
    <t>ასფალტობეტონი წვრილმარცვლოვაბი</t>
  </si>
  <si>
    <r>
      <rPr>
        <b/>
        <sz val="12"/>
        <color indexed="8"/>
        <rFont val="AcadNusx"/>
        <family val="2"/>
      </rPr>
      <t>მ</t>
    </r>
    <r>
      <rPr>
        <b/>
        <vertAlign val="superscript"/>
        <sz val="12"/>
        <color indexed="8"/>
        <rFont val="AcadNusx"/>
        <family val="2"/>
      </rPr>
      <t>3</t>
    </r>
  </si>
  <si>
    <t>სატკეპნი საგზაო პნევმოსვლაზე 18ტ.</t>
  </si>
  <si>
    <t>27-39-1,2  
27-40-1;2</t>
  </si>
  <si>
    <t>27-39-1;2  
27-40-1;2</t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</si>
  <si>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600 გრ.</t>
    </r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</si>
  <si>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 600 გრ.</t>
    </r>
  </si>
  <si>
    <t>ღორღი</t>
  </si>
  <si>
    <r>
      <t>საფარის ფენის მოწყობა წვრილმარცვლოვანი მკვრივი, ა/ბეტონის ცხელი ნარევით ტიპი ,,</t>
    </r>
    <r>
      <rPr>
        <b/>
        <sz val="12"/>
        <color rgb="FF000000"/>
        <rFont val="Arial"/>
        <family val="2"/>
      </rPr>
      <t>B</t>
    </r>
    <r>
      <rPr>
        <b/>
        <sz val="12"/>
        <color indexed="8"/>
        <rFont val="AcadNusx"/>
        <family val="2"/>
      </rPr>
      <t>" მარკა II სისქით 5 სმ</t>
    </r>
  </si>
  <si>
    <t>1-25-2</t>
  </si>
  <si>
    <t>სამუშაოები ნაყარში</t>
  </si>
  <si>
    <t>ბულდოზერი 108 ცხ. ძ.</t>
  </si>
  <si>
    <t>მ/სთ</t>
  </si>
  <si>
    <t>ღორღი ფრ (0-40 მმ)</t>
  </si>
  <si>
    <t>საგზაო სამოსის კონსტრუქციის მოსაწყობად ყრილის მოწყობა  ქვიშა ხრეშოვანი ნარევით სისქით (ტკეპნის კოეფიციენტის გათვალისწინებით K-1,22)</t>
  </si>
  <si>
    <t>ასფალტობეტონი წვრილმარცვლოვანი</t>
  </si>
  <si>
    <t>kvleva-Ziebis krebuli გვ. 557 ცხრ-17</t>
  </si>
  <si>
    <t xml:space="preserve">
სამტრედიის მუნიციპალიტეტის ქალაქ სამტრედიაში მანჯგალაძის ქუჩის გზის რეაბილიტაციის 
სამუშაოების საპროექტო-სახარჯთაღრიცხვო დოკუმენტაცია
</t>
  </si>
  <si>
    <t>თავი 3 საგზაო სამოსი</t>
  </si>
  <si>
    <t>სულ თავი 1-3-ის მიხედვით</t>
  </si>
  <si>
    <t>გვ32 პოზ. 238</t>
  </si>
  <si>
    <t>გვ32 პოზ. 236</t>
  </si>
  <si>
    <t>გვ32 პოზ. 237</t>
  </si>
  <si>
    <t xml:space="preserve">მასალების ტრანსპორტირება არაუმეტეს </t>
  </si>
  <si>
    <t>ზედნადები ხარჯები არაუმეტეს</t>
  </si>
  <si>
    <t xml:space="preserve">გეგმიური მოგება არაუმეტეს </t>
  </si>
  <si>
    <t>გაუთვალისწინებელი ხარჯები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</si>
</sst>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0.00000"/>
    <numFmt numFmtId="170" formatCode="0.0000"/>
  </numFmts>
  <fonts count="38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vertAlign val="superscript"/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b/>
      <sz val="10"/>
      <name val="AcadNusx"/>
    </font>
    <font>
      <sz val="12"/>
      <name val="AcadNusx"/>
    </font>
    <font>
      <vertAlign val="superscript"/>
      <sz val="12"/>
      <name val="AcadNusx"/>
    </font>
    <font>
      <b/>
      <sz val="12"/>
      <name val="Sylfaen"/>
      <family val="1"/>
    </font>
    <font>
      <b/>
      <sz val="11"/>
      <color indexed="8"/>
      <name val="AcadNusx"/>
      <family val="2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b/>
      <sz val="12"/>
      <name val="AcadNusx"/>
      <family val="2"/>
    </font>
    <font>
      <b/>
      <vertAlign val="superscript"/>
      <sz val="12"/>
      <name val="AcadNusx"/>
      <family val="2"/>
    </font>
    <font>
      <b/>
      <sz val="12"/>
      <color indexed="8"/>
      <name val="AcadNusx"/>
      <family val="2"/>
    </font>
    <font>
      <b/>
      <vertAlign val="superscript"/>
      <sz val="12"/>
      <color indexed="8"/>
      <name val="Arial"/>
      <family val="2"/>
      <charset val="204"/>
    </font>
    <font>
      <b/>
      <sz val="11"/>
      <color indexed="8"/>
      <name val="Calibri"/>
      <family val="2"/>
    </font>
    <font>
      <b/>
      <vertAlign val="superscript"/>
      <sz val="12"/>
      <color indexed="8"/>
      <name val="AcadNusx"/>
      <family val="2"/>
    </font>
    <font>
      <b/>
      <sz val="16"/>
      <color indexed="8"/>
      <name val="AcadNusx"/>
    </font>
    <font>
      <sz val="12"/>
      <color theme="1"/>
      <name val="Sylfaen"/>
      <family val="1"/>
      <charset val="204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5">
    <xf numFmtId="0" fontId="0" fillId="0" borderId="0" applyNumberFormat="0" applyFill="0" applyBorder="0" applyProtection="0"/>
    <xf numFmtId="0" fontId="11" fillId="0" borderId="6"/>
    <xf numFmtId="0" fontId="13" fillId="0" borderId="6"/>
    <xf numFmtId="0" fontId="20" fillId="0" borderId="6"/>
    <xf numFmtId="0" fontId="20" fillId="0" borderId="6"/>
  </cellStyleXfs>
  <cellXfs count="204">
    <xf numFmtId="0" fontId="0" fillId="0" borderId="0" xfId="0" applyFont="1" applyAlignment="1"/>
    <xf numFmtId="166" fontId="26" fillId="0" borderId="12" xfId="0" applyNumberFormat="1" applyFont="1" applyFill="1" applyBorder="1" applyAlignment="1">
      <alignment horizontal="right" vertical="center"/>
    </xf>
    <xf numFmtId="164" fontId="26" fillId="0" borderId="12" xfId="0" applyNumberFormat="1" applyFont="1" applyFill="1" applyBorder="1" applyAlignment="1">
      <alignment horizontal="right" vertical="center"/>
    </xf>
    <xf numFmtId="168" fontId="24" fillId="0" borderId="18" xfId="2" applyNumberFormat="1" applyFont="1" applyFill="1" applyBorder="1" applyAlignment="1">
      <alignment horizontal="right" vertical="center"/>
    </xf>
    <xf numFmtId="168" fontId="14" fillId="0" borderId="18" xfId="2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/>
    </xf>
    <xf numFmtId="40" fontId="14" fillId="0" borderId="18" xfId="4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2" fillId="0" borderId="6" xfId="1" applyFont="1" applyFill="1" applyBorder="1" applyAlignment="1">
      <alignment horizontal="center" vertical="top"/>
    </xf>
    <xf numFmtId="0" fontId="0" fillId="0" borderId="2" xfId="0" applyFont="1" applyFill="1" applyBorder="1" applyAlignment="1"/>
    <xf numFmtId="49" fontId="2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top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/>
    <xf numFmtId="0" fontId="0" fillId="0" borderId="13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3" xfId="0" applyFont="1" applyFill="1" applyBorder="1" applyAlignment="1"/>
    <xf numFmtId="0" fontId="16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left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/>
    <xf numFmtId="164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170" fontId="2" fillId="0" borderId="12" xfId="0" applyNumberFormat="1" applyFont="1" applyFill="1" applyBorder="1" applyAlignment="1">
      <alignment horizontal="center" vertical="center"/>
    </xf>
    <xf numFmtId="167" fontId="26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0" fontId="13" fillId="0" borderId="18" xfId="2" applyFill="1" applyBorder="1" applyAlignment="1">
      <alignment horizontal="center" vertical="center"/>
    </xf>
    <xf numFmtId="170" fontId="2" fillId="0" borderId="2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vertical="center" wrapText="1"/>
    </xf>
    <xf numFmtId="0" fontId="24" fillId="0" borderId="18" xfId="2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4" fillId="0" borderId="18" xfId="4" applyFont="1" applyFill="1" applyBorder="1" applyAlignment="1">
      <alignment horizontal="center" vertical="center"/>
    </xf>
    <xf numFmtId="40" fontId="13" fillId="0" borderId="18" xfId="0" applyNumberFormat="1" applyFont="1" applyFill="1" applyBorder="1" applyAlignment="1">
      <alignment horizontal="right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8" xfId="4" applyFont="1" applyFill="1" applyBorder="1" applyAlignment="1">
      <alignment horizontal="center" vertical="center"/>
    </xf>
    <xf numFmtId="0" fontId="13" fillId="0" borderId="18" xfId="4" applyFont="1" applyFill="1" applyBorder="1" applyAlignment="1">
      <alignment horizontal="center" vertical="center"/>
    </xf>
    <xf numFmtId="40" fontId="13" fillId="0" borderId="18" xfId="4" applyNumberFormat="1" applyFont="1" applyFill="1" applyBorder="1" applyAlignment="1">
      <alignment horizontal="right" vertical="center"/>
    </xf>
    <xf numFmtId="2" fontId="12" fillId="0" borderId="18" xfId="0" applyNumberFormat="1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24" fillId="0" borderId="18" xfId="2" applyFont="1" applyFill="1" applyBorder="1" applyAlignment="1">
      <alignment horizontal="left" vertical="center" wrapText="1"/>
    </xf>
    <xf numFmtId="168" fontId="13" fillId="0" borderId="18" xfId="2" applyNumberForma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18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3" fillId="0" borderId="18" xfId="2" applyFill="1" applyBorder="1" applyAlignment="1">
      <alignment horizontal="left" vertical="center"/>
    </xf>
    <xf numFmtId="170" fontId="13" fillId="0" borderId="18" xfId="2" applyNumberFormat="1" applyFill="1" applyBorder="1" applyAlignment="1">
      <alignment horizontal="center" vertical="center"/>
    </xf>
    <xf numFmtId="0" fontId="21" fillId="0" borderId="18" xfId="3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center" wrapText="1"/>
    </xf>
    <xf numFmtId="0" fontId="13" fillId="0" borderId="18" xfId="2" applyFill="1" applyBorder="1" applyAlignment="1">
      <alignment vertical="center" wrapText="1"/>
    </xf>
    <xf numFmtId="0" fontId="13" fillId="0" borderId="18" xfId="2" applyFill="1" applyBorder="1"/>
    <xf numFmtId="167" fontId="13" fillId="0" borderId="18" xfId="2" applyNumberForma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 wrapText="1"/>
    </xf>
    <xf numFmtId="0" fontId="36" fillId="0" borderId="18" xfId="2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/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horizontal="center" vertical="center"/>
    </xf>
    <xf numFmtId="0" fontId="13" fillId="0" borderId="18" xfId="2" applyFill="1" applyBorder="1" applyAlignment="1">
      <alignment wrapText="1"/>
    </xf>
    <xf numFmtId="49" fontId="31" fillId="0" borderId="20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4" fillId="0" borderId="6" xfId="2" applyFont="1" applyFill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left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wrapText="1"/>
    </xf>
    <xf numFmtId="49" fontId="33" fillId="0" borderId="1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left" vertical="center"/>
    </xf>
    <xf numFmtId="0" fontId="0" fillId="0" borderId="14" xfId="0" applyFont="1" applyFill="1" applyBorder="1" applyAlignment="1"/>
    <xf numFmtId="2" fontId="0" fillId="0" borderId="6" xfId="0" applyNumberFormat="1" applyFont="1" applyFill="1" applyBorder="1" applyAlignment="1"/>
    <xf numFmtId="2" fontId="0" fillId="0" borderId="3" xfId="0" applyNumberFormat="1" applyFont="1" applyFill="1" applyBorder="1" applyAlignment="1"/>
    <xf numFmtId="2" fontId="0" fillId="0" borderId="2" xfId="0" applyNumberFormat="1" applyFont="1" applyFill="1" applyBorder="1" applyAlignment="1"/>
    <xf numFmtId="49" fontId="0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wrapText="1"/>
    </xf>
    <xf numFmtId="0" fontId="13" fillId="0" borderId="24" xfId="2" applyFill="1" applyBorder="1" applyAlignment="1">
      <alignment horizontal="center" vertical="center"/>
    </xf>
    <xf numFmtId="0" fontId="0" fillId="0" borderId="18" xfId="0" applyNumberFormat="1" applyFont="1" applyFill="1" applyBorder="1" applyAlignment="1"/>
    <xf numFmtId="0" fontId="0" fillId="0" borderId="2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/>
    <xf numFmtId="49" fontId="4" fillId="0" borderId="12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1" fillId="0" borderId="18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/>
    <xf numFmtId="0" fontId="10" fillId="0" borderId="15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10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3" fillId="0" borderId="6" xfId="2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4" fillId="0" borderId="6" xfId="2" applyFont="1" applyFill="1" applyAlignment="1">
      <alignment horizontal="center" vertical="center"/>
    </xf>
    <xf numFmtId="0" fontId="14" fillId="0" borderId="6" xfId="2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35" fillId="0" borderId="6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silfain" xfId="2"/>
    <cellStyle name="Обычный_Лист1" xfId="4"/>
    <cellStyle name="Обычный_დემონტაჟი" xfId="3"/>
  </cellStyles>
  <dxfs count="34"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123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1476375</xdr:colOff>
      <xdr:row>41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101228" y="731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8"/>
  <sheetViews>
    <sheetView showGridLines="0" tabSelected="1" view="pageBreakPreview" zoomScale="85" zoomScaleNormal="85" zoomScaleSheetLayoutView="85" workbookViewId="0">
      <selection activeCell="C151" sqref="C151"/>
    </sheetView>
  </sheetViews>
  <sheetFormatPr defaultColWidth="8.85546875" defaultRowHeight="16.5" customHeight="1" x14ac:dyDescent="0.25"/>
  <cols>
    <col min="1" max="1" width="4.42578125" style="8" customWidth="1"/>
    <col min="2" max="2" width="20" style="8" bestFit="1" customWidth="1"/>
    <col min="3" max="3" width="49" style="8" customWidth="1"/>
    <col min="4" max="4" width="9" style="8" customWidth="1"/>
    <col min="5" max="5" width="12.7109375" style="8" customWidth="1"/>
    <col min="6" max="6" width="14" style="8" customWidth="1"/>
    <col min="7" max="7" width="12.7109375" style="8" customWidth="1"/>
    <col min="8" max="8" width="14.85546875" style="8" customWidth="1"/>
    <col min="9" max="9" width="11.42578125" style="8" customWidth="1"/>
    <col min="10" max="10" width="16.140625" style="8" bestFit="1" customWidth="1"/>
    <col min="11" max="11" width="11.7109375" style="8" customWidth="1"/>
    <col min="12" max="12" width="15.7109375" style="8" customWidth="1"/>
    <col min="13" max="13" width="19.5703125" style="8" customWidth="1"/>
    <col min="14" max="14" width="15.140625" style="8" customWidth="1"/>
    <col min="15" max="15" width="14.85546875" style="8" customWidth="1"/>
    <col min="16" max="21" width="9.140625" style="8" customWidth="1"/>
    <col min="22" max="256" width="8.85546875" style="8" customWidth="1"/>
    <col min="257" max="16384" width="8.85546875" style="9"/>
  </cols>
  <sheetData>
    <row r="1" spans="1:21" ht="16.5" customHeight="1" x14ac:dyDescent="0.25">
      <c r="H1" s="188"/>
      <c r="I1" s="188"/>
      <c r="J1" s="188"/>
      <c r="K1" s="188"/>
      <c r="L1" s="188"/>
      <c r="M1" s="188"/>
    </row>
    <row r="2" spans="1:21" ht="24" customHeight="1" x14ac:dyDescent="0.25">
      <c r="A2" s="10"/>
      <c r="B2" s="195" t="s">
        <v>67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1"/>
      <c r="O2" s="11"/>
      <c r="P2" s="11"/>
      <c r="Q2" s="11"/>
      <c r="R2" s="11"/>
      <c r="S2" s="11"/>
      <c r="T2" s="11"/>
      <c r="U2" s="11"/>
    </row>
    <row r="3" spans="1:21" ht="18" customHeight="1" x14ac:dyDescent="0.25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1"/>
      <c r="O3" s="11"/>
      <c r="P3" s="11"/>
      <c r="Q3" s="11"/>
      <c r="R3" s="11"/>
      <c r="S3" s="11"/>
      <c r="T3" s="11"/>
      <c r="U3" s="11"/>
    </row>
    <row r="4" spans="1:21" ht="28.5" customHeight="1" x14ac:dyDescent="0.25">
      <c r="A4" s="189" t="s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1"/>
      <c r="O4" s="11"/>
      <c r="P4" s="11"/>
      <c r="Q4" s="11"/>
      <c r="R4" s="11"/>
      <c r="S4" s="11"/>
      <c r="T4" s="11"/>
      <c r="U4" s="11"/>
    </row>
    <row r="5" spans="1:21" ht="79.5" customHeight="1" x14ac:dyDescent="0.25">
      <c r="A5" s="196" t="s">
        <v>96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1"/>
      <c r="O5" s="11"/>
      <c r="P5" s="11"/>
      <c r="Q5" s="11"/>
      <c r="R5" s="11"/>
      <c r="S5" s="11"/>
      <c r="T5" s="11"/>
      <c r="U5" s="11"/>
    </row>
    <row r="6" spans="1:21" ht="18" customHeight="1" x14ac:dyDescent="0.35">
      <c r="A6" s="192" t="s">
        <v>2</v>
      </c>
      <c r="B6" s="193"/>
      <c r="C6" s="194"/>
      <c r="D6" s="187">
        <f>M150</f>
        <v>0</v>
      </c>
      <c r="E6" s="187"/>
      <c r="F6" s="12" t="s">
        <v>3</v>
      </c>
      <c r="G6" s="13"/>
      <c r="H6" s="197"/>
      <c r="I6" s="198"/>
      <c r="J6" s="198"/>
      <c r="K6" s="198"/>
      <c r="L6" s="198"/>
      <c r="M6" s="11"/>
      <c r="N6" s="11"/>
      <c r="O6" s="11"/>
      <c r="P6" s="11"/>
      <c r="Q6" s="11"/>
      <c r="R6" s="11"/>
      <c r="S6" s="11"/>
      <c r="T6" s="11"/>
      <c r="U6" s="11"/>
    </row>
    <row r="7" spans="1:21" ht="16.5" customHeight="1" x14ac:dyDescent="0.25">
      <c r="A7" s="14"/>
      <c r="B7" s="15"/>
      <c r="C7" s="16"/>
      <c r="D7" s="17"/>
      <c r="E7" s="17"/>
      <c r="F7" s="18"/>
      <c r="G7" s="19"/>
      <c r="H7" s="16"/>
      <c r="I7" s="20"/>
      <c r="J7" s="17"/>
      <c r="K7" s="17"/>
      <c r="L7" s="17"/>
      <c r="M7" s="21"/>
      <c r="N7" s="11"/>
      <c r="O7" s="11"/>
      <c r="P7" s="11"/>
      <c r="Q7" s="11"/>
      <c r="R7" s="11"/>
      <c r="S7" s="11"/>
      <c r="T7" s="11"/>
      <c r="U7" s="11"/>
    </row>
    <row r="8" spans="1:21" ht="18" customHeight="1" x14ac:dyDescent="0.25">
      <c r="A8" s="190" t="s">
        <v>4</v>
      </c>
      <c r="B8" s="190" t="s">
        <v>5</v>
      </c>
      <c r="C8" s="190" t="s">
        <v>6</v>
      </c>
      <c r="D8" s="199" t="s">
        <v>7</v>
      </c>
      <c r="E8" s="199" t="s">
        <v>8</v>
      </c>
      <c r="F8" s="190" t="s">
        <v>9</v>
      </c>
      <c r="G8" s="190" t="s">
        <v>10</v>
      </c>
      <c r="H8" s="191"/>
      <c r="I8" s="190" t="s">
        <v>11</v>
      </c>
      <c r="J8" s="191"/>
      <c r="K8" s="190" t="s">
        <v>12</v>
      </c>
      <c r="L8" s="191"/>
      <c r="M8" s="186" t="s">
        <v>13</v>
      </c>
      <c r="N8" s="22"/>
      <c r="O8" s="23"/>
      <c r="P8" s="23"/>
      <c r="Q8" s="11"/>
      <c r="R8" s="11"/>
      <c r="S8" s="11"/>
      <c r="T8" s="11"/>
      <c r="U8" s="11"/>
    </row>
    <row r="9" spans="1:21" ht="26.25" customHeight="1" x14ac:dyDescent="0.25">
      <c r="A9" s="191"/>
      <c r="B9" s="191"/>
      <c r="C9" s="191"/>
      <c r="D9" s="191"/>
      <c r="E9" s="191"/>
      <c r="F9" s="191"/>
      <c r="G9" s="186" t="s">
        <v>14</v>
      </c>
      <c r="H9" s="186" t="s">
        <v>15</v>
      </c>
      <c r="I9" s="186" t="s">
        <v>14</v>
      </c>
      <c r="J9" s="186" t="s">
        <v>15</v>
      </c>
      <c r="K9" s="186" t="s">
        <v>14</v>
      </c>
      <c r="L9" s="186" t="s">
        <v>15</v>
      </c>
      <c r="M9" s="186" t="s">
        <v>16</v>
      </c>
      <c r="N9" s="24"/>
      <c r="O9" s="11"/>
      <c r="P9" s="11"/>
      <c r="Q9" s="11"/>
      <c r="R9" s="11"/>
      <c r="S9" s="11"/>
      <c r="T9" s="11"/>
      <c r="U9" s="11"/>
    </row>
    <row r="10" spans="1:21" ht="15.75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4"/>
      <c r="O10" s="11"/>
      <c r="P10" s="11"/>
      <c r="Q10" s="11"/>
      <c r="R10" s="11"/>
      <c r="S10" s="11"/>
      <c r="T10" s="11"/>
      <c r="U10" s="11"/>
    </row>
    <row r="11" spans="1:21" ht="54" customHeight="1" x14ac:dyDescent="0.25">
      <c r="A11" s="26"/>
      <c r="B11" s="27"/>
      <c r="C11" s="28" t="s">
        <v>17</v>
      </c>
      <c r="D11" s="29"/>
      <c r="E11" s="185"/>
      <c r="F11" s="185"/>
      <c r="G11" s="185"/>
      <c r="H11" s="185"/>
      <c r="I11" s="185"/>
      <c r="J11" s="185"/>
      <c r="K11" s="185"/>
      <c r="L11" s="185"/>
      <c r="M11" s="185"/>
      <c r="N11" s="24"/>
      <c r="O11" s="11"/>
      <c r="P11" s="11"/>
      <c r="Q11" s="11"/>
      <c r="R11" s="11"/>
      <c r="S11" s="11"/>
      <c r="T11" s="11"/>
      <c r="U11" s="11"/>
    </row>
    <row r="12" spans="1:21" ht="47.25" x14ac:dyDescent="0.25">
      <c r="A12" s="30">
        <v>1</v>
      </c>
      <c r="B12" s="31" t="s">
        <v>95</v>
      </c>
      <c r="C12" s="32" t="s">
        <v>18</v>
      </c>
      <c r="D12" s="33" t="s">
        <v>19</v>
      </c>
      <c r="E12" s="34"/>
      <c r="F12" s="1">
        <v>0.77100000000000002</v>
      </c>
      <c r="G12" s="35"/>
      <c r="H12" s="35"/>
      <c r="I12" s="35"/>
      <c r="J12" s="35"/>
      <c r="K12" s="35"/>
      <c r="L12" s="35"/>
      <c r="M12" s="35"/>
      <c r="N12" s="24"/>
      <c r="O12" s="11"/>
      <c r="P12" s="11"/>
      <c r="Q12" s="11"/>
      <c r="R12" s="11"/>
      <c r="S12" s="11"/>
      <c r="T12" s="11"/>
      <c r="U12" s="11"/>
    </row>
    <row r="13" spans="1:21" ht="18" customHeight="1" x14ac:dyDescent="0.35">
      <c r="A13" s="36"/>
      <c r="B13" s="37"/>
      <c r="C13" s="38" t="s">
        <v>20</v>
      </c>
      <c r="D13" s="186" t="s">
        <v>21</v>
      </c>
      <c r="E13" s="35">
        <v>93.22</v>
      </c>
      <c r="F13" s="35">
        <f>F12*E13</f>
        <v>71.872619999999998</v>
      </c>
      <c r="G13" s="35"/>
      <c r="H13" s="35"/>
      <c r="I13" s="35"/>
      <c r="J13" s="35"/>
      <c r="K13" s="35"/>
      <c r="L13" s="35"/>
      <c r="M13" s="35"/>
      <c r="N13" s="24"/>
      <c r="O13" s="11"/>
      <c r="P13" s="11"/>
      <c r="Q13" s="11"/>
      <c r="R13" s="11"/>
      <c r="S13" s="11"/>
      <c r="T13" s="11"/>
      <c r="U13" s="11"/>
    </row>
    <row r="14" spans="1:21" ht="18" customHeight="1" x14ac:dyDescent="0.35">
      <c r="A14" s="39"/>
      <c r="B14" s="40"/>
      <c r="C14" s="41" t="s">
        <v>23</v>
      </c>
      <c r="D14" s="42" t="s">
        <v>24</v>
      </c>
      <c r="E14" s="40"/>
      <c r="F14" s="40"/>
      <c r="G14" s="40"/>
      <c r="H14" s="40"/>
      <c r="I14" s="40"/>
      <c r="J14" s="40"/>
      <c r="K14" s="40"/>
      <c r="L14" s="40"/>
      <c r="M14" s="40"/>
      <c r="N14" s="24"/>
      <c r="O14" s="11"/>
      <c r="P14" s="11"/>
      <c r="Q14" s="11"/>
      <c r="R14" s="11"/>
      <c r="S14" s="11"/>
      <c r="T14" s="11"/>
      <c r="U14" s="11"/>
    </row>
    <row r="15" spans="1:21" ht="18" customHeight="1" x14ac:dyDescent="0.25">
      <c r="A15" s="26"/>
      <c r="B15" s="43"/>
      <c r="C15" s="44" t="s">
        <v>25</v>
      </c>
      <c r="D15" s="45"/>
      <c r="E15" s="46"/>
      <c r="F15" s="35"/>
      <c r="G15" s="35"/>
      <c r="H15" s="35"/>
      <c r="I15" s="35"/>
      <c r="J15" s="35"/>
      <c r="K15" s="35"/>
      <c r="L15" s="35"/>
      <c r="M15" s="35"/>
      <c r="N15" s="24"/>
      <c r="O15" s="11"/>
      <c r="P15" s="11"/>
      <c r="Q15" s="11"/>
      <c r="R15" s="11"/>
      <c r="S15" s="11"/>
      <c r="T15" s="11"/>
      <c r="U15" s="11"/>
    </row>
    <row r="16" spans="1:21" ht="54" customHeight="1" x14ac:dyDescent="0.25">
      <c r="A16" s="30">
        <v>1</v>
      </c>
      <c r="B16" s="28" t="s">
        <v>26</v>
      </c>
      <c r="C16" s="47" t="s">
        <v>27</v>
      </c>
      <c r="D16" s="33" t="s">
        <v>73</v>
      </c>
      <c r="E16" s="34"/>
      <c r="F16" s="2">
        <v>341.77</v>
      </c>
      <c r="G16" s="35"/>
      <c r="H16" s="35"/>
      <c r="I16" s="35"/>
      <c r="J16" s="35"/>
      <c r="K16" s="35"/>
      <c r="L16" s="35"/>
      <c r="M16" s="35"/>
      <c r="N16" s="24"/>
      <c r="O16" s="11"/>
      <c r="P16" s="11"/>
      <c r="Q16" s="11"/>
      <c r="R16" s="11"/>
      <c r="S16" s="11"/>
      <c r="T16" s="11"/>
      <c r="U16" s="11"/>
    </row>
    <row r="17" spans="1:21" ht="18" customHeight="1" x14ac:dyDescent="0.25">
      <c r="A17" s="48"/>
      <c r="B17" s="7"/>
      <c r="C17" s="49" t="s">
        <v>48</v>
      </c>
      <c r="D17" s="186" t="s">
        <v>28</v>
      </c>
      <c r="E17" s="50">
        <f>(19.1+14.4*2)/1000</f>
        <v>4.7900000000000005E-2</v>
      </c>
      <c r="F17" s="35">
        <f>F16*E17</f>
        <v>16.370782999999999</v>
      </c>
      <c r="G17" s="35"/>
      <c r="H17" s="35"/>
      <c r="I17" s="35"/>
      <c r="J17" s="35"/>
      <c r="K17" s="35"/>
      <c r="L17" s="35"/>
      <c r="M17" s="35"/>
      <c r="N17" s="24"/>
      <c r="O17" s="11"/>
      <c r="P17" s="11"/>
      <c r="Q17" s="11"/>
      <c r="R17" s="11"/>
      <c r="S17" s="11"/>
      <c r="T17" s="11"/>
      <c r="U17" s="11"/>
    </row>
    <row r="18" spans="1:21" ht="36" customHeight="1" x14ac:dyDescent="0.25">
      <c r="A18" s="30">
        <v>2</v>
      </c>
      <c r="B18" s="44" t="s">
        <v>72</v>
      </c>
      <c r="C18" s="47" t="s">
        <v>29</v>
      </c>
      <c r="D18" s="33" t="s">
        <v>73</v>
      </c>
      <c r="E18" s="51"/>
      <c r="F18" s="2">
        <f>F16</f>
        <v>341.77</v>
      </c>
      <c r="G18" s="35"/>
      <c r="H18" s="35"/>
      <c r="I18" s="35"/>
      <c r="J18" s="35"/>
      <c r="K18" s="35"/>
      <c r="L18" s="35"/>
      <c r="M18" s="35"/>
      <c r="N18" s="24"/>
      <c r="O18" s="11"/>
      <c r="P18" s="11"/>
      <c r="Q18" s="11"/>
      <c r="R18" s="11"/>
      <c r="S18" s="11"/>
      <c r="T18" s="11"/>
      <c r="U18" s="11"/>
    </row>
    <row r="19" spans="1:21" ht="18" customHeight="1" x14ac:dyDescent="0.25">
      <c r="A19" s="26"/>
      <c r="B19" s="37"/>
      <c r="C19" s="49" t="s">
        <v>20</v>
      </c>
      <c r="D19" s="186" t="s">
        <v>21</v>
      </c>
      <c r="E19" s="52">
        <f>20/1000</f>
        <v>0.02</v>
      </c>
      <c r="F19" s="35">
        <f>F18*E19</f>
        <v>6.8353999999999999</v>
      </c>
      <c r="G19" s="35"/>
      <c r="H19" s="35"/>
      <c r="I19" s="35"/>
      <c r="J19" s="35"/>
      <c r="K19" s="35"/>
      <c r="L19" s="35"/>
      <c r="M19" s="35"/>
      <c r="N19" s="24"/>
      <c r="O19" s="11"/>
      <c r="P19" s="11"/>
      <c r="Q19" s="11"/>
      <c r="R19" s="11"/>
      <c r="S19" s="11"/>
      <c r="T19" s="11"/>
      <c r="U19" s="11"/>
    </row>
    <row r="20" spans="1:21" ht="36" customHeight="1" x14ac:dyDescent="0.25">
      <c r="A20" s="26"/>
      <c r="B20" s="7"/>
      <c r="C20" s="53" t="s">
        <v>30</v>
      </c>
      <c r="D20" s="186" t="s">
        <v>28</v>
      </c>
      <c r="E20" s="52">
        <f>44.8/1000</f>
        <v>4.48E-2</v>
      </c>
      <c r="F20" s="35">
        <f>F18*E20</f>
        <v>15.311295999999999</v>
      </c>
      <c r="G20" s="35"/>
      <c r="H20" s="35"/>
      <c r="I20" s="35"/>
      <c r="J20" s="35"/>
      <c r="K20" s="35"/>
      <c r="L20" s="35"/>
      <c r="M20" s="35"/>
      <c r="N20" s="24"/>
      <c r="O20" s="11"/>
      <c r="P20" s="11"/>
      <c r="Q20" s="11"/>
      <c r="R20" s="11"/>
      <c r="S20" s="11"/>
      <c r="T20" s="11"/>
      <c r="U20" s="11"/>
    </row>
    <row r="21" spans="1:21" ht="18" customHeight="1" x14ac:dyDescent="0.25">
      <c r="A21" s="26"/>
      <c r="B21" s="37"/>
      <c r="C21" s="49" t="s">
        <v>31</v>
      </c>
      <c r="D21" s="54" t="s">
        <v>24</v>
      </c>
      <c r="E21" s="50">
        <f>2.1/1000</f>
        <v>2.1000000000000003E-3</v>
      </c>
      <c r="F21" s="35">
        <f>F18*E21</f>
        <v>0.71771700000000005</v>
      </c>
      <c r="G21" s="35"/>
      <c r="H21" s="35"/>
      <c r="I21" s="35"/>
      <c r="J21" s="35"/>
      <c r="K21" s="35"/>
      <c r="L21" s="35"/>
      <c r="M21" s="35"/>
      <c r="N21" s="24"/>
      <c r="O21" s="11"/>
      <c r="P21" s="11"/>
      <c r="Q21" s="11"/>
      <c r="R21" s="11"/>
      <c r="S21" s="11"/>
      <c r="T21" s="11"/>
      <c r="U21" s="11"/>
    </row>
    <row r="22" spans="1:21" ht="18" customHeight="1" x14ac:dyDescent="0.25">
      <c r="A22" s="26"/>
      <c r="B22" s="87" t="s">
        <v>99</v>
      </c>
      <c r="C22" s="55" t="s">
        <v>86</v>
      </c>
      <c r="D22" s="56" t="s">
        <v>62</v>
      </c>
      <c r="E22" s="57">
        <f>0.05/1000</f>
        <v>5.0000000000000002E-5</v>
      </c>
      <c r="F22" s="35">
        <f>F18*E22</f>
        <v>1.70885E-2</v>
      </c>
      <c r="G22" s="35"/>
      <c r="H22" s="35"/>
      <c r="I22" s="35"/>
      <c r="J22" s="35"/>
      <c r="K22" s="35"/>
      <c r="L22" s="35"/>
      <c r="M22" s="35"/>
      <c r="N22" s="24"/>
      <c r="O22" s="11"/>
      <c r="P22" s="11"/>
      <c r="Q22" s="11"/>
      <c r="R22" s="11"/>
      <c r="S22" s="11"/>
      <c r="T22" s="11"/>
      <c r="U22" s="11"/>
    </row>
    <row r="23" spans="1:21" ht="30" customHeight="1" x14ac:dyDescent="0.25">
      <c r="A23" s="58"/>
      <c r="B23" s="59"/>
      <c r="C23" s="60" t="s">
        <v>32</v>
      </c>
      <c r="D23" s="61" t="s">
        <v>38</v>
      </c>
      <c r="E23" s="62"/>
      <c r="F23" s="2">
        <f>F18*1.8</f>
        <v>615.18600000000004</v>
      </c>
      <c r="G23" s="35"/>
      <c r="H23" s="35"/>
      <c r="I23" s="35"/>
      <c r="J23" s="35"/>
      <c r="K23" s="35"/>
      <c r="L23" s="35"/>
      <c r="M23" s="35"/>
      <c r="N23" s="24"/>
      <c r="O23" s="11"/>
      <c r="P23" s="11"/>
      <c r="Q23" s="11"/>
      <c r="R23" s="11"/>
      <c r="S23" s="11"/>
      <c r="T23" s="11"/>
      <c r="U23" s="11"/>
    </row>
    <row r="24" spans="1:21" ht="19.5" x14ac:dyDescent="0.25">
      <c r="A24" s="58">
        <v>3</v>
      </c>
      <c r="B24" s="63" t="s">
        <v>88</v>
      </c>
      <c r="C24" s="64" t="s">
        <v>89</v>
      </c>
      <c r="D24" s="33" t="s">
        <v>73</v>
      </c>
      <c r="E24" s="65"/>
      <c r="F24" s="6">
        <f>F18</f>
        <v>341.77</v>
      </c>
      <c r="G24" s="66"/>
      <c r="H24" s="66"/>
      <c r="I24" s="66"/>
      <c r="J24" s="66"/>
      <c r="K24" s="66"/>
      <c r="L24" s="66"/>
      <c r="M24" s="66"/>
      <c r="N24" s="24"/>
      <c r="O24" s="11"/>
      <c r="P24" s="11"/>
      <c r="Q24" s="11"/>
      <c r="R24" s="11"/>
      <c r="S24" s="11"/>
      <c r="T24" s="11"/>
      <c r="U24" s="11"/>
    </row>
    <row r="25" spans="1:21" ht="18" x14ac:dyDescent="0.25">
      <c r="A25" s="58"/>
      <c r="B25" s="67"/>
      <c r="C25" s="68" t="s">
        <v>20</v>
      </c>
      <c r="D25" s="69" t="s">
        <v>21</v>
      </c>
      <c r="E25" s="70">
        <v>3.2299999999999998E-3</v>
      </c>
      <c r="F25" s="71">
        <f>F24*E25</f>
        <v>1.1039170999999999</v>
      </c>
      <c r="G25" s="66"/>
      <c r="H25" s="66"/>
      <c r="I25" s="66"/>
      <c r="J25" s="66"/>
      <c r="K25" s="66"/>
      <c r="L25" s="66"/>
      <c r="M25" s="66"/>
      <c r="N25" s="24"/>
      <c r="O25" s="11"/>
      <c r="P25" s="11"/>
      <c r="Q25" s="11"/>
      <c r="R25" s="11"/>
      <c r="S25" s="11"/>
      <c r="T25" s="11"/>
      <c r="U25" s="11"/>
    </row>
    <row r="26" spans="1:21" ht="18" x14ac:dyDescent="0.25">
      <c r="A26" s="58"/>
      <c r="B26" s="7"/>
      <c r="C26" s="68" t="s">
        <v>90</v>
      </c>
      <c r="D26" s="69" t="s">
        <v>91</v>
      </c>
      <c r="E26" s="70">
        <v>3.62E-3</v>
      </c>
      <c r="F26" s="71">
        <f>ROUND(F24*E26,2)</f>
        <v>1.24</v>
      </c>
      <c r="G26" s="66"/>
      <c r="H26" s="66"/>
      <c r="I26" s="66"/>
      <c r="J26" s="66"/>
      <c r="K26" s="66"/>
      <c r="L26" s="66"/>
      <c r="M26" s="66"/>
      <c r="N26" s="24"/>
      <c r="O26" s="11"/>
      <c r="P26" s="11"/>
      <c r="Q26" s="11"/>
      <c r="R26" s="11"/>
      <c r="S26" s="11"/>
      <c r="T26" s="11"/>
      <c r="U26" s="11"/>
    </row>
    <row r="27" spans="1:21" ht="18" x14ac:dyDescent="0.25">
      <c r="A27" s="58"/>
      <c r="B27" s="67"/>
      <c r="C27" s="68" t="s">
        <v>31</v>
      </c>
      <c r="D27" s="69" t="s">
        <v>24</v>
      </c>
      <c r="E27" s="70">
        <v>1.8000000000000001E-4</v>
      </c>
      <c r="F27" s="71">
        <f>ROUND(F24*E27,2)</f>
        <v>0.06</v>
      </c>
      <c r="G27" s="66"/>
      <c r="H27" s="66"/>
      <c r="I27" s="66"/>
      <c r="J27" s="66"/>
      <c r="K27" s="66"/>
      <c r="L27" s="66"/>
      <c r="M27" s="66"/>
      <c r="N27" s="24"/>
      <c r="O27" s="11"/>
      <c r="P27" s="11"/>
      <c r="Q27" s="11"/>
      <c r="R27" s="11"/>
      <c r="S27" s="11"/>
      <c r="T27" s="11"/>
      <c r="U27" s="11"/>
    </row>
    <row r="28" spans="1:21" ht="18" x14ac:dyDescent="0.25">
      <c r="A28" s="58"/>
      <c r="B28" s="87" t="s">
        <v>99</v>
      </c>
      <c r="C28" s="72" t="s">
        <v>92</v>
      </c>
      <c r="D28" s="69" t="s">
        <v>41</v>
      </c>
      <c r="E28" s="70">
        <v>4.0000000000000003E-5</v>
      </c>
      <c r="F28" s="71">
        <f>ROUND(F24*E28,2)</f>
        <v>0.01</v>
      </c>
      <c r="G28" s="35"/>
      <c r="H28" s="66"/>
      <c r="I28" s="66"/>
      <c r="J28" s="66"/>
      <c r="K28" s="66"/>
      <c r="L28" s="66"/>
      <c r="M28" s="66"/>
      <c r="N28" s="24"/>
      <c r="O28" s="11"/>
      <c r="P28" s="11"/>
      <c r="Q28" s="11"/>
      <c r="R28" s="11"/>
      <c r="S28" s="11"/>
      <c r="T28" s="11"/>
      <c r="U28" s="11"/>
    </row>
    <row r="29" spans="1:21" ht="20.25" customHeight="1" x14ac:dyDescent="0.25">
      <c r="A29" s="30">
        <v>4</v>
      </c>
      <c r="B29" s="44" t="s">
        <v>33</v>
      </c>
      <c r="C29" s="73" t="s">
        <v>34</v>
      </c>
      <c r="D29" s="61" t="s">
        <v>74</v>
      </c>
      <c r="E29" s="62"/>
      <c r="F29" s="2">
        <f>771*6</f>
        <v>4626</v>
      </c>
      <c r="G29" s="35"/>
      <c r="H29" s="35"/>
      <c r="I29" s="35"/>
      <c r="J29" s="35"/>
      <c r="K29" s="35"/>
      <c r="L29" s="35"/>
      <c r="M29" s="35"/>
      <c r="N29" s="24"/>
      <c r="O29" s="11"/>
      <c r="P29" s="11"/>
      <c r="Q29" s="11"/>
      <c r="R29" s="11"/>
      <c r="S29" s="11"/>
      <c r="T29" s="11"/>
      <c r="U29" s="11"/>
    </row>
    <row r="30" spans="1:21" ht="18" customHeight="1" x14ac:dyDescent="0.25">
      <c r="A30" s="48"/>
      <c r="B30" s="74"/>
      <c r="C30" s="49" t="s">
        <v>36</v>
      </c>
      <c r="D30" s="75" t="s">
        <v>28</v>
      </c>
      <c r="E30" s="76">
        <f>0.4/1000</f>
        <v>4.0000000000000002E-4</v>
      </c>
      <c r="F30" s="35">
        <f>F29*E30</f>
        <v>1.8504</v>
      </c>
      <c r="G30" s="35"/>
      <c r="H30" s="35"/>
      <c r="I30" s="35"/>
      <c r="J30" s="35"/>
      <c r="K30" s="35"/>
      <c r="L30" s="35"/>
      <c r="M30" s="35"/>
      <c r="N30" s="24"/>
      <c r="O30" s="11"/>
      <c r="P30" s="11"/>
      <c r="Q30" s="11"/>
      <c r="R30" s="11"/>
      <c r="S30" s="11"/>
      <c r="T30" s="11"/>
      <c r="U30" s="11"/>
    </row>
    <row r="31" spans="1:21" ht="18" customHeight="1" x14ac:dyDescent="0.25">
      <c r="A31" s="48"/>
      <c r="B31" s="43"/>
      <c r="C31" s="49" t="s">
        <v>65</v>
      </c>
      <c r="D31" s="186" t="s">
        <v>28</v>
      </c>
      <c r="E31" s="76">
        <f>0.4/1000</f>
        <v>4.0000000000000002E-4</v>
      </c>
      <c r="F31" s="35">
        <f>F29*E31</f>
        <v>1.8504</v>
      </c>
      <c r="G31" s="35"/>
      <c r="H31" s="35"/>
      <c r="I31" s="35"/>
      <c r="J31" s="35"/>
      <c r="K31" s="35"/>
      <c r="L31" s="35"/>
      <c r="M31" s="35"/>
      <c r="N31" s="24"/>
      <c r="O31" s="11"/>
      <c r="P31" s="11"/>
      <c r="Q31" s="11"/>
      <c r="R31" s="11"/>
      <c r="S31" s="11"/>
      <c r="T31" s="11"/>
      <c r="U31" s="11"/>
    </row>
    <row r="32" spans="1:21" ht="90" x14ac:dyDescent="0.25">
      <c r="A32" s="77">
        <v>5</v>
      </c>
      <c r="B32" s="77" t="s">
        <v>69</v>
      </c>
      <c r="C32" s="78" t="s">
        <v>93</v>
      </c>
      <c r="D32" s="61" t="s">
        <v>75</v>
      </c>
      <c r="E32" s="61"/>
      <c r="F32" s="3">
        <f>78.91/1.22</f>
        <v>64.680327868852459</v>
      </c>
      <c r="G32" s="79"/>
      <c r="H32" s="79"/>
      <c r="I32" s="79"/>
      <c r="J32" s="79"/>
      <c r="K32" s="79"/>
      <c r="L32" s="79"/>
      <c r="M32" s="79"/>
      <c r="N32" s="80"/>
      <c r="O32" s="11"/>
      <c r="P32" s="11"/>
      <c r="Q32" s="11"/>
      <c r="R32" s="11"/>
      <c r="S32" s="11"/>
      <c r="T32" s="11"/>
      <c r="U32" s="11"/>
    </row>
    <row r="33" spans="1:21" ht="18" customHeight="1" x14ac:dyDescent="0.25">
      <c r="A33" s="81"/>
      <c r="B33" s="82"/>
      <c r="C33" s="83" t="s">
        <v>20</v>
      </c>
      <c r="D33" s="56" t="s">
        <v>21</v>
      </c>
      <c r="E33" s="84">
        <f>15/100</f>
        <v>0.15</v>
      </c>
      <c r="F33" s="79">
        <f>F32*E33</f>
        <v>9.7020491803278688</v>
      </c>
      <c r="G33" s="79"/>
      <c r="H33" s="79"/>
      <c r="I33" s="79"/>
      <c r="J33" s="35"/>
      <c r="K33" s="79"/>
      <c r="L33" s="79"/>
      <c r="M33" s="35"/>
      <c r="N33" s="80"/>
      <c r="O33" s="11"/>
      <c r="P33" s="11"/>
      <c r="Q33" s="11"/>
      <c r="R33" s="11"/>
      <c r="S33" s="11"/>
      <c r="T33" s="11"/>
      <c r="U33" s="11"/>
    </row>
    <row r="34" spans="1:21" ht="18" x14ac:dyDescent="0.25">
      <c r="A34" s="81"/>
      <c r="B34" s="85"/>
      <c r="C34" s="83" t="s">
        <v>44</v>
      </c>
      <c r="D34" s="56" t="s">
        <v>28</v>
      </c>
      <c r="E34" s="84">
        <f>2.16/100</f>
        <v>2.1600000000000001E-2</v>
      </c>
      <c r="F34" s="79">
        <f>F32*E34</f>
        <v>1.3970950819672132</v>
      </c>
      <c r="G34" s="79"/>
      <c r="H34" s="79"/>
      <c r="I34" s="79"/>
      <c r="J34" s="79"/>
      <c r="K34" s="79"/>
      <c r="L34" s="35"/>
      <c r="M34" s="35"/>
      <c r="N34" s="80"/>
      <c r="O34" s="11"/>
      <c r="P34" s="11"/>
      <c r="Q34" s="11"/>
      <c r="R34" s="11"/>
      <c r="S34" s="11"/>
      <c r="T34" s="11"/>
      <c r="U34" s="11"/>
    </row>
    <row r="35" spans="1:21" ht="18" x14ac:dyDescent="0.25">
      <c r="A35" s="81"/>
      <c r="B35" s="85"/>
      <c r="C35" s="53" t="s">
        <v>81</v>
      </c>
      <c r="D35" s="56" t="s">
        <v>28</v>
      </c>
      <c r="E35" s="84">
        <f>2.73/100</f>
        <v>2.7300000000000001E-2</v>
      </c>
      <c r="F35" s="79">
        <f>E35*F32</f>
        <v>1.7657729508196722</v>
      </c>
      <c r="G35" s="79"/>
      <c r="H35" s="79"/>
      <c r="I35" s="79"/>
      <c r="J35" s="79"/>
      <c r="K35" s="79"/>
      <c r="L35" s="35"/>
      <c r="M35" s="35"/>
      <c r="N35" s="80"/>
      <c r="O35" s="11"/>
      <c r="P35" s="11"/>
      <c r="Q35" s="11"/>
      <c r="R35" s="11"/>
      <c r="S35" s="11"/>
      <c r="T35" s="11"/>
      <c r="U35" s="11"/>
    </row>
    <row r="36" spans="1:21" ht="18" x14ac:dyDescent="0.25">
      <c r="A36" s="81"/>
      <c r="B36" s="85"/>
      <c r="C36" s="83" t="s">
        <v>45</v>
      </c>
      <c r="D36" s="56" t="s">
        <v>28</v>
      </c>
      <c r="E36" s="84">
        <f>0.97/100</f>
        <v>9.7000000000000003E-3</v>
      </c>
      <c r="F36" s="79">
        <f>F32*E36</f>
        <v>0.6273991803278689</v>
      </c>
      <c r="G36" s="79"/>
      <c r="H36" s="79"/>
      <c r="I36" s="79"/>
      <c r="J36" s="79"/>
      <c r="K36" s="79"/>
      <c r="L36" s="35"/>
      <c r="M36" s="35"/>
      <c r="N36" s="80"/>
      <c r="O36" s="11"/>
      <c r="P36" s="11"/>
      <c r="Q36" s="11"/>
      <c r="R36" s="11"/>
      <c r="S36" s="11"/>
      <c r="T36" s="11"/>
      <c r="U36" s="11"/>
    </row>
    <row r="37" spans="1:21" ht="18" x14ac:dyDescent="0.25">
      <c r="A37" s="81"/>
      <c r="B37" s="82"/>
      <c r="C37" s="56" t="s">
        <v>37</v>
      </c>
      <c r="D37" s="86"/>
      <c r="E37" s="56"/>
      <c r="F37" s="79"/>
      <c r="G37" s="79"/>
      <c r="H37" s="79"/>
      <c r="I37" s="79"/>
      <c r="J37" s="79"/>
      <c r="K37" s="79"/>
      <c r="L37" s="79"/>
      <c r="M37" s="79"/>
      <c r="N37" s="80"/>
      <c r="O37" s="11"/>
      <c r="P37" s="11"/>
      <c r="Q37" s="11"/>
      <c r="R37" s="11"/>
      <c r="S37" s="11"/>
      <c r="T37" s="11"/>
      <c r="U37" s="11"/>
    </row>
    <row r="38" spans="1:21" ht="54" x14ac:dyDescent="0.25">
      <c r="A38" s="77"/>
      <c r="B38" s="87" t="s">
        <v>101</v>
      </c>
      <c r="C38" s="88" t="s">
        <v>66</v>
      </c>
      <c r="D38" s="56" t="s">
        <v>62</v>
      </c>
      <c r="E38" s="56">
        <v>1.22</v>
      </c>
      <c r="F38" s="79">
        <f>F32*E38</f>
        <v>78.91</v>
      </c>
      <c r="G38" s="79"/>
      <c r="H38" s="79"/>
      <c r="I38" s="79"/>
      <c r="J38" s="79"/>
      <c r="K38" s="79"/>
      <c r="L38" s="79"/>
      <c r="M38" s="35"/>
      <c r="N38" s="80"/>
      <c r="O38" s="11"/>
      <c r="P38" s="11"/>
      <c r="Q38" s="11"/>
      <c r="R38" s="11"/>
      <c r="S38" s="11"/>
      <c r="T38" s="11"/>
      <c r="U38" s="11"/>
    </row>
    <row r="39" spans="1:21" ht="18" customHeight="1" x14ac:dyDescent="0.35">
      <c r="A39" s="81"/>
      <c r="B39" s="82"/>
      <c r="C39" s="89" t="s">
        <v>46</v>
      </c>
      <c r="D39" s="56" t="s">
        <v>62</v>
      </c>
      <c r="E39" s="90">
        <v>7.0000000000000007E-2</v>
      </c>
      <c r="F39" s="79">
        <f>F32*E39</f>
        <v>4.5276229508196728</v>
      </c>
      <c r="G39" s="35"/>
      <c r="H39" s="79"/>
      <c r="I39" s="79"/>
      <c r="J39" s="79"/>
      <c r="K39" s="79"/>
      <c r="L39" s="79"/>
      <c r="M39" s="35"/>
      <c r="N39" s="80"/>
      <c r="O39" s="11"/>
      <c r="P39" s="11"/>
      <c r="Q39" s="11"/>
      <c r="R39" s="11"/>
      <c r="S39" s="11"/>
      <c r="T39" s="11"/>
      <c r="U39" s="11"/>
    </row>
    <row r="40" spans="1:21" ht="18" customHeight="1" x14ac:dyDescent="0.25">
      <c r="A40" s="26"/>
      <c r="C40" s="91" t="s">
        <v>22</v>
      </c>
      <c r="D40" s="37"/>
      <c r="E40" s="52"/>
      <c r="F40" s="35"/>
      <c r="G40" s="35"/>
      <c r="H40" s="5"/>
      <c r="I40" s="5"/>
      <c r="J40" s="5"/>
      <c r="K40" s="5"/>
      <c r="L40" s="5"/>
      <c r="M40" s="5"/>
      <c r="N40" s="24"/>
      <c r="O40" s="11"/>
      <c r="P40" s="11"/>
      <c r="Q40" s="11"/>
      <c r="R40" s="11"/>
      <c r="S40" s="11"/>
      <c r="T40" s="11"/>
      <c r="U40" s="11"/>
    </row>
    <row r="41" spans="1:21" ht="18" customHeight="1" x14ac:dyDescent="0.25">
      <c r="A41" s="58"/>
      <c r="B41" s="58"/>
      <c r="C41" s="91" t="s">
        <v>39</v>
      </c>
      <c r="D41" s="44" t="s">
        <v>24</v>
      </c>
      <c r="E41" s="58"/>
      <c r="F41" s="35"/>
      <c r="G41" s="5"/>
      <c r="H41" s="5"/>
      <c r="I41" s="5"/>
      <c r="J41" s="5"/>
      <c r="K41" s="5"/>
      <c r="L41" s="5"/>
      <c r="M41" s="5"/>
      <c r="N41" s="24"/>
      <c r="O41" s="11"/>
      <c r="P41" s="11"/>
      <c r="Q41" s="11"/>
      <c r="R41" s="11"/>
      <c r="S41" s="11"/>
      <c r="T41" s="11"/>
      <c r="U41" s="11"/>
    </row>
    <row r="42" spans="1:21" ht="18" customHeight="1" x14ac:dyDescent="0.25">
      <c r="A42" s="100"/>
      <c r="B42" s="101"/>
      <c r="C42" s="102" t="s">
        <v>97</v>
      </c>
      <c r="D42" s="103"/>
      <c r="E42" s="104"/>
      <c r="F42" s="105"/>
      <c r="G42" s="105"/>
      <c r="H42" s="105"/>
      <c r="I42" s="105"/>
      <c r="J42" s="105"/>
      <c r="K42" s="105"/>
      <c r="L42" s="105"/>
      <c r="M42" s="105"/>
      <c r="N42" s="24"/>
      <c r="O42" s="11"/>
      <c r="P42" s="11"/>
      <c r="Q42" s="11"/>
      <c r="R42" s="11"/>
      <c r="S42" s="11"/>
      <c r="T42" s="11"/>
      <c r="U42" s="11"/>
    </row>
    <row r="43" spans="1:21" ht="90" x14ac:dyDescent="0.25">
      <c r="A43" s="77">
        <v>1</v>
      </c>
      <c r="B43" s="77" t="s">
        <v>69</v>
      </c>
      <c r="C43" s="78" t="s">
        <v>70</v>
      </c>
      <c r="D43" s="61" t="s">
        <v>75</v>
      </c>
      <c r="E43" s="61"/>
      <c r="F43" s="3">
        <f>624.2/1.22</f>
        <v>511.63934426229514</v>
      </c>
      <c r="G43" s="79"/>
      <c r="H43" s="79"/>
      <c r="I43" s="79"/>
      <c r="J43" s="79"/>
      <c r="K43" s="79"/>
      <c r="L43" s="79"/>
      <c r="M43" s="79"/>
      <c r="N43" s="80"/>
      <c r="O43" s="11"/>
      <c r="P43" s="11"/>
      <c r="Q43" s="11"/>
      <c r="R43" s="11"/>
      <c r="S43" s="11"/>
      <c r="T43" s="11"/>
      <c r="U43" s="11"/>
    </row>
    <row r="44" spans="1:21" ht="18" customHeight="1" x14ac:dyDescent="0.25">
      <c r="A44" s="81"/>
      <c r="B44" s="82"/>
      <c r="C44" s="83" t="s">
        <v>20</v>
      </c>
      <c r="D44" s="56" t="s">
        <v>21</v>
      </c>
      <c r="E44" s="84">
        <f>15/100</f>
        <v>0.15</v>
      </c>
      <c r="F44" s="79">
        <f>F43*E44</f>
        <v>76.745901639344268</v>
      </c>
      <c r="G44" s="79"/>
      <c r="H44" s="79"/>
      <c r="I44" s="79"/>
      <c r="J44" s="35"/>
      <c r="K44" s="79"/>
      <c r="L44" s="79"/>
      <c r="M44" s="35"/>
      <c r="N44" s="80"/>
      <c r="O44" s="11"/>
      <c r="P44" s="11"/>
      <c r="Q44" s="11"/>
      <c r="R44" s="11"/>
      <c r="S44" s="11"/>
      <c r="T44" s="11"/>
      <c r="U44" s="11"/>
    </row>
    <row r="45" spans="1:21" ht="18" x14ac:dyDescent="0.25">
      <c r="A45" s="81"/>
      <c r="B45" s="85"/>
      <c r="C45" s="83" t="s">
        <v>44</v>
      </c>
      <c r="D45" s="56" t="s">
        <v>28</v>
      </c>
      <c r="E45" s="84">
        <f>2.16/100</f>
        <v>2.1600000000000001E-2</v>
      </c>
      <c r="F45" s="79">
        <f>F43*E45</f>
        <v>11.051409836065575</v>
      </c>
      <c r="G45" s="79"/>
      <c r="H45" s="79"/>
      <c r="I45" s="79"/>
      <c r="J45" s="79"/>
      <c r="K45" s="79"/>
      <c r="L45" s="35"/>
      <c r="M45" s="35"/>
      <c r="N45" s="80"/>
      <c r="O45" s="11"/>
      <c r="P45" s="11"/>
      <c r="Q45" s="11"/>
      <c r="R45" s="11"/>
      <c r="S45" s="11"/>
      <c r="T45" s="11"/>
      <c r="U45" s="11"/>
    </row>
    <row r="46" spans="1:21" ht="18" x14ac:dyDescent="0.25">
      <c r="A46" s="81"/>
      <c r="B46" s="85"/>
      <c r="C46" s="53" t="s">
        <v>81</v>
      </c>
      <c r="D46" s="56" t="s">
        <v>28</v>
      </c>
      <c r="E46" s="84">
        <f>2.73/100</f>
        <v>2.7300000000000001E-2</v>
      </c>
      <c r="F46" s="79">
        <f>E46*F43</f>
        <v>13.967754098360658</v>
      </c>
      <c r="G46" s="79"/>
      <c r="H46" s="79"/>
      <c r="I46" s="79"/>
      <c r="J46" s="79"/>
      <c r="K46" s="79"/>
      <c r="L46" s="35"/>
      <c r="M46" s="35"/>
      <c r="N46" s="80"/>
      <c r="O46" s="11"/>
      <c r="P46" s="11"/>
      <c r="Q46" s="11"/>
      <c r="R46" s="11"/>
      <c r="S46" s="11"/>
      <c r="T46" s="11"/>
      <c r="U46" s="11"/>
    </row>
    <row r="47" spans="1:21" ht="18" x14ac:dyDescent="0.25">
      <c r="A47" s="81"/>
      <c r="B47" s="85"/>
      <c r="C47" s="83" t="s">
        <v>45</v>
      </c>
      <c r="D47" s="56" t="s">
        <v>28</v>
      </c>
      <c r="E47" s="84">
        <f>0.97/100</f>
        <v>9.7000000000000003E-3</v>
      </c>
      <c r="F47" s="79">
        <f>F43*E47</f>
        <v>4.9629016393442633</v>
      </c>
      <c r="G47" s="79"/>
      <c r="H47" s="79"/>
      <c r="I47" s="79"/>
      <c r="J47" s="79"/>
      <c r="K47" s="79"/>
      <c r="L47" s="35"/>
      <c r="M47" s="35"/>
      <c r="N47" s="80"/>
      <c r="O47" s="11"/>
      <c r="P47" s="11"/>
      <c r="Q47" s="11"/>
      <c r="R47" s="11"/>
      <c r="S47" s="11"/>
      <c r="T47" s="11"/>
      <c r="U47" s="11"/>
    </row>
    <row r="48" spans="1:21" ht="18" x14ac:dyDescent="0.25">
      <c r="A48" s="81"/>
      <c r="B48" s="82"/>
      <c r="C48" s="56" t="s">
        <v>37</v>
      </c>
      <c r="D48" s="86"/>
      <c r="E48" s="56"/>
      <c r="F48" s="79"/>
      <c r="G48" s="79"/>
      <c r="H48" s="79"/>
      <c r="I48" s="79"/>
      <c r="J48" s="79"/>
      <c r="K48" s="79"/>
      <c r="L48" s="79"/>
      <c r="M48" s="79"/>
      <c r="N48" s="80"/>
      <c r="O48" s="11"/>
      <c r="P48" s="11"/>
      <c r="Q48" s="11"/>
      <c r="R48" s="11"/>
      <c r="S48" s="11"/>
      <c r="T48" s="11"/>
      <c r="U48" s="11"/>
    </row>
    <row r="49" spans="1:21" ht="54" x14ac:dyDescent="0.25">
      <c r="A49" s="77"/>
      <c r="B49" s="87" t="s">
        <v>101</v>
      </c>
      <c r="C49" s="88" t="s">
        <v>66</v>
      </c>
      <c r="D49" s="56" t="s">
        <v>62</v>
      </c>
      <c r="E49" s="56">
        <v>1.22</v>
      </c>
      <c r="F49" s="79">
        <f>F43*E49</f>
        <v>624.20000000000005</v>
      </c>
      <c r="G49" s="79"/>
      <c r="H49" s="79"/>
      <c r="I49" s="79"/>
      <c r="J49" s="79"/>
      <c r="K49" s="79"/>
      <c r="L49" s="79"/>
      <c r="M49" s="35"/>
      <c r="N49" s="80"/>
      <c r="O49" s="11"/>
      <c r="P49" s="11"/>
      <c r="Q49" s="11"/>
      <c r="R49" s="11"/>
      <c r="S49" s="11"/>
      <c r="T49" s="11"/>
      <c r="U49" s="11"/>
    </row>
    <row r="50" spans="1:21" ht="18" customHeight="1" x14ac:dyDescent="0.35">
      <c r="A50" s="81"/>
      <c r="B50" s="82"/>
      <c r="C50" s="89" t="s">
        <v>46</v>
      </c>
      <c r="D50" s="56" t="s">
        <v>62</v>
      </c>
      <c r="E50" s="90">
        <v>7.0000000000000007E-2</v>
      </c>
      <c r="F50" s="79">
        <f>F43*E50</f>
        <v>35.814754098360666</v>
      </c>
      <c r="G50" s="35"/>
      <c r="H50" s="79"/>
      <c r="I50" s="79"/>
      <c r="J50" s="79"/>
      <c r="K50" s="79"/>
      <c r="L50" s="79"/>
      <c r="M50" s="35"/>
      <c r="N50" s="80"/>
      <c r="O50" s="11"/>
      <c r="P50" s="11"/>
      <c r="Q50" s="11"/>
      <c r="R50" s="11"/>
      <c r="S50" s="11"/>
      <c r="T50" s="11"/>
      <c r="U50" s="11"/>
    </row>
    <row r="51" spans="1:21" ht="49.5" x14ac:dyDescent="0.25">
      <c r="A51" s="81">
        <v>2</v>
      </c>
      <c r="B51" s="95" t="s">
        <v>47</v>
      </c>
      <c r="C51" s="106" t="s">
        <v>68</v>
      </c>
      <c r="D51" s="107" t="s">
        <v>76</v>
      </c>
      <c r="E51" s="77"/>
      <c r="F51" s="4">
        <v>4180.07</v>
      </c>
      <c r="G51" s="79"/>
      <c r="H51" s="79"/>
      <c r="I51" s="79"/>
      <c r="J51" s="79"/>
      <c r="K51" s="79"/>
      <c r="L51" s="79"/>
      <c r="M51" s="79"/>
      <c r="N51" s="24"/>
      <c r="O51" s="11"/>
      <c r="P51" s="11"/>
      <c r="Q51" s="11"/>
      <c r="R51" s="11"/>
      <c r="S51" s="11"/>
      <c r="T51" s="11"/>
      <c r="U51" s="11"/>
    </row>
    <row r="52" spans="1:21" ht="18" x14ac:dyDescent="0.25">
      <c r="A52" s="81"/>
      <c r="B52" s="82"/>
      <c r="C52" s="83" t="s">
        <v>20</v>
      </c>
      <c r="D52" s="56" t="s">
        <v>21</v>
      </c>
      <c r="E52" s="56">
        <f>33/1000</f>
        <v>3.3000000000000002E-2</v>
      </c>
      <c r="F52" s="79">
        <f>F51*E52</f>
        <v>137.94230999999999</v>
      </c>
      <c r="G52" s="79"/>
      <c r="H52" s="79"/>
      <c r="I52" s="79"/>
      <c r="J52" s="35"/>
      <c r="K52" s="79"/>
      <c r="L52" s="79"/>
      <c r="M52" s="35"/>
      <c r="N52" s="24"/>
      <c r="O52" s="11"/>
      <c r="P52" s="11"/>
      <c r="Q52" s="11"/>
      <c r="R52" s="11"/>
      <c r="S52" s="11"/>
      <c r="T52" s="11"/>
      <c r="U52" s="11"/>
    </row>
    <row r="53" spans="1:21" ht="18" x14ac:dyDescent="0.35">
      <c r="A53" s="81"/>
      <c r="B53" s="82"/>
      <c r="C53" s="89" t="s">
        <v>48</v>
      </c>
      <c r="D53" s="56" t="s">
        <v>28</v>
      </c>
      <c r="E53" s="56">
        <f>2.58/1000</f>
        <v>2.5800000000000003E-3</v>
      </c>
      <c r="F53" s="79">
        <f>F51*E53</f>
        <v>10.7845806</v>
      </c>
      <c r="G53" s="79"/>
      <c r="H53" s="79"/>
      <c r="I53" s="79"/>
      <c r="J53" s="79"/>
      <c r="K53" s="79"/>
      <c r="L53" s="35"/>
      <c r="M53" s="35"/>
      <c r="N53" s="24"/>
      <c r="O53" s="11"/>
      <c r="P53" s="11"/>
      <c r="Q53" s="11"/>
      <c r="R53" s="11"/>
      <c r="S53" s="11"/>
      <c r="T53" s="11"/>
      <c r="U53" s="11"/>
    </row>
    <row r="54" spans="1:21" ht="18" x14ac:dyDescent="0.25">
      <c r="A54" s="81"/>
      <c r="B54" s="85"/>
      <c r="C54" s="83" t="s">
        <v>44</v>
      </c>
      <c r="D54" s="56" t="s">
        <v>28</v>
      </c>
      <c r="E54" s="56">
        <f>0.42/1000</f>
        <v>4.1999999999999996E-4</v>
      </c>
      <c r="F54" s="79">
        <f>F51*E54</f>
        <v>1.7556293999999997</v>
      </c>
      <c r="G54" s="79"/>
      <c r="H54" s="79"/>
      <c r="I54" s="79"/>
      <c r="J54" s="79"/>
      <c r="K54" s="79"/>
      <c r="L54" s="35"/>
      <c r="M54" s="35"/>
      <c r="N54" s="24"/>
      <c r="O54" s="11"/>
      <c r="P54" s="11"/>
      <c r="Q54" s="11"/>
      <c r="R54" s="11"/>
      <c r="S54" s="11"/>
      <c r="T54" s="11"/>
      <c r="U54" s="11"/>
    </row>
    <row r="55" spans="1:21" ht="18" x14ac:dyDescent="0.35">
      <c r="A55" s="81"/>
      <c r="B55" s="85"/>
      <c r="C55" s="89" t="s">
        <v>49</v>
      </c>
      <c r="D55" s="56" t="s">
        <v>28</v>
      </c>
      <c r="E55" s="56">
        <f>11.2/1000</f>
        <v>1.12E-2</v>
      </c>
      <c r="F55" s="79">
        <f>E55*F51</f>
        <v>46.816783999999998</v>
      </c>
      <c r="G55" s="79"/>
      <c r="H55" s="79"/>
      <c r="I55" s="79"/>
      <c r="J55" s="79"/>
      <c r="K55" s="79"/>
      <c r="L55" s="35"/>
      <c r="M55" s="35"/>
      <c r="N55" s="24"/>
      <c r="O55" s="11"/>
      <c r="P55" s="11"/>
      <c r="Q55" s="11"/>
      <c r="R55" s="11"/>
      <c r="S55" s="11"/>
      <c r="T55" s="11"/>
      <c r="U55" s="11"/>
    </row>
    <row r="56" spans="1:21" ht="18" x14ac:dyDescent="0.35">
      <c r="A56" s="81"/>
      <c r="B56" s="85"/>
      <c r="C56" s="89" t="s">
        <v>50</v>
      </c>
      <c r="D56" s="56" t="s">
        <v>28</v>
      </c>
      <c r="E56" s="56">
        <f>24.8/1000</f>
        <v>2.4799999999999999E-2</v>
      </c>
      <c r="F56" s="79">
        <f>E56*F51</f>
        <v>103.665736</v>
      </c>
      <c r="G56" s="79"/>
      <c r="H56" s="79"/>
      <c r="I56" s="79"/>
      <c r="J56" s="79"/>
      <c r="K56" s="79"/>
      <c r="L56" s="35"/>
      <c r="M56" s="35"/>
      <c r="N56" s="24"/>
      <c r="O56" s="11"/>
      <c r="P56" s="11"/>
      <c r="Q56" s="11"/>
      <c r="R56" s="11"/>
      <c r="S56" s="11"/>
      <c r="T56" s="11"/>
      <c r="U56" s="11"/>
    </row>
    <row r="57" spans="1:21" ht="18" x14ac:dyDescent="0.35">
      <c r="A57" s="81"/>
      <c r="B57" s="85"/>
      <c r="C57" s="89" t="s">
        <v>45</v>
      </c>
      <c r="D57" s="56" t="s">
        <v>28</v>
      </c>
      <c r="E57" s="56">
        <f>4.14/1000</f>
        <v>4.1399999999999996E-3</v>
      </c>
      <c r="F57" s="79">
        <f>F51*E57</f>
        <v>17.305489799999997</v>
      </c>
      <c r="G57" s="79"/>
      <c r="H57" s="79"/>
      <c r="I57" s="79"/>
      <c r="J57" s="79"/>
      <c r="K57" s="79"/>
      <c r="L57" s="35"/>
      <c r="M57" s="35"/>
      <c r="N57" s="24"/>
      <c r="O57" s="11"/>
      <c r="P57" s="11"/>
      <c r="Q57" s="11"/>
      <c r="R57" s="11"/>
      <c r="S57" s="11"/>
      <c r="T57" s="11"/>
      <c r="U57" s="11"/>
    </row>
    <row r="58" spans="1:21" ht="36" x14ac:dyDescent="0.35">
      <c r="A58" s="81"/>
      <c r="B58" s="85"/>
      <c r="C58" s="108" t="s">
        <v>51</v>
      </c>
      <c r="D58" s="56" t="s">
        <v>28</v>
      </c>
      <c r="E58" s="56">
        <f>0.53/1000</f>
        <v>5.2999999999999998E-4</v>
      </c>
      <c r="F58" s="79">
        <f>F51*E58</f>
        <v>2.2154370999999999</v>
      </c>
      <c r="G58" s="79"/>
      <c r="H58" s="79"/>
      <c r="I58" s="79"/>
      <c r="J58" s="79"/>
      <c r="K58" s="79"/>
      <c r="L58" s="35"/>
      <c r="M58" s="35"/>
      <c r="N58" s="24"/>
      <c r="O58" s="11"/>
      <c r="P58" s="11"/>
      <c r="Q58" s="11"/>
      <c r="R58" s="11"/>
      <c r="S58" s="11"/>
      <c r="T58" s="11"/>
      <c r="U58" s="11"/>
    </row>
    <row r="59" spans="1:21" ht="18" x14ac:dyDescent="0.25">
      <c r="A59" s="81"/>
      <c r="B59" s="82"/>
      <c r="C59" s="56" t="s">
        <v>37</v>
      </c>
      <c r="D59" s="86"/>
      <c r="E59" s="56"/>
      <c r="F59" s="79"/>
      <c r="G59" s="79"/>
      <c r="H59" s="79"/>
      <c r="I59" s="79"/>
      <c r="J59" s="79"/>
      <c r="K59" s="79"/>
      <c r="L59" s="79"/>
      <c r="M59" s="79"/>
      <c r="N59" s="24"/>
      <c r="O59" s="11"/>
      <c r="P59" s="11"/>
      <c r="Q59" s="11"/>
      <c r="R59" s="11"/>
      <c r="S59" s="11"/>
      <c r="T59" s="11"/>
      <c r="U59" s="11"/>
    </row>
    <row r="60" spans="1:21" ht="36" x14ac:dyDescent="0.25">
      <c r="A60" s="81"/>
      <c r="B60" s="87" t="s">
        <v>99</v>
      </c>
      <c r="C60" s="88" t="s">
        <v>52</v>
      </c>
      <c r="D60" s="56" t="s">
        <v>62</v>
      </c>
      <c r="E60" s="96">
        <v>0.126</v>
      </c>
      <c r="F60" s="79">
        <f>F51*E60</f>
        <v>526.68881999999996</v>
      </c>
      <c r="G60" s="79"/>
      <c r="H60" s="79"/>
      <c r="I60" s="79"/>
      <c r="J60" s="79"/>
      <c r="K60" s="79"/>
      <c r="L60" s="79"/>
      <c r="M60" s="35"/>
      <c r="N60" s="24"/>
      <c r="O60" s="11"/>
      <c r="P60" s="11"/>
      <c r="Q60" s="11"/>
      <c r="R60" s="11"/>
      <c r="S60" s="11"/>
      <c r="T60" s="11"/>
      <c r="U60" s="11"/>
    </row>
    <row r="61" spans="1:21" ht="20.25" x14ac:dyDescent="0.35">
      <c r="A61" s="81"/>
      <c r="B61" s="82"/>
      <c r="C61" s="89" t="s">
        <v>46</v>
      </c>
      <c r="D61" s="86" t="s">
        <v>64</v>
      </c>
      <c r="E61" s="56">
        <f>30/1000</f>
        <v>0.03</v>
      </c>
      <c r="F61" s="79">
        <f>F51*E61</f>
        <v>125.40209999999999</v>
      </c>
      <c r="G61" s="79"/>
      <c r="H61" s="79"/>
      <c r="I61" s="79"/>
      <c r="J61" s="79"/>
      <c r="K61" s="79"/>
      <c r="L61" s="79"/>
      <c r="M61" s="35"/>
      <c r="N61" s="24"/>
      <c r="O61" s="11"/>
      <c r="P61" s="11"/>
      <c r="Q61" s="11"/>
      <c r="R61" s="11"/>
      <c r="S61" s="11"/>
      <c r="T61" s="11"/>
      <c r="U61" s="11"/>
    </row>
    <row r="62" spans="1:21" ht="36" x14ac:dyDescent="0.25">
      <c r="A62" s="92">
        <v>3</v>
      </c>
      <c r="B62" s="61" t="s">
        <v>53</v>
      </c>
      <c r="C62" s="109" t="s">
        <v>84</v>
      </c>
      <c r="D62" s="77" t="s">
        <v>38</v>
      </c>
      <c r="E62" s="58"/>
      <c r="F62" s="5">
        <f>F66*0.0006</f>
        <v>2.3210999999999999</v>
      </c>
      <c r="G62" s="35"/>
      <c r="H62" s="35"/>
      <c r="I62" s="35"/>
      <c r="J62" s="35"/>
      <c r="K62" s="35"/>
      <c r="L62" s="35"/>
      <c r="M62" s="35"/>
      <c r="N62" s="24"/>
      <c r="O62" s="11"/>
      <c r="P62" s="11"/>
      <c r="Q62" s="11"/>
      <c r="R62" s="11"/>
      <c r="S62" s="11"/>
      <c r="T62" s="11"/>
      <c r="U62" s="11"/>
    </row>
    <row r="63" spans="1:21" ht="18" x14ac:dyDescent="0.35">
      <c r="A63" s="36"/>
      <c r="B63" s="110"/>
      <c r="C63" s="38" t="s">
        <v>54</v>
      </c>
      <c r="D63" s="186" t="s">
        <v>28</v>
      </c>
      <c r="E63" s="111">
        <v>0.3</v>
      </c>
      <c r="F63" s="35">
        <f>F62*E63</f>
        <v>0.69633</v>
      </c>
      <c r="G63" s="35"/>
      <c r="H63" s="35"/>
      <c r="I63" s="35"/>
      <c r="J63" s="35"/>
      <c r="K63" s="35"/>
      <c r="L63" s="35"/>
      <c r="M63" s="35"/>
      <c r="N63" s="24"/>
      <c r="O63" s="11"/>
      <c r="P63" s="11"/>
      <c r="Q63" s="11"/>
      <c r="R63" s="11"/>
      <c r="S63" s="11"/>
      <c r="T63" s="11"/>
      <c r="U63" s="11"/>
    </row>
    <row r="64" spans="1:21" ht="18" x14ac:dyDescent="0.25">
      <c r="A64" s="36"/>
      <c r="B64" s="37"/>
      <c r="C64" s="186" t="s">
        <v>37</v>
      </c>
      <c r="D64" s="112"/>
      <c r="E64" s="185"/>
      <c r="F64" s="35"/>
      <c r="G64" s="35"/>
      <c r="H64" s="35"/>
      <c r="I64" s="35"/>
      <c r="J64" s="35"/>
      <c r="K64" s="35"/>
      <c r="L64" s="35"/>
      <c r="M64" s="35"/>
      <c r="N64" s="24"/>
      <c r="O64" s="11"/>
      <c r="P64" s="11"/>
      <c r="Q64" s="11"/>
      <c r="R64" s="11"/>
      <c r="S64" s="11"/>
      <c r="T64" s="11"/>
      <c r="U64" s="11"/>
    </row>
    <row r="65" spans="1:21" ht="18" x14ac:dyDescent="0.25">
      <c r="A65" s="36"/>
      <c r="B65" s="59"/>
      <c r="C65" s="113" t="s">
        <v>42</v>
      </c>
      <c r="D65" s="56" t="s">
        <v>38</v>
      </c>
      <c r="E65" s="94" t="s">
        <v>77</v>
      </c>
      <c r="F65" s="35">
        <f>F62*E65</f>
        <v>2.390733</v>
      </c>
      <c r="G65" s="35"/>
      <c r="H65" s="79"/>
      <c r="I65" s="35"/>
      <c r="J65" s="35"/>
      <c r="K65" s="35"/>
      <c r="L65" s="35"/>
      <c r="M65" s="35"/>
      <c r="N65" s="24"/>
      <c r="O65" s="11"/>
      <c r="P65" s="11"/>
      <c r="Q65" s="11"/>
      <c r="R65" s="11"/>
      <c r="S65" s="11"/>
      <c r="T65" s="11"/>
      <c r="U65" s="11"/>
    </row>
    <row r="66" spans="1:21" ht="66" x14ac:dyDescent="0.25">
      <c r="A66" s="114">
        <v>4</v>
      </c>
      <c r="B66" s="115" t="s">
        <v>82</v>
      </c>
      <c r="C66" s="116" t="s">
        <v>87</v>
      </c>
      <c r="D66" s="117" t="s">
        <v>78</v>
      </c>
      <c r="E66" s="58"/>
      <c r="F66" s="5">
        <v>3868.5</v>
      </c>
      <c r="G66" s="35"/>
      <c r="H66" s="35"/>
      <c r="I66" s="35"/>
      <c r="J66" s="35"/>
      <c r="K66" s="35"/>
      <c r="L66" s="35"/>
      <c r="M66" s="35"/>
      <c r="N66" s="24"/>
      <c r="O66" s="11"/>
      <c r="P66" s="11"/>
      <c r="Q66" s="11"/>
      <c r="R66" s="11"/>
      <c r="S66" s="11"/>
      <c r="T66" s="11"/>
      <c r="U66" s="11"/>
    </row>
    <row r="67" spans="1:21" ht="18" x14ac:dyDescent="0.25">
      <c r="A67" s="26"/>
      <c r="B67" s="37"/>
      <c r="C67" s="118" t="s">
        <v>20</v>
      </c>
      <c r="D67" s="186" t="s">
        <v>21</v>
      </c>
      <c r="E67" s="111">
        <f>37.5/1000+2*0.07/1000</f>
        <v>3.764E-2</v>
      </c>
      <c r="F67" s="35">
        <f>F66*E67</f>
        <v>145.61034000000001</v>
      </c>
      <c r="G67" s="35"/>
      <c r="H67" s="35"/>
      <c r="I67" s="35"/>
      <c r="J67" s="35"/>
      <c r="K67" s="35"/>
      <c r="L67" s="35"/>
      <c r="M67" s="35"/>
      <c r="N67" s="24"/>
      <c r="O67" s="11"/>
      <c r="P67" s="11"/>
      <c r="Q67" s="11"/>
      <c r="R67" s="11"/>
      <c r="S67" s="11"/>
      <c r="T67" s="11"/>
      <c r="U67" s="11"/>
    </row>
    <row r="68" spans="1:21" ht="18" x14ac:dyDescent="0.35">
      <c r="A68" s="26"/>
      <c r="B68" s="7"/>
      <c r="C68" s="38" t="s">
        <v>49</v>
      </c>
      <c r="D68" s="186" t="s">
        <v>28</v>
      </c>
      <c r="E68" s="111">
        <f t="shared" ref="E68" si="0">3.02/1000</f>
        <v>3.0200000000000001E-3</v>
      </c>
      <c r="F68" s="35">
        <f>E68*F66</f>
        <v>11.682870000000001</v>
      </c>
      <c r="G68" s="35"/>
      <c r="H68" s="35"/>
      <c r="I68" s="35"/>
      <c r="J68" s="35"/>
      <c r="K68" s="79"/>
      <c r="L68" s="35"/>
      <c r="M68" s="35"/>
      <c r="N68" s="24"/>
      <c r="O68" s="11"/>
      <c r="P68" s="11"/>
      <c r="Q68" s="11"/>
      <c r="R68" s="11"/>
      <c r="S68" s="11"/>
      <c r="T68" s="11"/>
      <c r="U68" s="11"/>
    </row>
    <row r="69" spans="1:21" ht="18" x14ac:dyDescent="0.35">
      <c r="A69" s="26"/>
      <c r="B69" s="7"/>
      <c r="C69" s="89" t="s">
        <v>50</v>
      </c>
      <c r="D69" s="186" t="s">
        <v>28</v>
      </c>
      <c r="E69" s="111">
        <f t="shared" ref="E69" si="1">3.7/1000</f>
        <v>3.7000000000000002E-3</v>
      </c>
      <c r="F69" s="35">
        <f>E69*F66</f>
        <v>14.313450000000001</v>
      </c>
      <c r="G69" s="35"/>
      <c r="H69" s="35"/>
      <c r="I69" s="35"/>
      <c r="J69" s="35"/>
      <c r="K69" s="79"/>
      <c r="L69" s="35"/>
      <c r="M69" s="35"/>
      <c r="N69" s="24"/>
      <c r="O69" s="11"/>
      <c r="P69" s="11"/>
      <c r="Q69" s="11"/>
      <c r="R69" s="11"/>
      <c r="S69" s="11"/>
      <c r="T69" s="11"/>
      <c r="U69" s="11"/>
    </row>
    <row r="70" spans="1:21" ht="18" x14ac:dyDescent="0.35">
      <c r="A70" s="26"/>
      <c r="B70" s="7"/>
      <c r="C70" s="38" t="s">
        <v>55</v>
      </c>
      <c r="D70" s="186" t="s">
        <v>28</v>
      </c>
      <c r="E70" s="111">
        <f t="shared" ref="E70" si="2">11.1/1000</f>
        <v>1.11E-2</v>
      </c>
      <c r="F70" s="35">
        <f>E70*F66</f>
        <v>42.940350000000002</v>
      </c>
      <c r="G70" s="35"/>
      <c r="H70" s="35"/>
      <c r="I70" s="35"/>
      <c r="J70" s="35"/>
      <c r="K70" s="79"/>
      <c r="L70" s="35"/>
      <c r="M70" s="35"/>
      <c r="N70" s="24"/>
      <c r="O70" s="11"/>
      <c r="P70" s="11"/>
      <c r="Q70" s="11"/>
      <c r="R70" s="11"/>
      <c r="S70" s="11"/>
      <c r="T70" s="11"/>
      <c r="U70" s="11"/>
    </row>
    <row r="71" spans="1:21" ht="18" x14ac:dyDescent="0.35">
      <c r="A71" s="26"/>
      <c r="B71" s="37"/>
      <c r="C71" s="38" t="s">
        <v>31</v>
      </c>
      <c r="D71" s="186" t="s">
        <v>24</v>
      </c>
      <c r="E71" s="111">
        <v>2.3E-3</v>
      </c>
      <c r="F71" s="35">
        <f>E71*F66</f>
        <v>8.8975500000000007</v>
      </c>
      <c r="G71" s="35"/>
      <c r="H71" s="35"/>
      <c r="I71" s="35"/>
      <c r="J71" s="35"/>
      <c r="K71" s="35"/>
      <c r="L71" s="35"/>
      <c r="M71" s="35"/>
      <c r="N71" s="24"/>
      <c r="O71" s="11"/>
      <c r="P71" s="11"/>
      <c r="Q71" s="11"/>
      <c r="R71" s="11"/>
      <c r="S71" s="11"/>
      <c r="T71" s="11"/>
      <c r="U71" s="11"/>
    </row>
    <row r="72" spans="1:21" ht="18" x14ac:dyDescent="0.25">
      <c r="A72" s="26"/>
      <c r="B72" s="37"/>
      <c r="C72" s="186" t="s">
        <v>37</v>
      </c>
      <c r="D72" s="45"/>
      <c r="E72" s="185"/>
      <c r="F72" s="35"/>
      <c r="G72" s="35"/>
      <c r="H72" s="35"/>
      <c r="I72" s="35"/>
      <c r="J72" s="35"/>
      <c r="K72" s="35"/>
      <c r="L72" s="35"/>
      <c r="M72" s="35"/>
      <c r="N72" s="24"/>
      <c r="O72" s="11"/>
      <c r="P72" s="11"/>
      <c r="Q72" s="11"/>
      <c r="R72" s="11"/>
      <c r="S72" s="11"/>
      <c r="T72" s="11"/>
      <c r="U72" s="11"/>
    </row>
    <row r="73" spans="1:21" ht="18" x14ac:dyDescent="0.35">
      <c r="A73" s="26"/>
      <c r="B73" s="59"/>
      <c r="C73" s="38" t="s">
        <v>94</v>
      </c>
      <c r="D73" s="56" t="s">
        <v>38</v>
      </c>
      <c r="E73" s="111">
        <f>(97.4+12.1*2)/1000</f>
        <v>0.12160000000000001</v>
      </c>
      <c r="F73" s="35">
        <f>F66*E73</f>
        <v>470.40960000000007</v>
      </c>
      <c r="G73" s="35"/>
      <c r="H73" s="79"/>
      <c r="I73" s="35"/>
      <c r="J73" s="35"/>
      <c r="K73" s="35"/>
      <c r="L73" s="35"/>
      <c r="M73" s="35"/>
      <c r="N73" s="24"/>
      <c r="O73" s="11"/>
      <c r="P73" s="11"/>
      <c r="Q73" s="11"/>
      <c r="R73" s="11"/>
      <c r="S73" s="11"/>
      <c r="T73" s="11"/>
      <c r="U73" s="11"/>
    </row>
    <row r="74" spans="1:21" ht="18" x14ac:dyDescent="0.35">
      <c r="A74" s="26"/>
      <c r="B74" s="37"/>
      <c r="C74" s="38" t="s">
        <v>40</v>
      </c>
      <c r="D74" s="186" t="s">
        <v>24</v>
      </c>
      <c r="E74" s="111">
        <f>0.0145+0.2*2/1000</f>
        <v>1.49E-2</v>
      </c>
      <c r="F74" s="35">
        <f>F66*E74</f>
        <v>57.640650000000001</v>
      </c>
      <c r="G74" s="35"/>
      <c r="H74" s="79"/>
      <c r="I74" s="35"/>
      <c r="J74" s="35"/>
      <c r="K74" s="35"/>
      <c r="L74" s="35"/>
      <c r="M74" s="35"/>
      <c r="N74" s="24"/>
      <c r="O74" s="11"/>
      <c r="P74" s="11"/>
      <c r="Q74" s="11"/>
      <c r="R74" s="11"/>
      <c r="S74" s="11"/>
      <c r="T74" s="11"/>
      <c r="U74" s="11"/>
    </row>
    <row r="75" spans="1:21" ht="72" customHeight="1" x14ac:dyDescent="0.35">
      <c r="A75" s="92">
        <v>5</v>
      </c>
      <c r="B75" s="77" t="s">
        <v>56</v>
      </c>
      <c r="C75" s="119" t="s">
        <v>57</v>
      </c>
      <c r="D75" s="120" t="s">
        <v>80</v>
      </c>
      <c r="E75" s="58"/>
      <c r="F75" s="5">
        <f>129.5/1.22</f>
        <v>106.14754098360656</v>
      </c>
      <c r="G75" s="35"/>
      <c r="H75" s="35"/>
      <c r="I75" s="35"/>
      <c r="J75" s="35"/>
      <c r="K75" s="35"/>
      <c r="L75" s="35"/>
      <c r="M75" s="35"/>
      <c r="N75" s="24"/>
      <c r="O75" s="11"/>
      <c r="P75" s="11"/>
      <c r="Q75" s="11"/>
      <c r="R75" s="11"/>
      <c r="S75" s="11"/>
      <c r="T75" s="11"/>
      <c r="U75" s="11"/>
    </row>
    <row r="76" spans="1:21" ht="18" customHeight="1" x14ac:dyDescent="0.35">
      <c r="A76" s="26"/>
      <c r="B76" s="121"/>
      <c r="C76" s="122" t="s">
        <v>20</v>
      </c>
      <c r="D76" s="186" t="s">
        <v>21</v>
      </c>
      <c r="E76" s="50">
        <v>0.15</v>
      </c>
      <c r="F76" s="35">
        <f>F75*E76</f>
        <v>15.922131147540984</v>
      </c>
      <c r="G76" s="35"/>
      <c r="H76" s="35"/>
      <c r="I76" s="35"/>
      <c r="J76" s="35"/>
      <c r="K76" s="35"/>
      <c r="L76" s="35"/>
      <c r="M76" s="35"/>
      <c r="N76" s="24"/>
      <c r="O76" s="11"/>
      <c r="P76" s="11"/>
      <c r="Q76" s="11"/>
      <c r="R76" s="11"/>
      <c r="S76" s="11"/>
      <c r="T76" s="11"/>
      <c r="U76" s="11"/>
    </row>
    <row r="77" spans="1:21" ht="23.25" customHeight="1" x14ac:dyDescent="0.25">
      <c r="A77" s="26"/>
      <c r="B77" s="7"/>
      <c r="C77" s="53" t="s">
        <v>44</v>
      </c>
      <c r="D77" s="186" t="s">
        <v>28</v>
      </c>
      <c r="E77" s="50">
        <v>2.1600000000000001E-2</v>
      </c>
      <c r="F77" s="35">
        <f>F75*E77</f>
        <v>2.2927868852459019</v>
      </c>
      <c r="G77" s="35"/>
      <c r="H77" s="35"/>
      <c r="I77" s="35"/>
      <c r="J77" s="35"/>
      <c r="K77" s="79"/>
      <c r="L77" s="35"/>
      <c r="M77" s="35"/>
      <c r="N77" s="24"/>
      <c r="O77" s="11"/>
      <c r="P77" s="11"/>
      <c r="Q77" s="11"/>
      <c r="R77" s="11"/>
      <c r="S77" s="11"/>
      <c r="T77" s="11"/>
      <c r="U77" s="11"/>
    </row>
    <row r="78" spans="1:21" ht="18" x14ac:dyDescent="0.25">
      <c r="A78" s="26"/>
      <c r="B78" s="7"/>
      <c r="C78" s="53" t="s">
        <v>81</v>
      </c>
      <c r="D78" s="186" t="s">
        <v>28</v>
      </c>
      <c r="E78" s="50">
        <v>2.7300000000000001E-2</v>
      </c>
      <c r="F78" s="35">
        <f>F75*E78</f>
        <v>2.8978278688524592</v>
      </c>
      <c r="G78" s="35"/>
      <c r="H78" s="35"/>
      <c r="I78" s="35"/>
      <c r="J78" s="35"/>
      <c r="K78" s="79"/>
      <c r="L78" s="35"/>
      <c r="M78" s="35"/>
      <c r="N78" s="24"/>
      <c r="O78" s="11"/>
      <c r="P78" s="11"/>
      <c r="Q78" s="11"/>
      <c r="R78" s="11"/>
      <c r="S78" s="11"/>
      <c r="T78" s="11"/>
      <c r="U78" s="11"/>
    </row>
    <row r="79" spans="1:21" ht="21" customHeight="1" x14ac:dyDescent="0.25">
      <c r="A79" s="26"/>
      <c r="B79" s="7"/>
      <c r="C79" s="53" t="s">
        <v>45</v>
      </c>
      <c r="D79" s="186" t="s">
        <v>28</v>
      </c>
      <c r="E79" s="50">
        <v>9.7000000000000003E-3</v>
      </c>
      <c r="F79" s="35">
        <f>F75*E79</f>
        <v>1.0296311475409836</v>
      </c>
      <c r="G79" s="35"/>
      <c r="H79" s="35"/>
      <c r="I79" s="35"/>
      <c r="J79" s="35"/>
      <c r="K79" s="79"/>
      <c r="L79" s="35"/>
      <c r="M79" s="35"/>
      <c r="N79" s="24"/>
      <c r="O79" s="11"/>
      <c r="P79" s="11"/>
      <c r="Q79" s="11"/>
      <c r="R79" s="11"/>
      <c r="S79" s="11"/>
      <c r="T79" s="11"/>
      <c r="U79" s="11"/>
    </row>
    <row r="80" spans="1:21" ht="18" customHeight="1" x14ac:dyDescent="0.35">
      <c r="A80" s="26"/>
      <c r="B80" s="123"/>
      <c r="C80" s="122" t="s">
        <v>37</v>
      </c>
      <c r="D80" s="124"/>
      <c r="E80" s="185"/>
      <c r="F80" s="35"/>
      <c r="G80" s="35"/>
      <c r="H80" s="35"/>
      <c r="I80" s="35"/>
      <c r="J80" s="35"/>
      <c r="K80" s="35"/>
      <c r="L80" s="35"/>
      <c r="M80" s="35"/>
      <c r="N80" s="24"/>
      <c r="O80" s="11"/>
      <c r="P80" s="11"/>
      <c r="Q80" s="11"/>
      <c r="R80" s="11"/>
      <c r="S80" s="11"/>
      <c r="T80" s="11"/>
      <c r="U80" s="11"/>
    </row>
    <row r="81" spans="1:21" ht="54" customHeight="1" x14ac:dyDescent="0.25">
      <c r="A81" s="26"/>
      <c r="B81" s="87" t="s">
        <v>100</v>
      </c>
      <c r="C81" s="53" t="s">
        <v>66</v>
      </c>
      <c r="D81" s="56" t="s">
        <v>62</v>
      </c>
      <c r="E81" s="111">
        <v>1.22</v>
      </c>
      <c r="F81" s="35">
        <f>F75*E81</f>
        <v>129.5</v>
      </c>
      <c r="G81" s="35"/>
      <c r="H81" s="79"/>
      <c r="I81" s="35"/>
      <c r="J81" s="35"/>
      <c r="K81" s="35"/>
      <c r="L81" s="35"/>
      <c r="M81" s="35"/>
      <c r="N81" s="24"/>
      <c r="O81" s="11"/>
      <c r="P81" s="11"/>
      <c r="Q81" s="11"/>
      <c r="R81" s="11"/>
      <c r="S81" s="11"/>
      <c r="T81" s="11"/>
      <c r="U81" s="11"/>
    </row>
    <row r="82" spans="1:21" ht="18" customHeight="1" x14ac:dyDescent="0.35">
      <c r="A82" s="26"/>
      <c r="B82" s="123"/>
      <c r="C82" s="122" t="s">
        <v>46</v>
      </c>
      <c r="D82" s="56" t="s">
        <v>62</v>
      </c>
      <c r="E82" s="111">
        <v>7.0000000000000007E-2</v>
      </c>
      <c r="F82" s="35">
        <f>F75*E82</f>
        <v>7.4303278688524603</v>
      </c>
      <c r="G82" s="35"/>
      <c r="H82" s="79"/>
      <c r="I82" s="35"/>
      <c r="J82" s="35"/>
      <c r="K82" s="35"/>
      <c r="L82" s="35"/>
      <c r="M82" s="35"/>
      <c r="N82" s="24"/>
      <c r="O82" s="11"/>
      <c r="P82" s="11"/>
      <c r="Q82" s="11"/>
      <c r="R82" s="11"/>
      <c r="S82" s="11"/>
      <c r="T82" s="11"/>
      <c r="U82" s="11"/>
    </row>
    <row r="83" spans="1:21" ht="18" customHeight="1" x14ac:dyDescent="0.25">
      <c r="A83" s="93"/>
      <c r="C83" s="125" t="s">
        <v>22</v>
      </c>
      <c r="D83" s="37"/>
      <c r="E83" s="185"/>
      <c r="F83" s="35"/>
      <c r="G83" s="35"/>
      <c r="H83" s="5"/>
      <c r="I83" s="5"/>
      <c r="J83" s="5"/>
      <c r="K83" s="5"/>
      <c r="L83" s="5"/>
      <c r="M83" s="5"/>
      <c r="N83" s="126"/>
      <c r="O83" s="127"/>
      <c r="P83" s="80"/>
      <c r="Q83" s="11"/>
      <c r="R83" s="11"/>
      <c r="S83" s="11"/>
      <c r="T83" s="11"/>
      <c r="U83" s="11"/>
    </row>
    <row r="84" spans="1:21" ht="36" customHeight="1" x14ac:dyDescent="0.25">
      <c r="A84" s="48"/>
      <c r="B84" s="37"/>
      <c r="C84" s="28" t="s">
        <v>58</v>
      </c>
      <c r="D84" s="45"/>
      <c r="E84" s="185"/>
      <c r="F84" s="35"/>
      <c r="G84" s="35"/>
      <c r="H84" s="35"/>
      <c r="I84" s="35"/>
      <c r="J84" s="35"/>
      <c r="K84" s="35"/>
      <c r="L84" s="35"/>
      <c r="M84" s="35"/>
      <c r="N84" s="24"/>
      <c r="O84" s="128"/>
      <c r="P84" s="11"/>
      <c r="Q84" s="11"/>
      <c r="R84" s="11"/>
      <c r="S84" s="11"/>
      <c r="T84" s="11"/>
      <c r="U84" s="11"/>
    </row>
    <row r="85" spans="1:21" ht="54" customHeight="1" x14ac:dyDescent="0.25">
      <c r="A85" s="30">
        <v>1</v>
      </c>
      <c r="B85" s="28" t="s">
        <v>26</v>
      </c>
      <c r="C85" s="47" t="s">
        <v>27</v>
      </c>
      <c r="D85" s="33" t="s">
        <v>73</v>
      </c>
      <c r="E85" s="34"/>
      <c r="F85" s="2">
        <f>146*6*0.22</f>
        <v>192.72</v>
      </c>
      <c r="G85" s="35"/>
      <c r="H85" s="35"/>
      <c r="I85" s="35"/>
      <c r="J85" s="35"/>
      <c r="K85" s="35"/>
      <c r="L85" s="35"/>
      <c r="M85" s="35"/>
      <c r="N85" s="24"/>
      <c r="O85" s="11"/>
      <c r="P85" s="11"/>
      <c r="Q85" s="11"/>
      <c r="R85" s="11"/>
      <c r="S85" s="11"/>
      <c r="T85" s="11"/>
      <c r="U85" s="11"/>
    </row>
    <row r="86" spans="1:21" ht="18" customHeight="1" x14ac:dyDescent="0.25">
      <c r="A86" s="48"/>
      <c r="B86" s="7"/>
      <c r="C86" s="49" t="s">
        <v>48</v>
      </c>
      <c r="D86" s="186" t="s">
        <v>28</v>
      </c>
      <c r="E86" s="50">
        <f>(19.1+14.4*2)/1000</f>
        <v>4.7900000000000005E-2</v>
      </c>
      <c r="F86" s="35">
        <f>F85*E86</f>
        <v>9.231288000000001</v>
      </c>
      <c r="G86" s="35"/>
      <c r="H86" s="35"/>
      <c r="I86" s="35"/>
      <c r="J86" s="35"/>
      <c r="K86" s="35"/>
      <c r="L86" s="35"/>
      <c r="M86" s="35"/>
      <c r="N86" s="24"/>
      <c r="O86" s="11"/>
      <c r="P86" s="11"/>
      <c r="Q86" s="11"/>
      <c r="R86" s="11"/>
      <c r="S86" s="11"/>
      <c r="T86" s="11"/>
      <c r="U86" s="11"/>
    </row>
    <row r="87" spans="1:21" ht="36" customHeight="1" x14ac:dyDescent="0.25">
      <c r="A87" s="30">
        <v>2</v>
      </c>
      <c r="B87" s="44" t="s">
        <v>72</v>
      </c>
      <c r="C87" s="47" t="s">
        <v>29</v>
      </c>
      <c r="D87" s="33" t="s">
        <v>73</v>
      </c>
      <c r="E87" s="51"/>
      <c r="F87" s="2">
        <f>F85</f>
        <v>192.72</v>
      </c>
      <c r="G87" s="35"/>
      <c r="H87" s="35"/>
      <c r="I87" s="35"/>
      <c r="J87" s="35"/>
      <c r="K87" s="35"/>
      <c r="L87" s="35"/>
      <c r="M87" s="35"/>
      <c r="N87" s="24"/>
      <c r="O87" s="11"/>
      <c r="P87" s="11"/>
      <c r="Q87" s="11"/>
      <c r="R87" s="11"/>
      <c r="S87" s="11"/>
      <c r="T87" s="11"/>
      <c r="U87" s="11"/>
    </row>
    <row r="88" spans="1:21" ht="18" customHeight="1" x14ac:dyDescent="0.25">
      <c r="A88" s="26"/>
      <c r="B88" s="37"/>
      <c r="C88" s="49" t="s">
        <v>20</v>
      </c>
      <c r="D88" s="186" t="s">
        <v>21</v>
      </c>
      <c r="E88" s="52">
        <f>20/1000</f>
        <v>0.02</v>
      </c>
      <c r="F88" s="35">
        <f>F87*E88</f>
        <v>3.8544</v>
      </c>
      <c r="G88" s="35"/>
      <c r="H88" s="35"/>
      <c r="I88" s="35"/>
      <c r="J88" s="35"/>
      <c r="K88" s="35"/>
      <c r="L88" s="35"/>
      <c r="M88" s="35"/>
      <c r="N88" s="24"/>
      <c r="O88" s="11"/>
      <c r="P88" s="11"/>
      <c r="Q88" s="11"/>
      <c r="R88" s="11"/>
      <c r="S88" s="11"/>
      <c r="T88" s="11"/>
      <c r="U88" s="11"/>
    </row>
    <row r="89" spans="1:21" ht="36" customHeight="1" x14ac:dyDescent="0.25">
      <c r="A89" s="26"/>
      <c r="B89" s="7"/>
      <c r="C89" s="53" t="s">
        <v>30</v>
      </c>
      <c r="D89" s="186" t="s">
        <v>28</v>
      </c>
      <c r="E89" s="52">
        <f>44.8/1000</f>
        <v>4.48E-2</v>
      </c>
      <c r="F89" s="35">
        <f>F87*E89</f>
        <v>8.6338559999999998</v>
      </c>
      <c r="G89" s="35"/>
      <c r="H89" s="35"/>
      <c r="I89" s="35"/>
      <c r="J89" s="35"/>
      <c r="K89" s="35"/>
      <c r="L89" s="35"/>
      <c r="M89" s="35"/>
      <c r="N89" s="24"/>
      <c r="O89" s="11"/>
      <c r="P89" s="11"/>
      <c r="Q89" s="11"/>
      <c r="R89" s="11"/>
      <c r="S89" s="11"/>
      <c r="T89" s="11"/>
      <c r="U89" s="11"/>
    </row>
    <row r="90" spans="1:21" ht="18" customHeight="1" x14ac:dyDescent="0.25">
      <c r="A90" s="26"/>
      <c r="B90" s="37"/>
      <c r="C90" s="49" t="s">
        <v>31</v>
      </c>
      <c r="D90" s="54" t="s">
        <v>24</v>
      </c>
      <c r="E90" s="50">
        <f>2.1/1000</f>
        <v>2.1000000000000003E-3</v>
      </c>
      <c r="F90" s="35">
        <f>F87*E90</f>
        <v>0.40471200000000007</v>
      </c>
      <c r="G90" s="35"/>
      <c r="H90" s="35"/>
      <c r="I90" s="35"/>
      <c r="J90" s="35"/>
      <c r="K90" s="35"/>
      <c r="L90" s="35"/>
      <c r="M90" s="35"/>
      <c r="N90" s="24"/>
      <c r="O90" s="11"/>
      <c r="P90" s="11"/>
      <c r="Q90" s="11"/>
      <c r="R90" s="11"/>
      <c r="S90" s="11"/>
      <c r="T90" s="11"/>
      <c r="U90" s="11"/>
    </row>
    <row r="91" spans="1:21" ht="18" customHeight="1" x14ac:dyDescent="0.25">
      <c r="A91" s="26"/>
      <c r="B91" s="87" t="s">
        <v>100</v>
      </c>
      <c r="C91" s="55" t="s">
        <v>86</v>
      </c>
      <c r="D91" s="56" t="s">
        <v>62</v>
      </c>
      <c r="E91" s="57">
        <f>0.05/1000</f>
        <v>5.0000000000000002E-5</v>
      </c>
      <c r="F91" s="35">
        <f>F87*E91</f>
        <v>9.6360000000000005E-3</v>
      </c>
      <c r="G91" s="35"/>
      <c r="H91" s="35"/>
      <c r="I91" s="35"/>
      <c r="J91" s="35"/>
      <c r="K91" s="35"/>
      <c r="L91" s="35"/>
      <c r="M91" s="35"/>
      <c r="N91" s="24"/>
      <c r="O91" s="11"/>
      <c r="P91" s="11"/>
      <c r="Q91" s="11"/>
      <c r="R91" s="11"/>
      <c r="S91" s="11"/>
      <c r="T91" s="11"/>
      <c r="U91" s="11"/>
    </row>
    <row r="92" spans="1:21" ht="30" customHeight="1" x14ac:dyDescent="0.25">
      <c r="A92" s="58"/>
      <c r="B92" s="59"/>
      <c r="C92" s="60" t="s">
        <v>32</v>
      </c>
      <c r="D92" s="61" t="s">
        <v>38</v>
      </c>
      <c r="E92" s="62"/>
      <c r="F92" s="2">
        <f>F87*1.8</f>
        <v>346.89600000000002</v>
      </c>
      <c r="G92" s="35"/>
      <c r="H92" s="35"/>
      <c r="I92" s="35"/>
      <c r="J92" s="35"/>
      <c r="K92" s="35"/>
      <c r="L92" s="35"/>
      <c r="M92" s="35"/>
      <c r="N92" s="24"/>
      <c r="O92" s="11"/>
      <c r="P92" s="11"/>
      <c r="Q92" s="11"/>
      <c r="R92" s="11"/>
      <c r="S92" s="11"/>
      <c r="T92" s="11"/>
      <c r="U92" s="11"/>
    </row>
    <row r="93" spans="1:21" ht="19.5" x14ac:dyDescent="0.25">
      <c r="A93" s="58">
        <v>3</v>
      </c>
      <c r="B93" s="63" t="s">
        <v>88</v>
      </c>
      <c r="C93" s="64" t="s">
        <v>89</v>
      </c>
      <c r="D93" s="33" t="s">
        <v>73</v>
      </c>
      <c r="E93" s="65"/>
      <c r="F93" s="6">
        <f>F87</f>
        <v>192.72</v>
      </c>
      <c r="G93" s="66"/>
      <c r="H93" s="66"/>
      <c r="I93" s="66"/>
      <c r="J93" s="66"/>
      <c r="K93" s="66"/>
      <c r="L93" s="66"/>
      <c r="M93" s="66"/>
      <c r="N93" s="24"/>
      <c r="O93" s="11"/>
      <c r="P93" s="11"/>
      <c r="Q93" s="11"/>
      <c r="R93" s="11"/>
      <c r="S93" s="11"/>
      <c r="T93" s="11"/>
      <c r="U93" s="11"/>
    </row>
    <row r="94" spans="1:21" ht="18" x14ac:dyDescent="0.25">
      <c r="A94" s="58"/>
      <c r="B94" s="67"/>
      <c r="C94" s="68" t="s">
        <v>20</v>
      </c>
      <c r="D94" s="69" t="s">
        <v>21</v>
      </c>
      <c r="E94" s="70">
        <v>3.2299999999999998E-3</v>
      </c>
      <c r="F94" s="71">
        <f>F93*E94</f>
        <v>0.62248559999999997</v>
      </c>
      <c r="G94" s="66"/>
      <c r="H94" s="66"/>
      <c r="I94" s="66"/>
      <c r="J94" s="66"/>
      <c r="K94" s="66"/>
      <c r="L94" s="66"/>
      <c r="M94" s="66"/>
      <c r="N94" s="24"/>
      <c r="O94" s="11"/>
      <c r="P94" s="11"/>
      <c r="Q94" s="11"/>
      <c r="R94" s="11"/>
      <c r="S94" s="11"/>
      <c r="T94" s="11"/>
      <c r="U94" s="11"/>
    </row>
    <row r="95" spans="1:21" ht="18" x14ac:dyDescent="0.25">
      <c r="A95" s="58"/>
      <c r="B95" s="7"/>
      <c r="C95" s="68" t="s">
        <v>90</v>
      </c>
      <c r="D95" s="69" t="s">
        <v>91</v>
      </c>
      <c r="E95" s="70">
        <v>3.62E-3</v>
      </c>
      <c r="F95" s="71">
        <f>ROUND(F93*E95,2)</f>
        <v>0.7</v>
      </c>
      <c r="G95" s="66"/>
      <c r="H95" s="66"/>
      <c r="I95" s="66"/>
      <c r="J95" s="66"/>
      <c r="K95" s="66"/>
      <c r="L95" s="66"/>
      <c r="M95" s="66"/>
      <c r="N95" s="24"/>
      <c r="O95" s="11"/>
      <c r="P95" s="11"/>
      <c r="Q95" s="11"/>
      <c r="R95" s="11"/>
      <c r="S95" s="11"/>
      <c r="T95" s="11"/>
      <c r="U95" s="11"/>
    </row>
    <row r="96" spans="1:21" ht="18" x14ac:dyDescent="0.25">
      <c r="A96" s="58"/>
      <c r="B96" s="67"/>
      <c r="C96" s="68" t="s">
        <v>31</v>
      </c>
      <c r="D96" s="69" t="s">
        <v>24</v>
      </c>
      <c r="E96" s="70">
        <v>1.8000000000000001E-4</v>
      </c>
      <c r="F96" s="71">
        <f>ROUND(F93*E96,2)</f>
        <v>0.03</v>
      </c>
      <c r="G96" s="66"/>
      <c r="H96" s="66"/>
      <c r="I96" s="66"/>
      <c r="J96" s="66"/>
      <c r="K96" s="66"/>
      <c r="L96" s="66"/>
      <c r="M96" s="66"/>
      <c r="N96" s="24"/>
      <c r="O96" s="11"/>
      <c r="P96" s="11"/>
      <c r="Q96" s="11"/>
      <c r="R96" s="11"/>
      <c r="S96" s="11"/>
      <c r="T96" s="11"/>
      <c r="U96" s="11"/>
    </row>
    <row r="97" spans="1:21" ht="18" x14ac:dyDescent="0.25">
      <c r="A97" s="58"/>
      <c r="B97" s="87" t="s">
        <v>100</v>
      </c>
      <c r="C97" s="72" t="s">
        <v>92</v>
      </c>
      <c r="D97" s="69" t="s">
        <v>41</v>
      </c>
      <c r="E97" s="70">
        <v>4.0000000000000003E-5</v>
      </c>
      <c r="F97" s="71">
        <f>ROUND(F93*E97,2)</f>
        <v>0.01</v>
      </c>
      <c r="G97" s="35"/>
      <c r="H97" s="66"/>
      <c r="I97" s="66"/>
      <c r="J97" s="66"/>
      <c r="K97" s="66"/>
      <c r="L97" s="66"/>
      <c r="M97" s="66"/>
      <c r="N97" s="24"/>
      <c r="O97" s="11"/>
      <c r="P97" s="11"/>
      <c r="Q97" s="11"/>
      <c r="R97" s="11"/>
      <c r="S97" s="11"/>
      <c r="T97" s="11"/>
      <c r="U97" s="11"/>
    </row>
    <row r="98" spans="1:21" ht="72" x14ac:dyDescent="0.35">
      <c r="A98" s="77">
        <v>4</v>
      </c>
      <c r="B98" s="77" t="s">
        <v>69</v>
      </c>
      <c r="C98" s="119" t="s">
        <v>71</v>
      </c>
      <c r="D98" s="56" t="s">
        <v>62</v>
      </c>
      <c r="E98" s="56"/>
      <c r="F98" s="3">
        <f>121.19/1.22</f>
        <v>99.336065573770497</v>
      </c>
      <c r="G98" s="79"/>
      <c r="H98" s="79"/>
      <c r="I98" s="79"/>
      <c r="J98" s="79"/>
      <c r="K98" s="79"/>
      <c r="L98" s="79"/>
      <c r="M98" s="79"/>
      <c r="N98" s="24"/>
      <c r="O98" s="128"/>
      <c r="P98" s="11"/>
      <c r="Q98" s="11"/>
      <c r="R98" s="11"/>
      <c r="S98" s="11"/>
      <c r="T98" s="11"/>
      <c r="U98" s="11"/>
    </row>
    <row r="99" spans="1:21" ht="18" x14ac:dyDescent="0.25">
      <c r="A99" s="81"/>
      <c r="B99" s="82"/>
      <c r="C99" s="83" t="s">
        <v>20</v>
      </c>
      <c r="D99" s="56" t="s">
        <v>21</v>
      </c>
      <c r="E99" s="50">
        <v>0.15</v>
      </c>
      <c r="F99" s="79">
        <f>F98*E99</f>
        <v>14.900409836065574</v>
      </c>
      <c r="G99" s="79"/>
      <c r="H99" s="79"/>
      <c r="I99" s="79"/>
      <c r="J99" s="35"/>
      <c r="K99" s="79"/>
      <c r="L99" s="79"/>
      <c r="M99" s="35"/>
      <c r="N99" s="24"/>
      <c r="O99" s="128"/>
      <c r="P99" s="11"/>
      <c r="Q99" s="11"/>
      <c r="R99" s="11"/>
      <c r="S99" s="11"/>
      <c r="T99" s="11"/>
      <c r="U99" s="11"/>
    </row>
    <row r="100" spans="1:21" ht="18" x14ac:dyDescent="0.25">
      <c r="A100" s="81"/>
      <c r="B100" s="85"/>
      <c r="C100" s="83" t="s">
        <v>44</v>
      </c>
      <c r="D100" s="56" t="s">
        <v>28</v>
      </c>
      <c r="E100" s="50">
        <v>2.1600000000000001E-2</v>
      </c>
      <c r="F100" s="79">
        <f>F98*E100</f>
        <v>2.1456590163934428</v>
      </c>
      <c r="G100" s="79"/>
      <c r="H100" s="79"/>
      <c r="I100" s="79"/>
      <c r="J100" s="79"/>
      <c r="K100" s="79"/>
      <c r="L100" s="35"/>
      <c r="M100" s="35"/>
      <c r="N100" s="24"/>
      <c r="O100" s="128"/>
      <c r="P100" s="11"/>
      <c r="Q100" s="11"/>
      <c r="R100" s="11"/>
      <c r="S100" s="11"/>
      <c r="T100" s="11"/>
      <c r="U100" s="11"/>
    </row>
    <row r="101" spans="1:21" ht="18" x14ac:dyDescent="0.25">
      <c r="A101" s="81"/>
      <c r="B101" s="85"/>
      <c r="C101" s="53" t="s">
        <v>81</v>
      </c>
      <c r="D101" s="56" t="s">
        <v>28</v>
      </c>
      <c r="E101" s="50">
        <v>2.7300000000000001E-2</v>
      </c>
      <c r="F101" s="79">
        <f>E101*F98</f>
        <v>2.7118745901639345</v>
      </c>
      <c r="G101" s="79"/>
      <c r="H101" s="79"/>
      <c r="I101" s="79"/>
      <c r="J101" s="79"/>
      <c r="K101" s="79"/>
      <c r="L101" s="35"/>
      <c r="M101" s="35"/>
      <c r="N101" s="24"/>
      <c r="O101" s="128"/>
      <c r="P101" s="11"/>
      <c r="Q101" s="11"/>
      <c r="R101" s="11"/>
      <c r="S101" s="11"/>
      <c r="T101" s="11"/>
      <c r="U101" s="11"/>
    </row>
    <row r="102" spans="1:21" ht="18" x14ac:dyDescent="0.25">
      <c r="A102" s="81"/>
      <c r="B102" s="85"/>
      <c r="C102" s="83" t="s">
        <v>45</v>
      </c>
      <c r="D102" s="56" t="s">
        <v>28</v>
      </c>
      <c r="E102" s="50">
        <v>9.7000000000000003E-3</v>
      </c>
      <c r="F102" s="79">
        <f>F98*E102</f>
        <v>0.96355983606557383</v>
      </c>
      <c r="G102" s="79"/>
      <c r="H102" s="79"/>
      <c r="I102" s="79"/>
      <c r="J102" s="79"/>
      <c r="K102" s="79"/>
      <c r="L102" s="35"/>
      <c r="M102" s="35"/>
      <c r="N102" s="24"/>
      <c r="O102" s="128"/>
      <c r="P102" s="11"/>
      <c r="Q102" s="11"/>
      <c r="R102" s="11"/>
      <c r="S102" s="11"/>
      <c r="T102" s="11"/>
      <c r="U102" s="11"/>
    </row>
    <row r="103" spans="1:21" ht="18" x14ac:dyDescent="0.25">
      <c r="A103" s="81"/>
      <c r="B103" s="82"/>
      <c r="C103" s="56" t="s">
        <v>37</v>
      </c>
      <c r="D103" s="86"/>
      <c r="E103" s="56"/>
      <c r="F103" s="79"/>
      <c r="G103" s="79"/>
      <c r="H103" s="79"/>
      <c r="I103" s="79"/>
      <c r="J103" s="79"/>
      <c r="K103" s="79"/>
      <c r="L103" s="79"/>
      <c r="M103" s="79"/>
      <c r="N103" s="24"/>
      <c r="O103" s="128"/>
      <c r="P103" s="11"/>
      <c r="Q103" s="11"/>
      <c r="R103" s="11"/>
      <c r="S103" s="11"/>
      <c r="T103" s="11"/>
      <c r="U103" s="11"/>
    </row>
    <row r="104" spans="1:21" ht="54" x14ac:dyDescent="0.25">
      <c r="A104" s="77"/>
      <c r="B104" s="87" t="s">
        <v>101</v>
      </c>
      <c r="C104" s="88" t="s">
        <v>66</v>
      </c>
      <c r="D104" s="56" t="s">
        <v>62</v>
      </c>
      <c r="E104" s="56">
        <v>1.22</v>
      </c>
      <c r="F104" s="79">
        <f>F98*E104</f>
        <v>121.19</v>
      </c>
      <c r="G104" s="35"/>
      <c r="H104" s="79"/>
      <c r="I104" s="79"/>
      <c r="J104" s="79"/>
      <c r="K104" s="79"/>
      <c r="L104" s="79"/>
      <c r="M104" s="35"/>
      <c r="N104" s="24"/>
      <c r="O104" s="128"/>
      <c r="P104" s="11"/>
      <c r="Q104" s="11"/>
      <c r="R104" s="11"/>
      <c r="S104" s="11"/>
      <c r="T104" s="11"/>
      <c r="U104" s="11"/>
    </row>
    <row r="105" spans="1:21" ht="19.5" x14ac:dyDescent="0.35">
      <c r="A105" s="81"/>
      <c r="B105" s="82"/>
      <c r="C105" s="89" t="s">
        <v>46</v>
      </c>
      <c r="D105" s="56" t="s">
        <v>62</v>
      </c>
      <c r="E105" s="90">
        <v>7.0000000000000007E-2</v>
      </c>
      <c r="F105" s="79">
        <f>F98*E105</f>
        <v>6.9535245901639353</v>
      </c>
      <c r="G105" s="35"/>
      <c r="H105" s="79"/>
      <c r="I105" s="79"/>
      <c r="J105" s="79"/>
      <c r="K105" s="79"/>
      <c r="L105" s="79"/>
      <c r="M105" s="35"/>
      <c r="N105" s="24"/>
      <c r="O105" s="128"/>
      <c r="P105" s="11"/>
      <c r="Q105" s="11"/>
      <c r="R105" s="11"/>
      <c r="S105" s="11"/>
      <c r="T105" s="11"/>
      <c r="U105" s="11"/>
    </row>
    <row r="106" spans="1:21" ht="54" x14ac:dyDescent="0.35">
      <c r="A106" s="81">
        <v>5</v>
      </c>
      <c r="B106" s="95" t="s">
        <v>47</v>
      </c>
      <c r="C106" s="119" t="s">
        <v>68</v>
      </c>
      <c r="D106" s="86" t="s">
        <v>63</v>
      </c>
      <c r="E106" s="56"/>
      <c r="F106" s="3">
        <v>827.82</v>
      </c>
      <c r="G106" s="79"/>
      <c r="H106" s="79"/>
      <c r="I106" s="79"/>
      <c r="J106" s="79"/>
      <c r="K106" s="79"/>
      <c r="L106" s="79"/>
      <c r="M106" s="79"/>
      <c r="N106" s="24"/>
      <c r="O106" s="129"/>
      <c r="P106" s="11"/>
      <c r="Q106" s="11"/>
      <c r="R106" s="11"/>
      <c r="S106" s="11"/>
      <c r="T106" s="11"/>
      <c r="U106" s="11"/>
    </row>
    <row r="107" spans="1:21" ht="18" customHeight="1" x14ac:dyDescent="0.25">
      <c r="A107" s="81"/>
      <c r="B107" s="82"/>
      <c r="C107" s="83" t="s">
        <v>20</v>
      </c>
      <c r="D107" s="56" t="s">
        <v>21</v>
      </c>
      <c r="E107" s="56">
        <f>33/1000</f>
        <v>3.3000000000000002E-2</v>
      </c>
      <c r="F107" s="79">
        <f>F106*E107</f>
        <v>27.318060000000003</v>
      </c>
      <c r="G107" s="79"/>
      <c r="H107" s="79"/>
      <c r="I107" s="79"/>
      <c r="J107" s="35"/>
      <c r="K107" s="79"/>
      <c r="L107" s="79"/>
      <c r="M107" s="35"/>
      <c r="N107" s="24"/>
      <c r="O107" s="129"/>
      <c r="P107" s="11"/>
      <c r="Q107" s="11"/>
      <c r="R107" s="11"/>
      <c r="S107" s="11"/>
      <c r="T107" s="11"/>
      <c r="U107" s="11"/>
    </row>
    <row r="108" spans="1:21" ht="18" customHeight="1" x14ac:dyDescent="0.35">
      <c r="A108" s="81"/>
      <c r="B108" s="82"/>
      <c r="C108" s="89" t="s">
        <v>48</v>
      </c>
      <c r="D108" s="56" t="s">
        <v>28</v>
      </c>
      <c r="E108" s="56">
        <f>2.58/1000</f>
        <v>2.5800000000000003E-3</v>
      </c>
      <c r="F108" s="79">
        <f>F106*E108</f>
        <v>2.1357756000000006</v>
      </c>
      <c r="G108" s="79"/>
      <c r="H108" s="79"/>
      <c r="I108" s="79"/>
      <c r="J108" s="79"/>
      <c r="K108" s="79"/>
      <c r="L108" s="35"/>
      <c r="M108" s="35"/>
      <c r="N108" s="24"/>
      <c r="O108" s="129"/>
      <c r="P108" s="11"/>
      <c r="Q108" s="11"/>
      <c r="R108" s="11"/>
      <c r="S108" s="11"/>
      <c r="T108" s="11"/>
      <c r="U108" s="11"/>
    </row>
    <row r="109" spans="1:21" ht="18" customHeight="1" x14ac:dyDescent="0.25">
      <c r="A109" s="81"/>
      <c r="B109" s="85"/>
      <c r="C109" s="83" t="s">
        <v>44</v>
      </c>
      <c r="D109" s="56" t="s">
        <v>28</v>
      </c>
      <c r="E109" s="56">
        <f>0.42/1000</f>
        <v>4.1999999999999996E-4</v>
      </c>
      <c r="F109" s="79">
        <f>F106*E109</f>
        <v>0.3476844</v>
      </c>
      <c r="G109" s="79"/>
      <c r="H109" s="79"/>
      <c r="I109" s="79"/>
      <c r="J109" s="79"/>
      <c r="K109" s="79"/>
      <c r="L109" s="35"/>
      <c r="M109" s="35"/>
      <c r="N109" s="24"/>
      <c r="O109" s="129"/>
      <c r="P109" s="11"/>
      <c r="Q109" s="11"/>
      <c r="R109" s="11"/>
      <c r="S109" s="11"/>
      <c r="T109" s="11"/>
      <c r="U109" s="11"/>
    </row>
    <row r="110" spans="1:21" ht="18" customHeight="1" x14ac:dyDescent="0.35">
      <c r="A110" s="81"/>
      <c r="B110" s="85"/>
      <c r="C110" s="89" t="s">
        <v>49</v>
      </c>
      <c r="D110" s="56" t="s">
        <v>28</v>
      </c>
      <c r="E110" s="56">
        <f>11.2/1000</f>
        <v>1.12E-2</v>
      </c>
      <c r="F110" s="79">
        <f>E110*F106</f>
        <v>9.2715840000000007</v>
      </c>
      <c r="G110" s="79"/>
      <c r="H110" s="79"/>
      <c r="I110" s="79"/>
      <c r="J110" s="79"/>
      <c r="K110" s="79"/>
      <c r="L110" s="35"/>
      <c r="M110" s="35"/>
      <c r="N110" s="24"/>
      <c r="O110" s="129"/>
      <c r="P110" s="11"/>
      <c r="Q110" s="11"/>
      <c r="R110" s="11"/>
      <c r="S110" s="11"/>
      <c r="T110" s="11"/>
      <c r="U110" s="11"/>
    </row>
    <row r="111" spans="1:21" ht="18" customHeight="1" x14ac:dyDescent="0.35">
      <c r="A111" s="81"/>
      <c r="B111" s="85"/>
      <c r="C111" s="89" t="s">
        <v>50</v>
      </c>
      <c r="D111" s="56" t="s">
        <v>28</v>
      </c>
      <c r="E111" s="56">
        <f>24.8/1000</f>
        <v>2.4799999999999999E-2</v>
      </c>
      <c r="F111" s="79">
        <f>E111*F106</f>
        <v>20.529935999999999</v>
      </c>
      <c r="G111" s="79"/>
      <c r="H111" s="79"/>
      <c r="I111" s="79"/>
      <c r="J111" s="79"/>
      <c r="K111" s="79"/>
      <c r="L111" s="35"/>
      <c r="M111" s="35"/>
      <c r="N111" s="24"/>
      <c r="O111" s="129"/>
      <c r="P111" s="11"/>
      <c r="Q111" s="11"/>
      <c r="R111" s="11"/>
      <c r="S111" s="11"/>
      <c r="T111" s="11"/>
      <c r="U111" s="11"/>
    </row>
    <row r="112" spans="1:21" ht="18" customHeight="1" x14ac:dyDescent="0.35">
      <c r="A112" s="81"/>
      <c r="B112" s="85"/>
      <c r="C112" s="89" t="s">
        <v>45</v>
      </c>
      <c r="D112" s="56" t="s">
        <v>28</v>
      </c>
      <c r="E112" s="56">
        <f>4.14/1000</f>
        <v>4.1399999999999996E-3</v>
      </c>
      <c r="F112" s="79">
        <f>F106*E112</f>
        <v>3.4271748</v>
      </c>
      <c r="G112" s="79"/>
      <c r="H112" s="79"/>
      <c r="I112" s="79"/>
      <c r="J112" s="79"/>
      <c r="K112" s="79"/>
      <c r="L112" s="35"/>
      <c r="M112" s="35"/>
      <c r="N112" s="24"/>
      <c r="O112" s="129"/>
      <c r="P112" s="11"/>
      <c r="Q112" s="11"/>
      <c r="R112" s="11"/>
      <c r="S112" s="11"/>
      <c r="T112" s="11"/>
      <c r="U112" s="11"/>
    </row>
    <row r="113" spans="1:21" ht="36" customHeight="1" x14ac:dyDescent="0.35">
      <c r="A113" s="81"/>
      <c r="B113" s="85"/>
      <c r="C113" s="108" t="s">
        <v>51</v>
      </c>
      <c r="D113" s="56" t="s">
        <v>28</v>
      </c>
      <c r="E113" s="56">
        <f>0.53/1000</f>
        <v>5.2999999999999998E-4</v>
      </c>
      <c r="F113" s="79">
        <f>F106*E113</f>
        <v>0.43874459999999998</v>
      </c>
      <c r="G113" s="79"/>
      <c r="H113" s="79"/>
      <c r="I113" s="79"/>
      <c r="J113" s="79"/>
      <c r="K113" s="79"/>
      <c r="L113" s="35"/>
      <c r="M113" s="35"/>
      <c r="N113" s="24"/>
      <c r="O113" s="129"/>
      <c r="P113" s="11"/>
      <c r="Q113" s="11"/>
      <c r="R113" s="11"/>
      <c r="S113" s="11"/>
      <c r="T113" s="11"/>
      <c r="U113" s="11"/>
    </row>
    <row r="114" spans="1:21" ht="18" customHeight="1" x14ac:dyDescent="0.25">
      <c r="A114" s="81"/>
      <c r="B114" s="82"/>
      <c r="C114" s="56" t="s">
        <v>37</v>
      </c>
      <c r="D114" s="86"/>
      <c r="E114" s="56"/>
      <c r="F114" s="79"/>
      <c r="G114" s="79"/>
      <c r="H114" s="79"/>
      <c r="I114" s="79"/>
      <c r="J114" s="79"/>
      <c r="K114" s="79"/>
      <c r="L114" s="79"/>
      <c r="M114" s="79"/>
      <c r="N114" s="24"/>
      <c r="O114" s="129"/>
      <c r="P114" s="11"/>
      <c r="Q114" s="11"/>
      <c r="R114" s="11"/>
      <c r="S114" s="11"/>
      <c r="T114" s="11"/>
      <c r="U114" s="11"/>
    </row>
    <row r="115" spans="1:21" ht="36" x14ac:dyDescent="0.25">
      <c r="A115" s="81"/>
      <c r="B115" s="87" t="s">
        <v>99</v>
      </c>
      <c r="C115" s="88" t="s">
        <v>52</v>
      </c>
      <c r="D115" s="56" t="s">
        <v>62</v>
      </c>
      <c r="E115" s="96">
        <f>1.26*0.1</f>
        <v>0.126</v>
      </c>
      <c r="F115" s="79">
        <f>F106*0.1*1.26</f>
        <v>104.30532000000001</v>
      </c>
      <c r="G115" s="35"/>
      <c r="H115" s="79"/>
      <c r="I115" s="79"/>
      <c r="J115" s="79"/>
      <c r="K115" s="79"/>
      <c r="L115" s="79"/>
      <c r="M115" s="35"/>
      <c r="N115" s="24"/>
      <c r="O115" s="129"/>
      <c r="P115" s="11"/>
      <c r="Q115" s="11"/>
      <c r="R115" s="11"/>
      <c r="S115" s="11"/>
      <c r="T115" s="11"/>
      <c r="U115" s="11"/>
    </row>
    <row r="116" spans="1:21" ht="20.25" customHeight="1" x14ac:dyDescent="0.35">
      <c r="A116" s="81"/>
      <c r="B116" s="82"/>
      <c r="C116" s="89" t="s">
        <v>46</v>
      </c>
      <c r="D116" s="86" t="s">
        <v>64</v>
      </c>
      <c r="E116" s="56">
        <f>30/1000</f>
        <v>0.03</v>
      </c>
      <c r="F116" s="79">
        <f>F106*E116</f>
        <v>24.834600000000002</v>
      </c>
      <c r="G116" s="35"/>
      <c r="H116" s="79"/>
      <c r="I116" s="79"/>
      <c r="J116" s="79"/>
      <c r="K116" s="79"/>
      <c r="L116" s="79"/>
      <c r="M116" s="35"/>
      <c r="N116" s="24"/>
      <c r="O116" s="129"/>
      <c r="P116" s="11"/>
      <c r="Q116" s="11"/>
      <c r="R116" s="11"/>
      <c r="S116" s="11"/>
      <c r="T116" s="11"/>
      <c r="U116" s="11"/>
    </row>
    <row r="117" spans="1:21" ht="51" customHeight="1" x14ac:dyDescent="0.25">
      <c r="A117" s="92">
        <v>6</v>
      </c>
      <c r="B117" s="61" t="s">
        <v>53</v>
      </c>
      <c r="C117" s="109" t="s">
        <v>85</v>
      </c>
      <c r="D117" s="77" t="s">
        <v>38</v>
      </c>
      <c r="E117" s="58"/>
      <c r="F117" s="5">
        <f>F121*0.0006</f>
        <v>0.45989999999999998</v>
      </c>
      <c r="G117" s="35"/>
      <c r="H117" s="35"/>
      <c r="I117" s="35"/>
      <c r="J117" s="35"/>
      <c r="K117" s="35"/>
      <c r="L117" s="35"/>
      <c r="M117" s="35"/>
      <c r="N117" s="24"/>
      <c r="O117" s="129"/>
      <c r="P117" s="11"/>
      <c r="Q117" s="11"/>
      <c r="R117" s="11"/>
      <c r="S117" s="11"/>
      <c r="T117" s="11"/>
      <c r="U117" s="11"/>
    </row>
    <row r="118" spans="1:21" ht="18" x14ac:dyDescent="0.25">
      <c r="A118" s="36"/>
      <c r="B118" s="110"/>
      <c r="C118" s="49" t="s">
        <v>54</v>
      </c>
      <c r="D118" s="186" t="s">
        <v>28</v>
      </c>
      <c r="E118" s="111">
        <v>0.3</v>
      </c>
      <c r="F118" s="35">
        <f>F117*E118</f>
        <v>0.13796999999999998</v>
      </c>
      <c r="G118" s="35"/>
      <c r="H118" s="35"/>
      <c r="I118" s="35"/>
      <c r="J118" s="35"/>
      <c r="K118" s="35"/>
      <c r="L118" s="35"/>
      <c r="M118" s="35"/>
      <c r="N118" s="24"/>
      <c r="O118" s="129"/>
      <c r="P118" s="11"/>
      <c r="Q118" s="11"/>
      <c r="R118" s="11"/>
      <c r="S118" s="11"/>
      <c r="T118" s="11"/>
      <c r="U118" s="11"/>
    </row>
    <row r="119" spans="1:21" ht="18" x14ac:dyDescent="0.25">
      <c r="A119" s="36"/>
      <c r="B119" s="37"/>
      <c r="C119" s="186" t="s">
        <v>37</v>
      </c>
      <c r="D119" s="112"/>
      <c r="E119" s="185"/>
      <c r="F119" s="35"/>
      <c r="G119" s="35"/>
      <c r="H119" s="35"/>
      <c r="I119" s="35"/>
      <c r="J119" s="35"/>
      <c r="K119" s="35"/>
      <c r="L119" s="35"/>
      <c r="M119" s="35"/>
      <c r="N119" s="24"/>
      <c r="O119" s="129"/>
      <c r="P119" s="11"/>
      <c r="Q119" s="11"/>
      <c r="R119" s="11"/>
      <c r="S119" s="11"/>
      <c r="T119" s="11"/>
      <c r="U119" s="11"/>
    </row>
    <row r="120" spans="1:21" ht="18" x14ac:dyDescent="0.25">
      <c r="A120" s="36"/>
      <c r="B120" s="59"/>
      <c r="C120" s="113" t="s">
        <v>42</v>
      </c>
      <c r="D120" s="56" t="s">
        <v>38</v>
      </c>
      <c r="E120" s="94" t="s">
        <v>77</v>
      </c>
      <c r="F120" s="35">
        <f>F117*E120</f>
        <v>0.47369699999999998</v>
      </c>
      <c r="G120" s="35"/>
      <c r="H120" s="79"/>
      <c r="I120" s="35"/>
      <c r="J120" s="35"/>
      <c r="K120" s="35"/>
      <c r="L120" s="35"/>
      <c r="M120" s="35"/>
      <c r="N120" s="24"/>
      <c r="O120" s="129"/>
      <c r="P120" s="11"/>
      <c r="Q120" s="11"/>
      <c r="R120" s="11"/>
      <c r="S120" s="11"/>
      <c r="T120" s="11"/>
      <c r="U120" s="11"/>
    </row>
    <row r="121" spans="1:21" ht="66" x14ac:dyDescent="0.25">
      <c r="A121" s="114">
        <v>7</v>
      </c>
      <c r="B121" s="115" t="s">
        <v>83</v>
      </c>
      <c r="C121" s="116" t="s">
        <v>87</v>
      </c>
      <c r="D121" s="130" t="s">
        <v>35</v>
      </c>
      <c r="E121" s="185"/>
      <c r="F121" s="5">
        <v>766.5</v>
      </c>
      <c r="G121" s="35"/>
      <c r="H121" s="35"/>
      <c r="I121" s="35"/>
      <c r="J121" s="35"/>
      <c r="K121" s="35"/>
      <c r="L121" s="35"/>
      <c r="M121" s="35"/>
      <c r="N121" s="24"/>
      <c r="O121" s="129"/>
      <c r="P121" s="11"/>
      <c r="Q121" s="11"/>
      <c r="R121" s="11"/>
      <c r="S121" s="11"/>
      <c r="T121" s="11"/>
      <c r="U121" s="11"/>
    </row>
    <row r="122" spans="1:21" ht="18" customHeight="1" x14ac:dyDescent="0.25">
      <c r="A122" s="26"/>
      <c r="B122" s="37"/>
      <c r="C122" s="131" t="s">
        <v>20</v>
      </c>
      <c r="D122" s="186" t="s">
        <v>21</v>
      </c>
      <c r="E122" s="111">
        <f>37.5/1000+2*0.07/1000</f>
        <v>3.764E-2</v>
      </c>
      <c r="F122" s="35">
        <f>F121*E122</f>
        <v>28.85106</v>
      </c>
      <c r="G122" s="35"/>
      <c r="H122" s="35"/>
      <c r="I122" s="35"/>
      <c r="J122" s="35"/>
      <c r="K122" s="35"/>
      <c r="L122" s="35"/>
      <c r="M122" s="35"/>
      <c r="N122" s="24"/>
      <c r="O122" s="129"/>
      <c r="P122" s="11"/>
      <c r="Q122" s="11"/>
      <c r="R122" s="11"/>
      <c r="S122" s="11"/>
      <c r="T122" s="11"/>
      <c r="U122" s="11"/>
    </row>
    <row r="123" spans="1:21" ht="18" customHeight="1" x14ac:dyDescent="0.35">
      <c r="A123" s="26"/>
      <c r="B123" s="7"/>
      <c r="C123" s="38" t="s">
        <v>55</v>
      </c>
      <c r="D123" s="186" t="s">
        <v>28</v>
      </c>
      <c r="E123" s="111">
        <f t="shared" ref="E123" si="3">3.02/1000</f>
        <v>3.0200000000000001E-3</v>
      </c>
      <c r="F123" s="35">
        <f>E123*F121</f>
        <v>2.3148300000000002</v>
      </c>
      <c r="G123" s="35"/>
      <c r="H123" s="35"/>
      <c r="I123" s="35"/>
      <c r="J123" s="35"/>
      <c r="K123" s="79"/>
      <c r="L123" s="35"/>
      <c r="M123" s="35"/>
      <c r="N123" s="24"/>
      <c r="O123" s="129"/>
      <c r="P123" s="11"/>
      <c r="Q123" s="11"/>
      <c r="R123" s="11"/>
      <c r="S123" s="11"/>
      <c r="T123" s="11"/>
      <c r="U123" s="11"/>
    </row>
    <row r="124" spans="1:21" ht="18" customHeight="1" x14ac:dyDescent="0.35">
      <c r="A124" s="26"/>
      <c r="B124" s="7"/>
      <c r="C124" s="38" t="s">
        <v>49</v>
      </c>
      <c r="D124" s="186" t="s">
        <v>28</v>
      </c>
      <c r="E124" s="111">
        <f t="shared" ref="E124" si="4">3.7/1000</f>
        <v>3.7000000000000002E-3</v>
      </c>
      <c r="F124" s="35">
        <f>E124*F121</f>
        <v>2.8360500000000002</v>
      </c>
      <c r="G124" s="35"/>
      <c r="H124" s="35"/>
      <c r="I124" s="35"/>
      <c r="J124" s="35"/>
      <c r="K124" s="79"/>
      <c r="L124" s="35"/>
      <c r="M124" s="35"/>
      <c r="N124" s="24"/>
      <c r="O124" s="129"/>
      <c r="P124" s="11"/>
      <c r="Q124" s="11"/>
      <c r="R124" s="11"/>
      <c r="S124" s="11"/>
      <c r="T124" s="11"/>
      <c r="U124" s="11"/>
    </row>
    <row r="125" spans="1:21" ht="18" customHeight="1" x14ac:dyDescent="0.35">
      <c r="A125" s="26"/>
      <c r="B125" s="7"/>
      <c r="C125" s="89" t="s">
        <v>50</v>
      </c>
      <c r="D125" s="186" t="s">
        <v>28</v>
      </c>
      <c r="E125" s="111">
        <f t="shared" ref="E125" si="5">11.1/1000</f>
        <v>1.11E-2</v>
      </c>
      <c r="F125" s="35">
        <f>E125*F121</f>
        <v>8.5081500000000005</v>
      </c>
      <c r="G125" s="35"/>
      <c r="H125" s="35"/>
      <c r="I125" s="35"/>
      <c r="J125" s="35"/>
      <c r="K125" s="79"/>
      <c r="L125" s="35"/>
      <c r="M125" s="35"/>
      <c r="N125" s="24"/>
      <c r="O125" s="129"/>
      <c r="P125" s="11"/>
      <c r="Q125" s="11"/>
      <c r="R125" s="11"/>
      <c r="S125" s="11"/>
      <c r="T125" s="11"/>
      <c r="U125" s="11"/>
    </row>
    <row r="126" spans="1:21" ht="18" customHeight="1" x14ac:dyDescent="0.35">
      <c r="A126" s="26"/>
      <c r="B126" s="37"/>
      <c r="C126" s="38" t="s">
        <v>31</v>
      </c>
      <c r="D126" s="186" t="s">
        <v>24</v>
      </c>
      <c r="E126" s="111">
        <v>2.3E-3</v>
      </c>
      <c r="F126" s="35">
        <f>E126*F121</f>
        <v>1.76295</v>
      </c>
      <c r="G126" s="35"/>
      <c r="H126" s="35"/>
      <c r="I126" s="35"/>
      <c r="J126" s="35"/>
      <c r="K126" s="35"/>
      <c r="L126" s="35"/>
      <c r="M126" s="35"/>
      <c r="N126" s="24"/>
      <c r="O126" s="129"/>
      <c r="P126" s="11"/>
      <c r="Q126" s="11"/>
      <c r="R126" s="11"/>
      <c r="S126" s="11"/>
      <c r="T126" s="11"/>
      <c r="U126" s="11"/>
    </row>
    <row r="127" spans="1:21" ht="18" customHeight="1" x14ac:dyDescent="0.25">
      <c r="A127" s="26"/>
      <c r="B127" s="37"/>
      <c r="C127" s="186" t="s">
        <v>37</v>
      </c>
      <c r="D127" s="45"/>
      <c r="E127" s="185"/>
      <c r="F127" s="35"/>
      <c r="G127" s="35"/>
      <c r="H127" s="35"/>
      <c r="I127" s="35"/>
      <c r="J127" s="35"/>
      <c r="K127" s="35"/>
      <c r="L127" s="35"/>
      <c r="M127" s="35"/>
      <c r="N127" s="24"/>
      <c r="O127" s="129"/>
      <c r="P127" s="11"/>
      <c r="Q127" s="11"/>
      <c r="R127" s="11"/>
      <c r="S127" s="11"/>
      <c r="T127" s="11"/>
      <c r="U127" s="11"/>
    </row>
    <row r="128" spans="1:21" ht="18" x14ac:dyDescent="0.35">
      <c r="A128" s="26"/>
      <c r="B128" s="59"/>
      <c r="C128" s="38" t="s">
        <v>79</v>
      </c>
      <c r="D128" s="56" t="s">
        <v>38</v>
      </c>
      <c r="E128" s="111">
        <f>(97.4+12.1*2)/1000</f>
        <v>0.12160000000000001</v>
      </c>
      <c r="F128" s="35">
        <f>F121*E128</f>
        <v>93.206400000000016</v>
      </c>
      <c r="G128" s="35"/>
      <c r="H128" s="79"/>
      <c r="I128" s="35"/>
      <c r="J128" s="35"/>
      <c r="K128" s="35"/>
      <c r="L128" s="35"/>
      <c r="M128" s="35"/>
      <c r="N128" s="24"/>
      <c r="O128" s="129"/>
      <c r="P128" s="11"/>
      <c r="Q128" s="11"/>
      <c r="R128" s="11"/>
      <c r="S128" s="11"/>
      <c r="T128" s="11"/>
      <c r="U128" s="11"/>
    </row>
    <row r="129" spans="1:21" ht="18" customHeight="1" x14ac:dyDescent="0.35">
      <c r="A129" s="26"/>
      <c r="B129" s="37"/>
      <c r="C129" s="38" t="s">
        <v>40</v>
      </c>
      <c r="D129" s="186" t="s">
        <v>24</v>
      </c>
      <c r="E129" s="111">
        <f>0.0145+0.2*2/1000</f>
        <v>1.49E-2</v>
      </c>
      <c r="F129" s="35">
        <f>F121*E129</f>
        <v>11.42085</v>
      </c>
      <c r="G129" s="35"/>
      <c r="H129" s="79"/>
      <c r="I129" s="35"/>
      <c r="J129" s="35"/>
      <c r="K129" s="35"/>
      <c r="L129" s="35"/>
      <c r="M129" s="35"/>
      <c r="N129" s="24"/>
      <c r="O129" s="129"/>
      <c r="P129" s="11"/>
      <c r="Q129" s="11"/>
      <c r="R129" s="11"/>
      <c r="S129" s="11"/>
      <c r="T129" s="11"/>
      <c r="U129" s="11"/>
    </row>
    <row r="130" spans="1:21" ht="72" customHeight="1" x14ac:dyDescent="0.35">
      <c r="A130" s="92">
        <v>8</v>
      </c>
      <c r="B130" s="77" t="s">
        <v>56</v>
      </c>
      <c r="C130" s="119" t="s">
        <v>57</v>
      </c>
      <c r="D130" s="120" t="s">
        <v>80</v>
      </c>
      <c r="E130" s="58"/>
      <c r="F130" s="5">
        <f>26.72/1.22</f>
        <v>21.901639344262296</v>
      </c>
      <c r="G130" s="35"/>
      <c r="H130" s="35"/>
      <c r="I130" s="35"/>
      <c r="J130" s="35"/>
      <c r="K130" s="35"/>
      <c r="L130" s="35"/>
      <c r="M130" s="35"/>
      <c r="N130" s="24"/>
      <c r="O130" s="11"/>
      <c r="P130" s="11"/>
      <c r="Q130" s="11"/>
      <c r="R130" s="11"/>
      <c r="S130" s="11"/>
      <c r="T130" s="11"/>
      <c r="U130" s="11"/>
    </row>
    <row r="131" spans="1:21" ht="18" customHeight="1" x14ac:dyDescent="0.35">
      <c r="A131" s="26"/>
      <c r="B131" s="121"/>
      <c r="C131" s="122" t="s">
        <v>20</v>
      </c>
      <c r="D131" s="186" t="s">
        <v>21</v>
      </c>
      <c r="E131" s="50">
        <v>0.15</v>
      </c>
      <c r="F131" s="35">
        <f>F130*E131</f>
        <v>3.2852459016393443</v>
      </c>
      <c r="G131" s="35"/>
      <c r="H131" s="35"/>
      <c r="I131" s="35"/>
      <c r="J131" s="35"/>
      <c r="K131" s="35"/>
      <c r="L131" s="35"/>
      <c r="M131" s="35"/>
      <c r="N131" s="24"/>
      <c r="O131" s="11"/>
      <c r="P131" s="11"/>
      <c r="Q131" s="11"/>
      <c r="R131" s="11"/>
      <c r="S131" s="11"/>
      <c r="T131" s="11"/>
      <c r="U131" s="11"/>
    </row>
    <row r="132" spans="1:21" ht="23.25" customHeight="1" x14ac:dyDescent="0.25">
      <c r="A132" s="26"/>
      <c r="B132" s="7"/>
      <c r="C132" s="53" t="s">
        <v>44</v>
      </c>
      <c r="D132" s="186" t="s">
        <v>28</v>
      </c>
      <c r="E132" s="50">
        <v>2.1600000000000001E-2</v>
      </c>
      <c r="F132" s="35">
        <f>F130*E132</f>
        <v>0.47307540983606561</v>
      </c>
      <c r="G132" s="35"/>
      <c r="H132" s="35"/>
      <c r="I132" s="35"/>
      <c r="J132" s="35"/>
      <c r="K132" s="79"/>
      <c r="L132" s="35"/>
      <c r="M132" s="35"/>
      <c r="N132" s="24"/>
      <c r="O132" s="11"/>
      <c r="P132" s="11"/>
      <c r="Q132" s="11"/>
      <c r="R132" s="11"/>
      <c r="S132" s="11"/>
      <c r="T132" s="11"/>
      <c r="U132" s="11"/>
    </row>
    <row r="133" spans="1:21" ht="18" x14ac:dyDescent="0.25">
      <c r="A133" s="26"/>
      <c r="B133" s="7"/>
      <c r="C133" s="53" t="s">
        <v>81</v>
      </c>
      <c r="D133" s="186" t="s">
        <v>28</v>
      </c>
      <c r="E133" s="50">
        <v>2.7300000000000001E-2</v>
      </c>
      <c r="F133" s="35">
        <f>F130*E133</f>
        <v>0.5979147540983607</v>
      </c>
      <c r="G133" s="35"/>
      <c r="H133" s="35"/>
      <c r="I133" s="35"/>
      <c r="J133" s="35"/>
      <c r="K133" s="79"/>
      <c r="L133" s="35"/>
      <c r="M133" s="35"/>
      <c r="N133" s="24"/>
      <c r="O133" s="11"/>
      <c r="P133" s="11"/>
      <c r="Q133" s="11"/>
      <c r="R133" s="11"/>
      <c r="S133" s="11"/>
      <c r="T133" s="11"/>
      <c r="U133" s="11"/>
    </row>
    <row r="134" spans="1:21" ht="21" customHeight="1" x14ac:dyDescent="0.25">
      <c r="A134" s="26"/>
      <c r="B134" s="7"/>
      <c r="C134" s="53" t="s">
        <v>45</v>
      </c>
      <c r="D134" s="186" t="s">
        <v>28</v>
      </c>
      <c r="E134" s="50">
        <v>9.7000000000000003E-3</v>
      </c>
      <c r="F134" s="35">
        <f>F130*E134</f>
        <v>0.21244590163934429</v>
      </c>
      <c r="G134" s="35"/>
      <c r="H134" s="35"/>
      <c r="I134" s="35"/>
      <c r="J134" s="35"/>
      <c r="K134" s="79"/>
      <c r="L134" s="35"/>
      <c r="M134" s="35"/>
      <c r="N134" s="24"/>
      <c r="O134" s="11"/>
      <c r="P134" s="11"/>
      <c r="Q134" s="11"/>
      <c r="R134" s="11"/>
      <c r="S134" s="11"/>
      <c r="T134" s="11"/>
      <c r="U134" s="11"/>
    </row>
    <row r="135" spans="1:21" ht="18" customHeight="1" x14ac:dyDescent="0.35">
      <c r="A135" s="26"/>
      <c r="B135" s="123"/>
      <c r="C135" s="122" t="s">
        <v>37</v>
      </c>
      <c r="D135" s="124"/>
      <c r="E135" s="185"/>
      <c r="F135" s="35"/>
      <c r="G135" s="35"/>
      <c r="H135" s="35"/>
      <c r="I135" s="35"/>
      <c r="J135" s="35"/>
      <c r="K135" s="35"/>
      <c r="L135" s="35"/>
      <c r="M135" s="35"/>
      <c r="N135" s="24"/>
      <c r="O135" s="11"/>
      <c r="P135" s="11"/>
      <c r="Q135" s="11"/>
      <c r="R135" s="11"/>
      <c r="S135" s="11"/>
      <c r="T135" s="11"/>
      <c r="U135" s="11"/>
    </row>
    <row r="136" spans="1:21" ht="54" customHeight="1" x14ac:dyDescent="0.25">
      <c r="A136" s="132"/>
      <c r="B136" s="87" t="s">
        <v>100</v>
      </c>
      <c r="C136" s="133" t="s">
        <v>66</v>
      </c>
      <c r="D136" s="56" t="s">
        <v>62</v>
      </c>
      <c r="E136" s="111">
        <v>1.22</v>
      </c>
      <c r="F136" s="35">
        <f>F130*E136</f>
        <v>26.720000000000002</v>
      </c>
      <c r="G136" s="35"/>
      <c r="H136" s="79"/>
      <c r="I136" s="35"/>
      <c r="J136" s="35"/>
      <c r="K136" s="35"/>
      <c r="L136" s="35"/>
      <c r="M136" s="35"/>
      <c r="N136" s="24"/>
      <c r="O136" s="11"/>
      <c r="P136" s="11"/>
      <c r="Q136" s="11"/>
      <c r="R136" s="11"/>
      <c r="S136" s="11"/>
      <c r="T136" s="11"/>
      <c r="U136" s="11"/>
    </row>
    <row r="137" spans="1:21" ht="18" customHeight="1" x14ac:dyDescent="0.35">
      <c r="A137" s="134"/>
      <c r="B137" s="135"/>
      <c r="C137" s="136" t="s">
        <v>46</v>
      </c>
      <c r="D137" s="137" t="s">
        <v>62</v>
      </c>
      <c r="E137" s="111">
        <v>7.0000000000000007E-2</v>
      </c>
      <c r="F137" s="35">
        <f>F130*E137</f>
        <v>1.533114754098361</v>
      </c>
      <c r="G137" s="35"/>
      <c r="H137" s="79"/>
      <c r="I137" s="35"/>
      <c r="J137" s="35"/>
      <c r="K137" s="35"/>
      <c r="L137" s="35"/>
      <c r="M137" s="35"/>
      <c r="N137" s="24"/>
      <c r="O137" s="11"/>
      <c r="P137" s="11"/>
      <c r="Q137" s="11"/>
      <c r="R137" s="11"/>
      <c r="S137" s="11"/>
      <c r="T137" s="11"/>
      <c r="U137" s="11"/>
    </row>
    <row r="138" spans="1:21" ht="18" customHeight="1" x14ac:dyDescent="0.25">
      <c r="A138" s="134"/>
      <c r="B138" s="138"/>
      <c r="C138" s="125" t="s">
        <v>22</v>
      </c>
      <c r="D138" s="139"/>
      <c r="E138" s="185"/>
      <c r="F138" s="35"/>
      <c r="G138" s="35"/>
      <c r="H138" s="5"/>
      <c r="I138" s="5"/>
      <c r="J138" s="5"/>
      <c r="K138" s="5"/>
      <c r="L138" s="5"/>
      <c r="M138" s="5"/>
      <c r="N138" s="24"/>
      <c r="O138" s="129"/>
      <c r="P138" s="11"/>
      <c r="Q138" s="11"/>
      <c r="R138" s="11"/>
      <c r="S138" s="11"/>
      <c r="T138" s="11"/>
      <c r="U138" s="11"/>
    </row>
    <row r="139" spans="1:21" ht="18" customHeight="1" x14ac:dyDescent="0.25">
      <c r="A139" s="97"/>
      <c r="B139" s="97"/>
      <c r="C139" s="98" t="s">
        <v>43</v>
      </c>
      <c r="D139" s="44" t="s">
        <v>24</v>
      </c>
      <c r="E139" s="58"/>
      <c r="F139" s="35"/>
      <c r="G139" s="5"/>
      <c r="H139" s="5"/>
      <c r="I139" s="5"/>
      <c r="J139" s="5"/>
      <c r="K139" s="5"/>
      <c r="L139" s="5"/>
      <c r="M139" s="5"/>
      <c r="N139" s="24"/>
      <c r="O139" s="99"/>
      <c r="P139" s="11"/>
      <c r="Q139" s="11"/>
      <c r="R139" s="11"/>
      <c r="S139" s="11"/>
      <c r="T139" s="11"/>
      <c r="U139" s="11"/>
    </row>
    <row r="140" spans="1:21" ht="18" customHeight="1" x14ac:dyDescent="0.25">
      <c r="A140" s="97"/>
      <c r="B140" s="202" t="s">
        <v>98</v>
      </c>
      <c r="C140" s="203"/>
      <c r="D140" s="44" t="s">
        <v>24</v>
      </c>
      <c r="E140" s="58"/>
      <c r="F140" s="35"/>
      <c r="G140" s="5"/>
      <c r="H140" s="5"/>
      <c r="I140" s="5"/>
      <c r="J140" s="5"/>
      <c r="K140" s="5"/>
      <c r="L140" s="5"/>
      <c r="M140" s="5"/>
      <c r="N140" s="24"/>
      <c r="O140" s="99"/>
      <c r="P140" s="11"/>
      <c r="Q140" s="11"/>
      <c r="R140" s="11"/>
      <c r="S140" s="11"/>
      <c r="T140" s="11"/>
      <c r="U140" s="11"/>
    </row>
    <row r="141" spans="1:21" ht="18" customHeight="1" x14ac:dyDescent="0.25">
      <c r="A141" s="140"/>
      <c r="B141" s="141"/>
      <c r="C141" s="142" t="s">
        <v>102</v>
      </c>
      <c r="D141" s="143" t="s">
        <v>59</v>
      </c>
      <c r="E141" s="111">
        <v>5</v>
      </c>
      <c r="F141" s="35"/>
      <c r="G141" s="35"/>
      <c r="H141" s="5"/>
      <c r="I141" s="5"/>
      <c r="J141" s="5"/>
      <c r="K141" s="5"/>
      <c r="L141" s="5"/>
      <c r="M141" s="5"/>
      <c r="N141" s="126"/>
      <c r="O141" s="144"/>
      <c r="P141" s="80"/>
      <c r="Q141" s="11"/>
      <c r="R141" s="11"/>
      <c r="S141" s="11"/>
      <c r="T141" s="11"/>
      <c r="U141" s="11"/>
    </row>
    <row r="142" spans="1:21" ht="18" customHeight="1" x14ac:dyDescent="0.25">
      <c r="A142" s="140"/>
      <c r="B142" s="141"/>
      <c r="C142" s="145" t="s">
        <v>22</v>
      </c>
      <c r="D142" s="44" t="s">
        <v>24</v>
      </c>
      <c r="E142" s="185"/>
      <c r="F142" s="35"/>
      <c r="G142" s="35"/>
      <c r="H142" s="5"/>
      <c r="I142" s="5"/>
      <c r="J142" s="5"/>
      <c r="K142" s="5"/>
      <c r="L142" s="5"/>
      <c r="M142" s="5"/>
      <c r="N142" s="126"/>
      <c r="O142" s="144"/>
      <c r="P142" s="80"/>
      <c r="Q142" s="11"/>
      <c r="R142" s="11"/>
      <c r="S142" s="11"/>
      <c r="T142" s="11"/>
      <c r="U142" s="11"/>
    </row>
    <row r="143" spans="1:21" ht="18" customHeight="1" x14ac:dyDescent="0.25">
      <c r="A143" s="140"/>
      <c r="B143" s="141"/>
      <c r="C143" s="142" t="s">
        <v>103</v>
      </c>
      <c r="D143" s="143" t="s">
        <v>59</v>
      </c>
      <c r="E143" s="111">
        <v>10</v>
      </c>
      <c r="F143" s="35"/>
      <c r="G143" s="35"/>
      <c r="H143" s="5"/>
      <c r="I143" s="5"/>
      <c r="J143" s="5"/>
      <c r="K143" s="5"/>
      <c r="L143" s="5"/>
      <c r="M143" s="5"/>
      <c r="N143" s="24"/>
      <c r="O143" s="11"/>
      <c r="P143" s="11"/>
      <c r="Q143" s="11"/>
      <c r="R143" s="11"/>
      <c r="S143" s="11"/>
      <c r="T143" s="11"/>
      <c r="U143" s="11"/>
    </row>
    <row r="144" spans="1:21" ht="18" customHeight="1" x14ac:dyDescent="0.25">
      <c r="A144" s="140"/>
      <c r="B144" s="141"/>
      <c r="C144" s="145" t="s">
        <v>22</v>
      </c>
      <c r="D144" s="44" t="s">
        <v>24</v>
      </c>
      <c r="E144" s="185"/>
      <c r="F144" s="35"/>
      <c r="G144" s="35"/>
      <c r="H144" s="5"/>
      <c r="I144" s="5"/>
      <c r="J144" s="5"/>
      <c r="K144" s="5"/>
      <c r="L144" s="5"/>
      <c r="M144" s="5"/>
      <c r="N144" s="24"/>
      <c r="O144" s="11"/>
      <c r="P144" s="11"/>
      <c r="Q144" s="11"/>
      <c r="R144" s="11"/>
      <c r="S144" s="11"/>
      <c r="T144" s="11"/>
      <c r="U144" s="11"/>
    </row>
    <row r="145" spans="1:256" ht="18" customHeight="1" x14ac:dyDescent="0.25">
      <c r="A145" s="140"/>
      <c r="B145" s="141"/>
      <c r="C145" s="142" t="s">
        <v>104</v>
      </c>
      <c r="D145" s="143" t="s">
        <v>59</v>
      </c>
      <c r="E145" s="111">
        <v>8</v>
      </c>
      <c r="F145" s="35"/>
      <c r="G145" s="35"/>
      <c r="H145" s="5"/>
      <c r="I145" s="5"/>
      <c r="J145" s="5"/>
      <c r="K145" s="5"/>
      <c r="L145" s="5"/>
      <c r="M145" s="5"/>
      <c r="N145" s="24"/>
      <c r="O145" s="11"/>
      <c r="P145" s="11"/>
      <c r="Q145" s="11"/>
      <c r="R145" s="11"/>
      <c r="S145" s="11"/>
      <c r="T145" s="11"/>
      <c r="U145" s="11"/>
    </row>
    <row r="146" spans="1:256" ht="18" customHeight="1" x14ac:dyDescent="0.25">
      <c r="A146" s="140"/>
      <c r="B146" s="141"/>
      <c r="C146" s="145" t="s">
        <v>22</v>
      </c>
      <c r="D146" s="44" t="s">
        <v>24</v>
      </c>
      <c r="E146" s="185"/>
      <c r="F146" s="35"/>
      <c r="G146" s="35"/>
      <c r="H146" s="5"/>
      <c r="I146" s="5"/>
      <c r="J146" s="5"/>
      <c r="K146" s="5"/>
      <c r="L146" s="5"/>
      <c r="M146" s="5"/>
      <c r="N146" s="24"/>
      <c r="O146" s="11"/>
      <c r="P146" s="11"/>
      <c r="Q146" s="11"/>
      <c r="R146" s="11"/>
      <c r="S146" s="11"/>
      <c r="T146" s="11"/>
      <c r="U146" s="11"/>
    </row>
    <row r="147" spans="1:256" ht="18" customHeight="1" x14ac:dyDescent="0.25">
      <c r="A147" s="140"/>
      <c r="B147" s="141"/>
      <c r="C147" s="142" t="s">
        <v>105</v>
      </c>
      <c r="D147" s="143" t="s">
        <v>59</v>
      </c>
      <c r="E147" s="111">
        <v>3</v>
      </c>
      <c r="F147" s="35"/>
      <c r="G147" s="35"/>
      <c r="H147" s="5"/>
      <c r="I147" s="5"/>
      <c r="J147" s="5"/>
      <c r="K147" s="5"/>
      <c r="L147" s="5"/>
      <c r="M147" s="5"/>
      <c r="N147" s="24"/>
      <c r="O147" s="11"/>
      <c r="P147" s="11"/>
      <c r="Q147" s="11"/>
      <c r="R147" s="11"/>
      <c r="S147" s="11"/>
      <c r="T147" s="11"/>
      <c r="U147" s="11"/>
    </row>
    <row r="148" spans="1:256" ht="18" customHeight="1" x14ac:dyDescent="0.25">
      <c r="A148" s="146"/>
      <c r="B148" s="147"/>
      <c r="C148" s="148" t="s">
        <v>22</v>
      </c>
      <c r="D148" s="102" t="s">
        <v>24</v>
      </c>
      <c r="E148" s="104"/>
      <c r="F148" s="105"/>
      <c r="G148" s="105"/>
      <c r="H148" s="149"/>
      <c r="I148" s="149"/>
      <c r="J148" s="149"/>
      <c r="K148" s="149"/>
      <c r="L148" s="149"/>
      <c r="M148" s="149"/>
      <c r="N148" s="24"/>
      <c r="O148" s="11"/>
      <c r="P148" s="11"/>
      <c r="Q148" s="11"/>
      <c r="R148" s="11"/>
      <c r="S148" s="11"/>
      <c r="T148" s="11"/>
      <c r="U148" s="11"/>
    </row>
    <row r="149" spans="1:256" ht="18" customHeight="1" x14ac:dyDescent="0.25">
      <c r="A149" s="150"/>
      <c r="B149" s="151"/>
      <c r="C149" s="152" t="s">
        <v>60</v>
      </c>
      <c r="D149" s="153" t="s">
        <v>59</v>
      </c>
      <c r="E149" s="154">
        <v>18</v>
      </c>
      <c r="F149" s="155"/>
      <c r="G149" s="155"/>
      <c r="H149" s="156"/>
      <c r="I149" s="156"/>
      <c r="J149" s="156"/>
      <c r="K149" s="156"/>
      <c r="L149" s="156"/>
      <c r="M149" s="156"/>
      <c r="N149" s="80"/>
      <c r="O149" s="11"/>
      <c r="P149" s="11"/>
      <c r="Q149" s="11"/>
      <c r="R149" s="11"/>
      <c r="S149" s="11"/>
      <c r="T149" s="11"/>
      <c r="U149" s="11"/>
    </row>
    <row r="150" spans="1:256" ht="18" customHeight="1" x14ac:dyDescent="0.25">
      <c r="A150" s="150"/>
      <c r="B150" s="151"/>
      <c r="C150" s="157" t="s">
        <v>61</v>
      </c>
      <c r="D150" s="158" t="s">
        <v>24</v>
      </c>
      <c r="E150" s="159"/>
      <c r="F150" s="155"/>
      <c r="G150" s="155"/>
      <c r="H150" s="156"/>
      <c r="I150" s="156"/>
      <c r="J150" s="156"/>
      <c r="K150" s="156"/>
      <c r="L150" s="156"/>
      <c r="M150" s="156"/>
      <c r="N150" s="80"/>
      <c r="O150" s="11"/>
      <c r="P150" s="11"/>
      <c r="Q150" s="11"/>
      <c r="R150" s="11"/>
      <c r="S150" s="11"/>
      <c r="T150" s="11"/>
      <c r="U150" s="11"/>
    </row>
    <row r="151" spans="1:256" ht="16.5" customHeight="1" x14ac:dyDescent="0.25">
      <c r="A151" s="160"/>
      <c r="B151" s="161"/>
      <c r="C151" s="162"/>
      <c r="D151" s="163"/>
      <c r="E151" s="163"/>
      <c r="F151" s="163"/>
      <c r="G151" s="163"/>
      <c r="H151" s="163"/>
      <c r="I151" s="163"/>
      <c r="J151" s="163"/>
      <c r="K151" s="163"/>
      <c r="L151" s="164"/>
      <c r="M151" s="164"/>
      <c r="N151" s="80"/>
      <c r="O151" s="11"/>
      <c r="P151" s="11"/>
      <c r="Q151" s="11"/>
      <c r="R151" s="11"/>
      <c r="S151" s="11"/>
      <c r="T151" s="11"/>
      <c r="U151" s="11"/>
    </row>
    <row r="152" spans="1:256" s="144" customFormat="1" ht="127.5" customHeight="1" x14ac:dyDescent="0.25">
      <c r="A152" s="200"/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80"/>
      <c r="O152" s="11"/>
      <c r="P152" s="11"/>
      <c r="Q152" s="11"/>
      <c r="R152" s="11"/>
      <c r="S152" s="11"/>
      <c r="T152" s="11"/>
      <c r="U152" s="11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BX152" s="165"/>
      <c r="BY152" s="165"/>
      <c r="BZ152" s="165"/>
      <c r="CA152" s="165"/>
      <c r="CB152" s="165"/>
      <c r="CC152" s="165"/>
      <c r="CD152" s="165"/>
      <c r="CE152" s="165"/>
      <c r="CF152" s="165"/>
      <c r="CG152" s="165"/>
      <c r="CH152" s="165"/>
      <c r="CI152" s="165"/>
      <c r="CJ152" s="165"/>
      <c r="CK152" s="165"/>
      <c r="CL152" s="165"/>
      <c r="CM152" s="165"/>
      <c r="CN152" s="165"/>
      <c r="CO152" s="165"/>
      <c r="CP152" s="165"/>
      <c r="CQ152" s="165"/>
      <c r="CR152" s="165"/>
      <c r="CS152" s="165"/>
      <c r="CT152" s="165"/>
      <c r="CU152" s="165"/>
      <c r="CV152" s="165"/>
      <c r="CW152" s="165"/>
      <c r="CX152" s="165"/>
      <c r="CY152" s="165"/>
      <c r="CZ152" s="165"/>
      <c r="DA152" s="165"/>
      <c r="DB152" s="165"/>
      <c r="DC152" s="165"/>
      <c r="DD152" s="165"/>
      <c r="DE152" s="165"/>
      <c r="DF152" s="165"/>
      <c r="DG152" s="165"/>
      <c r="DH152" s="165"/>
      <c r="DI152" s="165"/>
      <c r="DJ152" s="165"/>
      <c r="DK152" s="165"/>
      <c r="DL152" s="165"/>
      <c r="DM152" s="165"/>
      <c r="DN152" s="165"/>
      <c r="DO152" s="165"/>
      <c r="DP152" s="165"/>
      <c r="DQ152" s="165"/>
      <c r="DR152" s="165"/>
      <c r="DS152" s="165"/>
      <c r="DT152" s="165"/>
      <c r="DU152" s="165"/>
      <c r="DV152" s="165"/>
      <c r="DW152" s="165"/>
      <c r="DX152" s="165"/>
      <c r="DY152" s="165"/>
      <c r="DZ152" s="165"/>
      <c r="EA152" s="165"/>
      <c r="EB152" s="165"/>
      <c r="EC152" s="165"/>
      <c r="ED152" s="165"/>
      <c r="EE152" s="165"/>
      <c r="EF152" s="165"/>
      <c r="EG152" s="165"/>
      <c r="EH152" s="165"/>
      <c r="EI152" s="165"/>
      <c r="EJ152" s="165"/>
      <c r="EK152" s="165"/>
      <c r="EL152" s="165"/>
      <c r="EM152" s="165"/>
      <c r="EN152" s="165"/>
      <c r="EO152" s="165"/>
      <c r="EP152" s="165"/>
      <c r="EQ152" s="165"/>
      <c r="ER152" s="165"/>
      <c r="ES152" s="165"/>
      <c r="ET152" s="165"/>
      <c r="EU152" s="165"/>
      <c r="EV152" s="165"/>
      <c r="EW152" s="165"/>
      <c r="EX152" s="165"/>
      <c r="EY152" s="165"/>
      <c r="EZ152" s="165"/>
      <c r="FA152" s="165"/>
      <c r="FB152" s="165"/>
      <c r="FC152" s="165"/>
      <c r="FD152" s="165"/>
      <c r="FE152" s="165"/>
      <c r="FF152" s="165"/>
      <c r="FG152" s="165"/>
      <c r="FH152" s="165"/>
      <c r="FI152" s="165"/>
      <c r="FJ152" s="165"/>
      <c r="FK152" s="165"/>
      <c r="FL152" s="165"/>
      <c r="FM152" s="165"/>
      <c r="FN152" s="165"/>
      <c r="FO152" s="165"/>
      <c r="FP152" s="165"/>
      <c r="FQ152" s="165"/>
      <c r="FR152" s="165"/>
      <c r="FS152" s="165"/>
      <c r="FT152" s="165"/>
      <c r="FU152" s="165"/>
      <c r="FV152" s="165"/>
      <c r="FW152" s="165"/>
      <c r="FX152" s="165"/>
      <c r="FY152" s="165"/>
      <c r="FZ152" s="165"/>
      <c r="GA152" s="165"/>
      <c r="GB152" s="165"/>
      <c r="GC152" s="165"/>
      <c r="GD152" s="165"/>
      <c r="GE152" s="165"/>
      <c r="GF152" s="165"/>
      <c r="GG152" s="165"/>
      <c r="GH152" s="165"/>
      <c r="GI152" s="165"/>
      <c r="GJ152" s="165"/>
      <c r="GK152" s="165"/>
      <c r="GL152" s="165"/>
      <c r="GM152" s="165"/>
      <c r="GN152" s="165"/>
      <c r="GO152" s="165"/>
      <c r="GP152" s="165"/>
      <c r="GQ152" s="165"/>
      <c r="GR152" s="165"/>
      <c r="GS152" s="165"/>
      <c r="GT152" s="165"/>
      <c r="GU152" s="165"/>
      <c r="GV152" s="165"/>
      <c r="GW152" s="165"/>
      <c r="GX152" s="165"/>
      <c r="GY152" s="165"/>
      <c r="GZ152" s="165"/>
      <c r="HA152" s="165"/>
      <c r="HB152" s="165"/>
      <c r="HC152" s="165"/>
      <c r="HD152" s="165"/>
      <c r="HE152" s="165"/>
      <c r="HF152" s="165"/>
      <c r="HG152" s="165"/>
      <c r="HH152" s="165"/>
      <c r="HI152" s="165"/>
      <c r="HJ152" s="165"/>
      <c r="HK152" s="165"/>
      <c r="HL152" s="165"/>
      <c r="HM152" s="165"/>
      <c r="HN152" s="165"/>
      <c r="HO152" s="165"/>
      <c r="HP152" s="165"/>
      <c r="HQ152" s="165"/>
      <c r="HR152" s="165"/>
      <c r="HS152" s="165"/>
      <c r="HT152" s="165"/>
      <c r="HU152" s="165"/>
      <c r="HV152" s="165"/>
      <c r="HW152" s="165"/>
      <c r="HX152" s="165"/>
      <c r="HY152" s="165"/>
      <c r="HZ152" s="165"/>
      <c r="IA152" s="165"/>
      <c r="IB152" s="165"/>
      <c r="IC152" s="165"/>
      <c r="ID152" s="165"/>
      <c r="IE152" s="165"/>
      <c r="IF152" s="165"/>
      <c r="IG152" s="165"/>
      <c r="IH152" s="165"/>
      <c r="II152" s="165"/>
      <c r="IJ152" s="165"/>
      <c r="IK152" s="165"/>
      <c r="IL152" s="165"/>
      <c r="IM152" s="165"/>
      <c r="IN152" s="165"/>
      <c r="IO152" s="165"/>
      <c r="IP152" s="165"/>
      <c r="IQ152" s="165"/>
      <c r="IR152" s="165"/>
      <c r="IS152" s="165"/>
      <c r="IT152" s="165"/>
      <c r="IU152" s="165"/>
      <c r="IV152" s="165"/>
    </row>
    <row r="153" spans="1:256" ht="16.5" customHeight="1" x14ac:dyDescent="0.25">
      <c r="A153" s="184"/>
      <c r="B153" s="161"/>
      <c r="C153" s="13"/>
      <c r="D153" s="170"/>
      <c r="E153" s="170"/>
      <c r="F153" s="170"/>
      <c r="G153" s="170"/>
      <c r="H153" s="170"/>
      <c r="I153" s="170"/>
      <c r="J153" s="170"/>
      <c r="K153" s="170"/>
      <c r="L153" s="170"/>
      <c r="M153" s="144"/>
      <c r="N153" s="80"/>
      <c r="O153" s="11"/>
      <c r="P153" s="11"/>
      <c r="Q153" s="11"/>
      <c r="R153" s="11"/>
      <c r="S153" s="11"/>
      <c r="T153" s="11"/>
      <c r="U153" s="11"/>
    </row>
    <row r="154" spans="1:256" ht="16.5" customHeight="1" x14ac:dyDescent="0.25">
      <c r="A154" s="166"/>
      <c r="B154" s="161"/>
      <c r="C154" s="179"/>
      <c r="D154" s="180"/>
      <c r="E154" s="180"/>
      <c r="F154" s="181"/>
      <c r="G154" s="170"/>
      <c r="H154" s="182"/>
      <c r="I154" s="180"/>
      <c r="J154" s="180"/>
      <c r="K154" s="180"/>
      <c r="L154" s="180"/>
      <c r="M154" s="183"/>
      <c r="N154" s="11"/>
      <c r="O154" s="11"/>
      <c r="P154" s="11"/>
      <c r="Q154" s="11"/>
      <c r="R154" s="11"/>
      <c r="S154" s="11"/>
      <c r="T154" s="11"/>
      <c r="U154" s="11"/>
    </row>
    <row r="155" spans="1:256" ht="16.5" customHeight="1" x14ac:dyDescent="0.25">
      <c r="A155" s="166"/>
      <c r="B155" s="161"/>
      <c r="C155" s="167"/>
      <c r="D155" s="168"/>
      <c r="E155" s="168"/>
      <c r="F155" s="169"/>
      <c r="G155" s="170"/>
      <c r="H155" s="171"/>
      <c r="I155" s="168"/>
      <c r="J155" s="168"/>
      <c r="K155" s="168"/>
      <c r="L155" s="168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56" ht="16.5" customHeight="1" x14ac:dyDescent="0.25">
      <c r="A156" s="166"/>
      <c r="B156" s="161"/>
      <c r="C156" s="167"/>
      <c r="D156" s="168"/>
      <c r="E156" s="168"/>
      <c r="F156" s="169"/>
      <c r="G156" s="170"/>
      <c r="H156" s="171"/>
      <c r="I156" s="168"/>
      <c r="J156" s="168"/>
      <c r="K156" s="168"/>
      <c r="L156" s="168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56" ht="16.5" customHeight="1" x14ac:dyDescent="0.25">
      <c r="A157" s="166"/>
      <c r="B157" s="161"/>
      <c r="C157" s="167"/>
      <c r="D157" s="168"/>
      <c r="E157" s="168"/>
      <c r="F157" s="169"/>
      <c r="G157" s="170"/>
      <c r="H157" s="171"/>
      <c r="I157" s="168"/>
      <c r="J157" s="168"/>
      <c r="K157" s="168"/>
      <c r="L157" s="168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56" ht="16.5" customHeight="1" x14ac:dyDescent="0.25">
      <c r="A158" s="166"/>
      <c r="B158" s="161"/>
      <c r="C158" s="167"/>
      <c r="D158" s="168"/>
      <c r="E158" s="168"/>
      <c r="F158" s="169"/>
      <c r="G158" s="170"/>
      <c r="H158" s="171"/>
      <c r="I158" s="168"/>
      <c r="J158" s="168"/>
      <c r="K158" s="168"/>
      <c r="L158" s="168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56" ht="16.5" customHeight="1" x14ac:dyDescent="0.25">
      <c r="A159" s="166"/>
      <c r="B159" s="161"/>
      <c r="C159" s="167"/>
      <c r="D159" s="168"/>
      <c r="E159" s="168"/>
      <c r="F159" s="169"/>
      <c r="G159" s="170"/>
      <c r="H159" s="171"/>
      <c r="I159" s="168"/>
      <c r="J159" s="168"/>
      <c r="K159" s="168"/>
      <c r="L159" s="168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56" ht="16.5" customHeight="1" x14ac:dyDescent="0.25">
      <c r="A160" s="166"/>
      <c r="B160" s="161"/>
      <c r="C160" s="167"/>
      <c r="D160" s="168"/>
      <c r="E160" s="168"/>
      <c r="F160" s="169"/>
      <c r="G160" s="170"/>
      <c r="H160" s="171"/>
      <c r="I160" s="168"/>
      <c r="J160" s="168"/>
      <c r="K160" s="168"/>
      <c r="L160" s="168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6.5" customHeight="1" x14ac:dyDescent="0.25">
      <c r="A161" s="166"/>
      <c r="B161" s="161"/>
      <c r="C161" s="167"/>
      <c r="D161" s="168"/>
      <c r="E161" s="168"/>
      <c r="F161" s="169"/>
      <c r="G161" s="170"/>
      <c r="H161" s="171"/>
      <c r="I161" s="168"/>
      <c r="J161" s="168"/>
      <c r="K161" s="168"/>
      <c r="L161" s="168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6.5" customHeight="1" x14ac:dyDescent="0.25">
      <c r="A162" s="166"/>
      <c r="B162" s="161"/>
      <c r="C162" s="167"/>
      <c r="D162" s="168"/>
      <c r="E162" s="168"/>
      <c r="F162" s="169"/>
      <c r="G162" s="170"/>
      <c r="H162" s="171"/>
      <c r="I162" s="168"/>
      <c r="J162" s="168"/>
      <c r="K162" s="168"/>
      <c r="L162" s="168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6.5" customHeight="1" x14ac:dyDescent="0.25">
      <c r="A163" s="166"/>
      <c r="B163" s="161"/>
      <c r="C163" s="167"/>
      <c r="D163" s="168"/>
      <c r="E163" s="168"/>
      <c r="F163" s="169"/>
      <c r="G163" s="170"/>
      <c r="H163" s="171"/>
      <c r="I163" s="168"/>
      <c r="J163" s="168"/>
      <c r="K163" s="168"/>
      <c r="L163" s="168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6.5" customHeight="1" x14ac:dyDescent="0.25">
      <c r="A164" s="166"/>
      <c r="B164" s="161"/>
      <c r="C164" s="167"/>
      <c r="D164" s="168"/>
      <c r="E164" s="168"/>
      <c r="F164" s="169"/>
      <c r="G164" s="170"/>
      <c r="H164" s="171"/>
      <c r="I164" s="168"/>
      <c r="J164" s="168"/>
      <c r="K164" s="168"/>
      <c r="L164" s="168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6.5" customHeight="1" x14ac:dyDescent="0.25">
      <c r="A165" s="166"/>
      <c r="B165" s="161"/>
      <c r="C165" s="167"/>
      <c r="D165" s="168"/>
      <c r="E165" s="168"/>
      <c r="F165" s="169"/>
      <c r="G165" s="170"/>
      <c r="H165" s="171"/>
      <c r="I165" s="168"/>
      <c r="J165" s="168"/>
      <c r="K165" s="168"/>
      <c r="L165" s="168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6.5" customHeight="1" x14ac:dyDescent="0.25">
      <c r="A166" s="166"/>
      <c r="B166" s="161"/>
      <c r="C166" s="167"/>
      <c r="D166" s="168"/>
      <c r="E166" s="168"/>
      <c r="F166" s="169"/>
      <c r="G166" s="170"/>
      <c r="H166" s="171"/>
      <c r="I166" s="168"/>
      <c r="J166" s="168"/>
      <c r="K166" s="168"/>
      <c r="L166" s="168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6.5" customHeight="1" x14ac:dyDescent="0.25">
      <c r="A167" s="166"/>
      <c r="B167" s="161"/>
      <c r="C167" s="167"/>
      <c r="D167" s="168"/>
      <c r="E167" s="168"/>
      <c r="F167" s="169"/>
      <c r="G167" s="170"/>
      <c r="H167" s="171"/>
      <c r="I167" s="168"/>
      <c r="J167" s="168"/>
      <c r="K167" s="168"/>
      <c r="L167" s="168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6.5" customHeight="1" x14ac:dyDescent="0.25">
      <c r="A168" s="166"/>
      <c r="B168" s="161"/>
      <c r="C168" s="167"/>
      <c r="D168" s="168"/>
      <c r="E168" s="168"/>
      <c r="F168" s="169"/>
      <c r="G168" s="170"/>
      <c r="H168" s="171"/>
      <c r="I168" s="168"/>
      <c r="J168" s="168"/>
      <c r="K168" s="168"/>
      <c r="L168" s="168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6.5" customHeight="1" x14ac:dyDescent="0.25">
      <c r="A169" s="166"/>
      <c r="B169" s="161"/>
      <c r="C169" s="167"/>
      <c r="D169" s="168"/>
      <c r="E169" s="168"/>
      <c r="F169" s="169"/>
      <c r="G169" s="170"/>
      <c r="H169" s="171"/>
      <c r="I169" s="168"/>
      <c r="J169" s="168"/>
      <c r="K169" s="168"/>
      <c r="L169" s="168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6.5" customHeight="1" x14ac:dyDescent="0.25">
      <c r="A170" s="166"/>
      <c r="B170" s="161"/>
      <c r="C170" s="167"/>
      <c r="D170" s="168"/>
      <c r="E170" s="168"/>
      <c r="F170" s="169"/>
      <c r="G170" s="170"/>
      <c r="H170" s="171"/>
      <c r="I170" s="168"/>
      <c r="J170" s="168"/>
      <c r="K170" s="168"/>
      <c r="L170" s="168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6.5" customHeight="1" x14ac:dyDescent="0.25">
      <c r="A171" s="166"/>
      <c r="B171" s="161"/>
      <c r="C171" s="167"/>
      <c r="D171" s="168"/>
      <c r="E171" s="168"/>
      <c r="F171" s="169"/>
      <c r="G171" s="170"/>
      <c r="H171" s="171"/>
      <c r="I171" s="168"/>
      <c r="J171" s="168"/>
      <c r="K171" s="168"/>
      <c r="L171" s="168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6.5" customHeight="1" x14ac:dyDescent="0.25">
      <c r="A172" s="166"/>
      <c r="B172" s="161"/>
      <c r="C172" s="167"/>
      <c r="D172" s="168"/>
      <c r="E172" s="168"/>
      <c r="F172" s="169"/>
      <c r="G172" s="170"/>
      <c r="H172" s="171"/>
      <c r="I172" s="168"/>
      <c r="J172" s="168"/>
      <c r="K172" s="168"/>
      <c r="L172" s="168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6.5" customHeight="1" x14ac:dyDescent="0.25">
      <c r="A173" s="166"/>
      <c r="B173" s="161"/>
      <c r="C173" s="167"/>
      <c r="D173" s="168"/>
      <c r="E173" s="168"/>
      <c r="F173" s="169"/>
      <c r="G173" s="170"/>
      <c r="H173" s="171"/>
      <c r="I173" s="168"/>
      <c r="J173" s="168"/>
      <c r="K173" s="168"/>
      <c r="L173" s="168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6.5" customHeight="1" x14ac:dyDescent="0.25">
      <c r="A174" s="166"/>
      <c r="B174" s="161"/>
      <c r="C174" s="167"/>
      <c r="D174" s="168"/>
      <c r="E174" s="168"/>
      <c r="F174" s="169"/>
      <c r="G174" s="170"/>
      <c r="H174" s="171"/>
      <c r="I174" s="168"/>
      <c r="J174" s="168"/>
      <c r="K174" s="168"/>
      <c r="L174" s="168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6.5" customHeight="1" x14ac:dyDescent="0.25">
      <c r="A175" s="166"/>
      <c r="B175" s="161"/>
      <c r="C175" s="167"/>
      <c r="D175" s="168"/>
      <c r="E175" s="168"/>
      <c r="F175" s="169"/>
      <c r="G175" s="170"/>
      <c r="H175" s="171"/>
      <c r="I175" s="168"/>
      <c r="J175" s="168"/>
      <c r="K175" s="168"/>
      <c r="L175" s="168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6.5" customHeight="1" x14ac:dyDescent="0.25">
      <c r="A176" s="166"/>
      <c r="B176" s="161"/>
      <c r="C176" s="167"/>
      <c r="D176" s="168"/>
      <c r="E176" s="168"/>
      <c r="F176" s="169"/>
      <c r="G176" s="170"/>
      <c r="H176" s="171"/>
      <c r="I176" s="168"/>
      <c r="J176" s="168"/>
      <c r="K176" s="168"/>
      <c r="L176" s="168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6.5" customHeight="1" x14ac:dyDescent="0.25">
      <c r="A177" s="166"/>
      <c r="B177" s="161"/>
      <c r="C177" s="167"/>
      <c r="D177" s="168"/>
      <c r="E177" s="168"/>
      <c r="F177" s="169"/>
      <c r="G177" s="170"/>
      <c r="H177" s="171"/>
      <c r="I177" s="168"/>
      <c r="J177" s="168"/>
      <c r="K177" s="168"/>
      <c r="L177" s="168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6.5" customHeight="1" x14ac:dyDescent="0.25">
      <c r="A178" s="166"/>
      <c r="B178" s="161"/>
      <c r="C178" s="167"/>
      <c r="D178" s="168"/>
      <c r="E178" s="168"/>
      <c r="F178" s="169"/>
      <c r="G178" s="170"/>
      <c r="H178" s="171"/>
      <c r="I178" s="168"/>
      <c r="J178" s="168"/>
      <c r="K178" s="168"/>
      <c r="L178" s="168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6.5" customHeight="1" x14ac:dyDescent="0.25">
      <c r="A179" s="166"/>
      <c r="B179" s="161"/>
      <c r="C179" s="167"/>
      <c r="D179" s="168"/>
      <c r="E179" s="168"/>
      <c r="F179" s="169"/>
      <c r="G179" s="170"/>
      <c r="H179" s="171"/>
      <c r="I179" s="168"/>
      <c r="J179" s="168"/>
      <c r="K179" s="168"/>
      <c r="L179" s="168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6.5" customHeight="1" x14ac:dyDescent="0.25">
      <c r="A180" s="166"/>
      <c r="B180" s="161"/>
      <c r="C180" s="167"/>
      <c r="D180" s="168"/>
      <c r="E180" s="168"/>
      <c r="F180" s="169"/>
      <c r="G180" s="170"/>
      <c r="H180" s="171"/>
      <c r="I180" s="168"/>
      <c r="J180" s="168"/>
      <c r="K180" s="168"/>
      <c r="L180" s="168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6.5" customHeight="1" x14ac:dyDescent="0.25">
      <c r="A181" s="166"/>
      <c r="B181" s="161"/>
      <c r="C181" s="167"/>
      <c r="D181" s="168"/>
      <c r="E181" s="168"/>
      <c r="F181" s="169"/>
      <c r="G181" s="170"/>
      <c r="H181" s="171"/>
      <c r="I181" s="168"/>
      <c r="J181" s="168"/>
      <c r="K181" s="168"/>
      <c r="L181" s="168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6.5" customHeight="1" x14ac:dyDescent="0.25">
      <c r="A182" s="166"/>
      <c r="B182" s="161"/>
      <c r="C182" s="167"/>
      <c r="D182" s="168"/>
      <c r="E182" s="168"/>
      <c r="F182" s="169"/>
      <c r="G182" s="170"/>
      <c r="H182" s="171"/>
      <c r="I182" s="168"/>
      <c r="J182" s="168"/>
      <c r="K182" s="168"/>
      <c r="L182" s="168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6.5" customHeight="1" x14ac:dyDescent="0.25">
      <c r="A183" s="166"/>
      <c r="B183" s="161"/>
      <c r="C183" s="167"/>
      <c r="D183" s="168"/>
      <c r="E183" s="168"/>
      <c r="F183" s="169"/>
      <c r="G183" s="170"/>
      <c r="H183" s="171"/>
      <c r="I183" s="168"/>
      <c r="J183" s="168"/>
      <c r="K183" s="168"/>
      <c r="L183" s="168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16.5" customHeight="1" x14ac:dyDescent="0.25">
      <c r="A184" s="166"/>
      <c r="B184" s="161"/>
      <c r="C184" s="167"/>
      <c r="D184" s="168"/>
      <c r="E184" s="168"/>
      <c r="F184" s="169"/>
      <c r="G184" s="170"/>
      <c r="H184" s="171"/>
      <c r="I184" s="168"/>
      <c r="J184" s="168"/>
      <c r="K184" s="168"/>
      <c r="L184" s="168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16.5" customHeight="1" x14ac:dyDescent="0.25">
      <c r="A185" s="166"/>
      <c r="B185" s="161"/>
      <c r="C185" s="167"/>
      <c r="D185" s="168"/>
      <c r="E185" s="168"/>
      <c r="F185" s="169"/>
      <c r="G185" s="170"/>
      <c r="H185" s="171"/>
      <c r="I185" s="168"/>
      <c r="J185" s="168"/>
      <c r="K185" s="168"/>
      <c r="L185" s="168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16.5" customHeight="1" x14ac:dyDescent="0.25">
      <c r="A186" s="166"/>
      <c r="B186" s="161"/>
      <c r="C186" s="167"/>
      <c r="D186" s="168"/>
      <c r="E186" s="168"/>
      <c r="F186" s="169"/>
      <c r="G186" s="170"/>
      <c r="H186" s="171"/>
      <c r="I186" s="168"/>
      <c r="J186" s="168"/>
      <c r="K186" s="168"/>
      <c r="L186" s="168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16.5" customHeight="1" x14ac:dyDescent="0.25">
      <c r="A187" s="166"/>
      <c r="B187" s="161"/>
      <c r="C187" s="167"/>
      <c r="D187" s="168"/>
      <c r="E187" s="168"/>
      <c r="F187" s="169"/>
      <c r="G187" s="170"/>
      <c r="H187" s="171"/>
      <c r="I187" s="168"/>
      <c r="J187" s="168"/>
      <c r="K187" s="168"/>
      <c r="L187" s="168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16.5" customHeight="1" x14ac:dyDescent="0.25">
      <c r="A188" s="166"/>
      <c r="B188" s="161"/>
      <c r="C188" s="167"/>
      <c r="D188" s="168"/>
      <c r="E188" s="168"/>
      <c r="F188" s="169"/>
      <c r="G188" s="170"/>
      <c r="H188" s="171"/>
      <c r="I188" s="168"/>
      <c r="J188" s="168"/>
      <c r="K188" s="168"/>
      <c r="L188" s="168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16.5" customHeight="1" x14ac:dyDescent="0.25">
      <c r="A189" s="166"/>
      <c r="B189" s="161"/>
      <c r="C189" s="167"/>
      <c r="D189" s="168"/>
      <c r="E189" s="168"/>
      <c r="F189" s="169"/>
      <c r="G189" s="170"/>
      <c r="H189" s="171"/>
      <c r="I189" s="168"/>
      <c r="J189" s="168"/>
      <c r="K189" s="168"/>
      <c r="L189" s="168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16.5" customHeight="1" x14ac:dyDescent="0.25">
      <c r="A190" s="166"/>
      <c r="B190" s="161"/>
      <c r="C190" s="167"/>
      <c r="D190" s="168"/>
      <c r="E190" s="168"/>
      <c r="F190" s="169"/>
      <c r="G190" s="170"/>
      <c r="H190" s="171"/>
      <c r="I190" s="168"/>
      <c r="J190" s="168"/>
      <c r="K190" s="168"/>
      <c r="L190" s="168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16.5" customHeight="1" x14ac:dyDescent="0.25">
      <c r="A191" s="166"/>
      <c r="B191" s="161"/>
      <c r="C191" s="167"/>
      <c r="D191" s="168"/>
      <c r="E191" s="168"/>
      <c r="F191" s="169"/>
      <c r="G191" s="170"/>
      <c r="H191" s="171"/>
      <c r="I191" s="168"/>
      <c r="J191" s="168"/>
      <c r="K191" s="168"/>
      <c r="L191" s="168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16.5" customHeight="1" x14ac:dyDescent="0.25">
      <c r="A192" s="166"/>
      <c r="B192" s="161"/>
      <c r="C192" s="167"/>
      <c r="D192" s="168"/>
      <c r="E192" s="168"/>
      <c r="F192" s="169"/>
      <c r="G192" s="170"/>
      <c r="H192" s="171"/>
      <c r="I192" s="168"/>
      <c r="J192" s="168"/>
      <c r="K192" s="168"/>
      <c r="L192" s="168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6.5" customHeight="1" x14ac:dyDescent="0.25">
      <c r="A193" s="166"/>
      <c r="B193" s="161"/>
      <c r="C193" s="167"/>
      <c r="D193" s="168"/>
      <c r="E193" s="168"/>
      <c r="F193" s="169"/>
      <c r="G193" s="170"/>
      <c r="H193" s="171"/>
      <c r="I193" s="168"/>
      <c r="J193" s="168"/>
      <c r="K193" s="168"/>
      <c r="L193" s="168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6.5" customHeight="1" x14ac:dyDescent="0.25">
      <c r="A194" s="166"/>
      <c r="B194" s="161"/>
      <c r="C194" s="167"/>
      <c r="D194" s="168"/>
      <c r="E194" s="168"/>
      <c r="F194" s="169"/>
      <c r="G194" s="170"/>
      <c r="H194" s="171"/>
      <c r="I194" s="168"/>
      <c r="J194" s="168"/>
      <c r="K194" s="168"/>
      <c r="L194" s="168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6.5" customHeight="1" x14ac:dyDescent="0.25">
      <c r="A195" s="166"/>
      <c r="B195" s="161"/>
      <c r="C195" s="167"/>
      <c r="D195" s="168"/>
      <c r="E195" s="168"/>
      <c r="F195" s="169"/>
      <c r="G195" s="170"/>
      <c r="H195" s="171"/>
      <c r="I195" s="168"/>
      <c r="J195" s="168"/>
      <c r="K195" s="168"/>
      <c r="L195" s="168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16.5" customHeight="1" x14ac:dyDescent="0.25">
      <c r="A196" s="166"/>
      <c r="B196" s="161"/>
      <c r="C196" s="167"/>
      <c r="D196" s="168"/>
      <c r="E196" s="168"/>
      <c r="F196" s="169"/>
      <c r="G196" s="170"/>
      <c r="H196" s="171"/>
      <c r="I196" s="168"/>
      <c r="J196" s="168"/>
      <c r="K196" s="168"/>
      <c r="L196" s="168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6.5" customHeight="1" x14ac:dyDescent="0.25">
      <c r="A197" s="166"/>
      <c r="B197" s="161"/>
      <c r="C197" s="167"/>
      <c r="D197" s="168"/>
      <c r="E197" s="168"/>
      <c r="F197" s="169"/>
      <c r="G197" s="170"/>
      <c r="H197" s="171"/>
      <c r="I197" s="168"/>
      <c r="J197" s="168"/>
      <c r="K197" s="168"/>
      <c r="L197" s="168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6.5" customHeight="1" x14ac:dyDescent="0.25">
      <c r="A198" s="166"/>
      <c r="B198" s="161"/>
      <c r="C198" s="167"/>
      <c r="D198" s="168"/>
      <c r="E198" s="168"/>
      <c r="F198" s="169"/>
      <c r="G198" s="170"/>
      <c r="H198" s="171"/>
      <c r="I198" s="168"/>
      <c r="J198" s="168"/>
      <c r="K198" s="168"/>
      <c r="L198" s="168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6.5" customHeight="1" x14ac:dyDescent="0.25">
      <c r="A199" s="166"/>
      <c r="B199" s="161"/>
      <c r="C199" s="167"/>
      <c r="D199" s="168"/>
      <c r="E199" s="168"/>
      <c r="F199" s="169"/>
      <c r="G199" s="170"/>
      <c r="H199" s="171"/>
      <c r="I199" s="168"/>
      <c r="J199" s="168"/>
      <c r="K199" s="168"/>
      <c r="L199" s="168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6.5" customHeight="1" x14ac:dyDescent="0.25">
      <c r="A200" s="166"/>
      <c r="B200" s="161"/>
      <c r="C200" s="167"/>
      <c r="D200" s="168"/>
      <c r="E200" s="168"/>
      <c r="F200" s="169"/>
      <c r="G200" s="170"/>
      <c r="H200" s="171"/>
      <c r="I200" s="168"/>
      <c r="J200" s="168"/>
      <c r="K200" s="168"/>
      <c r="L200" s="168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6.5" customHeight="1" x14ac:dyDescent="0.25">
      <c r="A201" s="166"/>
      <c r="B201" s="161"/>
      <c r="C201" s="167"/>
      <c r="D201" s="168"/>
      <c r="E201" s="168"/>
      <c r="F201" s="169"/>
      <c r="G201" s="170"/>
      <c r="H201" s="171"/>
      <c r="I201" s="168"/>
      <c r="J201" s="168"/>
      <c r="K201" s="168"/>
      <c r="L201" s="168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6.5" customHeight="1" x14ac:dyDescent="0.25">
      <c r="A202" s="166"/>
      <c r="B202" s="161"/>
      <c r="C202" s="167"/>
      <c r="D202" s="168"/>
      <c r="E202" s="168"/>
      <c r="F202" s="169"/>
      <c r="G202" s="170"/>
      <c r="H202" s="171"/>
      <c r="I202" s="168"/>
      <c r="J202" s="168"/>
      <c r="K202" s="168"/>
      <c r="L202" s="168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6.5" customHeight="1" x14ac:dyDescent="0.25">
      <c r="A203" s="166"/>
      <c r="B203" s="161"/>
      <c r="C203" s="167"/>
      <c r="D203" s="168"/>
      <c r="E203" s="168"/>
      <c r="F203" s="169"/>
      <c r="G203" s="170"/>
      <c r="H203" s="171"/>
      <c r="I203" s="168"/>
      <c r="J203" s="168"/>
      <c r="K203" s="168"/>
      <c r="L203" s="168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6.5" customHeight="1" x14ac:dyDescent="0.25">
      <c r="A204" s="166"/>
      <c r="B204" s="161"/>
      <c r="C204" s="167"/>
      <c r="D204" s="168"/>
      <c r="E204" s="168"/>
      <c r="F204" s="169"/>
      <c r="G204" s="170"/>
      <c r="H204" s="171"/>
      <c r="I204" s="168"/>
      <c r="J204" s="168"/>
      <c r="K204" s="168"/>
      <c r="L204" s="168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6.5" customHeight="1" x14ac:dyDescent="0.25">
      <c r="A205" s="166"/>
      <c r="B205" s="161"/>
      <c r="C205" s="167"/>
      <c r="D205" s="168"/>
      <c r="E205" s="168"/>
      <c r="F205" s="169"/>
      <c r="G205" s="170"/>
      <c r="H205" s="171"/>
      <c r="I205" s="168"/>
      <c r="J205" s="168"/>
      <c r="K205" s="168"/>
      <c r="L205" s="168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16.5" customHeight="1" x14ac:dyDescent="0.25">
      <c r="A206" s="166"/>
      <c r="B206" s="161"/>
      <c r="C206" s="167"/>
      <c r="D206" s="168"/>
      <c r="E206" s="168"/>
      <c r="F206" s="169"/>
      <c r="G206" s="170"/>
      <c r="H206" s="171"/>
      <c r="I206" s="168"/>
      <c r="J206" s="168"/>
      <c r="K206" s="168"/>
      <c r="L206" s="168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6.5" customHeight="1" x14ac:dyDescent="0.25">
      <c r="A207" s="166"/>
      <c r="B207" s="161"/>
      <c r="C207" s="167"/>
      <c r="D207" s="168"/>
      <c r="E207" s="168"/>
      <c r="F207" s="169"/>
      <c r="G207" s="170"/>
      <c r="H207" s="171"/>
      <c r="I207" s="168"/>
      <c r="J207" s="168"/>
      <c r="K207" s="168"/>
      <c r="L207" s="168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6.5" customHeight="1" x14ac:dyDescent="0.25">
      <c r="A208" s="166"/>
      <c r="B208" s="161"/>
      <c r="C208" s="167"/>
      <c r="D208" s="168"/>
      <c r="E208" s="168"/>
      <c r="F208" s="169"/>
      <c r="G208" s="170"/>
      <c r="H208" s="171"/>
      <c r="I208" s="168"/>
      <c r="J208" s="168"/>
      <c r="K208" s="168"/>
      <c r="L208" s="168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6.5" customHeight="1" x14ac:dyDescent="0.25">
      <c r="A209" s="166"/>
      <c r="B209" s="161"/>
      <c r="C209" s="167"/>
      <c r="D209" s="168"/>
      <c r="E209" s="168"/>
      <c r="F209" s="169"/>
      <c r="G209" s="170"/>
      <c r="H209" s="171"/>
      <c r="I209" s="168"/>
      <c r="J209" s="168"/>
      <c r="K209" s="168"/>
      <c r="L209" s="168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6.5" customHeight="1" x14ac:dyDescent="0.25">
      <c r="A210" s="166"/>
      <c r="B210" s="161"/>
      <c r="C210" s="167"/>
      <c r="D210" s="168"/>
      <c r="E210" s="168"/>
      <c r="F210" s="169"/>
      <c r="G210" s="170"/>
      <c r="H210" s="171"/>
      <c r="I210" s="168"/>
      <c r="J210" s="168"/>
      <c r="K210" s="168"/>
      <c r="L210" s="168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6.5" customHeight="1" x14ac:dyDescent="0.25">
      <c r="A211" s="166"/>
      <c r="B211" s="161"/>
      <c r="C211" s="167"/>
      <c r="D211" s="168"/>
      <c r="E211" s="168"/>
      <c r="F211" s="169"/>
      <c r="G211" s="170"/>
      <c r="H211" s="171"/>
      <c r="I211" s="168"/>
      <c r="J211" s="168"/>
      <c r="K211" s="168"/>
      <c r="L211" s="168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6.5" customHeight="1" x14ac:dyDescent="0.25">
      <c r="A212" s="166"/>
      <c r="B212" s="161"/>
      <c r="C212" s="167"/>
      <c r="D212" s="168"/>
      <c r="E212" s="168"/>
      <c r="F212" s="169"/>
      <c r="G212" s="170"/>
      <c r="H212" s="171"/>
      <c r="I212" s="168"/>
      <c r="J212" s="168"/>
      <c r="K212" s="168"/>
      <c r="L212" s="168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6.5" customHeight="1" x14ac:dyDescent="0.25">
      <c r="A213" s="166"/>
      <c r="B213" s="161"/>
      <c r="C213" s="167"/>
      <c r="D213" s="168"/>
      <c r="E213" s="168"/>
      <c r="F213" s="169"/>
      <c r="G213" s="170"/>
      <c r="H213" s="171"/>
      <c r="I213" s="168"/>
      <c r="J213" s="168"/>
      <c r="K213" s="168"/>
      <c r="L213" s="168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6.5" customHeight="1" x14ac:dyDescent="0.25">
      <c r="A214" s="166"/>
      <c r="B214" s="161"/>
      <c r="C214" s="167"/>
      <c r="D214" s="168"/>
      <c r="E214" s="168"/>
      <c r="F214" s="169"/>
      <c r="G214" s="170"/>
      <c r="H214" s="171"/>
      <c r="I214" s="168"/>
      <c r="J214" s="168"/>
      <c r="K214" s="168"/>
      <c r="L214" s="168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6.5" customHeight="1" x14ac:dyDescent="0.25">
      <c r="A215" s="166"/>
      <c r="B215" s="161"/>
      <c r="C215" s="167"/>
      <c r="D215" s="168"/>
      <c r="E215" s="168"/>
      <c r="F215" s="169"/>
      <c r="G215" s="170"/>
      <c r="H215" s="171"/>
      <c r="I215" s="168"/>
      <c r="J215" s="168"/>
      <c r="K215" s="168"/>
      <c r="L215" s="168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16.5" customHeight="1" x14ac:dyDescent="0.25">
      <c r="A216" s="166"/>
      <c r="B216" s="161"/>
      <c r="C216" s="167"/>
      <c r="D216" s="168"/>
      <c r="E216" s="168"/>
      <c r="F216" s="169"/>
      <c r="G216" s="170"/>
      <c r="H216" s="171"/>
      <c r="I216" s="168"/>
      <c r="J216" s="168"/>
      <c r="K216" s="168"/>
      <c r="L216" s="168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6.5" customHeight="1" x14ac:dyDescent="0.25">
      <c r="A217" s="166"/>
      <c r="B217" s="161"/>
      <c r="C217" s="167"/>
      <c r="D217" s="168"/>
      <c r="E217" s="168"/>
      <c r="F217" s="169"/>
      <c r="G217" s="170"/>
      <c r="H217" s="171"/>
      <c r="I217" s="168"/>
      <c r="J217" s="168"/>
      <c r="K217" s="168"/>
      <c r="L217" s="168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16.5" customHeight="1" x14ac:dyDescent="0.25">
      <c r="A218" s="166"/>
      <c r="B218" s="161"/>
      <c r="C218" s="167"/>
      <c r="D218" s="168"/>
      <c r="E218" s="168"/>
      <c r="F218" s="169"/>
      <c r="G218" s="170"/>
      <c r="H218" s="171"/>
      <c r="I218" s="168"/>
      <c r="J218" s="168"/>
      <c r="K218" s="168"/>
      <c r="L218" s="168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16.5" customHeight="1" x14ac:dyDescent="0.25">
      <c r="A219" s="166"/>
      <c r="B219" s="161"/>
      <c r="C219" s="167"/>
      <c r="D219" s="168"/>
      <c r="E219" s="168"/>
      <c r="F219" s="169"/>
      <c r="G219" s="170"/>
      <c r="H219" s="171"/>
      <c r="I219" s="168"/>
      <c r="J219" s="168"/>
      <c r="K219" s="168"/>
      <c r="L219" s="168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6.5" customHeight="1" x14ac:dyDescent="0.25">
      <c r="A220" s="166"/>
      <c r="B220" s="161"/>
      <c r="C220" s="167"/>
      <c r="D220" s="168"/>
      <c r="E220" s="168"/>
      <c r="F220" s="169"/>
      <c r="G220" s="170"/>
      <c r="H220" s="171"/>
      <c r="I220" s="168"/>
      <c r="J220" s="168"/>
      <c r="K220" s="168"/>
      <c r="L220" s="168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6.5" customHeight="1" x14ac:dyDescent="0.25">
      <c r="A221" s="166"/>
      <c r="B221" s="161"/>
      <c r="C221" s="167"/>
      <c r="D221" s="168"/>
      <c r="E221" s="168"/>
      <c r="F221" s="169"/>
      <c r="G221" s="170"/>
      <c r="H221" s="171"/>
      <c r="I221" s="168"/>
      <c r="J221" s="168"/>
      <c r="K221" s="168"/>
      <c r="L221" s="168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16.5" customHeight="1" x14ac:dyDescent="0.25">
      <c r="A222" s="166"/>
      <c r="B222" s="161"/>
      <c r="C222" s="167"/>
      <c r="D222" s="168"/>
      <c r="E222" s="168"/>
      <c r="F222" s="169"/>
      <c r="G222" s="170"/>
      <c r="H222" s="171"/>
      <c r="I222" s="168"/>
      <c r="J222" s="168"/>
      <c r="K222" s="168"/>
      <c r="L222" s="168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6.5" customHeight="1" x14ac:dyDescent="0.25">
      <c r="A223" s="166"/>
      <c r="B223" s="161"/>
      <c r="C223" s="167"/>
      <c r="D223" s="168"/>
      <c r="E223" s="168"/>
      <c r="F223" s="169"/>
      <c r="G223" s="170"/>
      <c r="H223" s="171"/>
      <c r="I223" s="168"/>
      <c r="J223" s="168"/>
      <c r="K223" s="168"/>
      <c r="L223" s="168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16.5" customHeight="1" x14ac:dyDescent="0.25">
      <c r="A224" s="166"/>
      <c r="B224" s="161"/>
      <c r="C224" s="167"/>
      <c r="D224" s="168"/>
      <c r="E224" s="168"/>
      <c r="F224" s="169"/>
      <c r="G224" s="170"/>
      <c r="H224" s="171"/>
      <c r="I224" s="168"/>
      <c r="J224" s="168"/>
      <c r="K224" s="168"/>
      <c r="L224" s="168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16.5" customHeight="1" x14ac:dyDescent="0.25">
      <c r="A225" s="166"/>
      <c r="B225" s="161"/>
      <c r="C225" s="167"/>
      <c r="D225" s="168"/>
      <c r="E225" s="168"/>
      <c r="F225" s="169"/>
      <c r="G225" s="170"/>
      <c r="H225" s="171"/>
      <c r="I225" s="168"/>
      <c r="J225" s="168"/>
      <c r="K225" s="168"/>
      <c r="L225" s="168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16.5" customHeight="1" x14ac:dyDescent="0.25">
      <c r="A226" s="166"/>
      <c r="B226" s="161"/>
      <c r="C226" s="167"/>
      <c r="D226" s="168"/>
      <c r="E226" s="168"/>
      <c r="F226" s="169"/>
      <c r="G226" s="170"/>
      <c r="H226" s="171"/>
      <c r="I226" s="168"/>
      <c r="J226" s="168"/>
      <c r="K226" s="168"/>
      <c r="L226" s="168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16.5" customHeight="1" x14ac:dyDescent="0.25">
      <c r="A227" s="166"/>
      <c r="B227" s="161"/>
      <c r="C227" s="167"/>
      <c r="D227" s="168"/>
      <c r="E227" s="168"/>
      <c r="F227" s="169"/>
      <c r="G227" s="170"/>
      <c r="H227" s="171"/>
      <c r="I227" s="168"/>
      <c r="J227" s="168"/>
      <c r="K227" s="168"/>
      <c r="L227" s="168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16.5" customHeight="1" x14ac:dyDescent="0.25">
      <c r="A228" s="166"/>
      <c r="B228" s="161"/>
      <c r="C228" s="167"/>
      <c r="D228" s="168"/>
      <c r="E228" s="168"/>
      <c r="F228" s="169"/>
      <c r="G228" s="170"/>
      <c r="H228" s="171"/>
      <c r="I228" s="168"/>
      <c r="J228" s="168"/>
      <c r="K228" s="168"/>
      <c r="L228" s="168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16.5" customHeight="1" x14ac:dyDescent="0.25">
      <c r="A229" s="166"/>
      <c r="B229" s="161"/>
      <c r="C229" s="167"/>
      <c r="D229" s="168"/>
      <c r="E229" s="168"/>
      <c r="F229" s="169"/>
      <c r="G229" s="170"/>
      <c r="H229" s="171"/>
      <c r="I229" s="168"/>
      <c r="J229" s="168"/>
      <c r="K229" s="168"/>
      <c r="L229" s="168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16.5" customHeight="1" x14ac:dyDescent="0.25">
      <c r="A230" s="166"/>
      <c r="B230" s="161"/>
      <c r="C230" s="167"/>
      <c r="D230" s="168"/>
      <c r="E230" s="168"/>
      <c r="F230" s="169"/>
      <c r="G230" s="170"/>
      <c r="H230" s="171"/>
      <c r="I230" s="168"/>
      <c r="J230" s="168"/>
      <c r="K230" s="168"/>
      <c r="L230" s="168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6.5" customHeight="1" x14ac:dyDescent="0.25">
      <c r="A231" s="166"/>
      <c r="B231" s="161"/>
      <c r="C231" s="167"/>
      <c r="D231" s="168"/>
      <c r="E231" s="168"/>
      <c r="F231" s="169"/>
      <c r="G231" s="170"/>
      <c r="H231" s="171"/>
      <c r="I231" s="168"/>
      <c r="J231" s="168"/>
      <c r="K231" s="168"/>
      <c r="L231" s="168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16.5" customHeight="1" x14ac:dyDescent="0.25">
      <c r="A232" s="166"/>
      <c r="B232" s="161"/>
      <c r="C232" s="167"/>
      <c r="D232" s="168"/>
      <c r="E232" s="168"/>
      <c r="F232" s="169"/>
      <c r="G232" s="170"/>
      <c r="H232" s="171"/>
      <c r="I232" s="168"/>
      <c r="J232" s="168"/>
      <c r="K232" s="168"/>
      <c r="L232" s="168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6.5" customHeight="1" x14ac:dyDescent="0.25">
      <c r="A233" s="166"/>
      <c r="B233" s="161"/>
      <c r="C233" s="167"/>
      <c r="D233" s="168"/>
      <c r="E233" s="168"/>
      <c r="F233" s="169"/>
      <c r="G233" s="170"/>
      <c r="H233" s="171"/>
      <c r="I233" s="168"/>
      <c r="J233" s="168"/>
      <c r="K233" s="168"/>
      <c r="L233" s="168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16.5" customHeight="1" x14ac:dyDescent="0.25">
      <c r="A234" s="166"/>
      <c r="B234" s="161"/>
      <c r="C234" s="167"/>
      <c r="D234" s="168"/>
      <c r="E234" s="168"/>
      <c r="F234" s="169"/>
      <c r="G234" s="170"/>
      <c r="H234" s="171"/>
      <c r="I234" s="168"/>
      <c r="J234" s="168"/>
      <c r="K234" s="168"/>
      <c r="L234" s="168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6.5" customHeight="1" x14ac:dyDescent="0.25">
      <c r="A235" s="166"/>
      <c r="B235" s="161"/>
      <c r="C235" s="167"/>
      <c r="D235" s="168"/>
      <c r="E235" s="168"/>
      <c r="F235" s="169"/>
      <c r="G235" s="170"/>
      <c r="H235" s="171"/>
      <c r="I235" s="168"/>
      <c r="J235" s="168"/>
      <c r="K235" s="168"/>
      <c r="L235" s="168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16.5" customHeight="1" x14ac:dyDescent="0.25">
      <c r="A236" s="166"/>
      <c r="B236" s="161"/>
      <c r="C236" s="167"/>
      <c r="D236" s="168"/>
      <c r="E236" s="168"/>
      <c r="F236" s="169"/>
      <c r="G236" s="170"/>
      <c r="H236" s="171"/>
      <c r="I236" s="168"/>
      <c r="J236" s="168"/>
      <c r="K236" s="168"/>
      <c r="L236" s="168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6.5" customHeight="1" x14ac:dyDescent="0.25">
      <c r="A237" s="166"/>
      <c r="B237" s="161"/>
      <c r="C237" s="167"/>
      <c r="D237" s="168"/>
      <c r="E237" s="168"/>
      <c r="F237" s="169"/>
      <c r="G237" s="170"/>
      <c r="H237" s="171"/>
      <c r="I237" s="168"/>
      <c r="J237" s="168"/>
      <c r="K237" s="168"/>
      <c r="L237" s="168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16.5" customHeight="1" x14ac:dyDescent="0.25">
      <c r="A238" s="166"/>
      <c r="B238" s="161"/>
      <c r="C238" s="167"/>
      <c r="D238" s="168"/>
      <c r="E238" s="168"/>
      <c r="F238" s="169"/>
      <c r="G238" s="170"/>
      <c r="H238" s="171"/>
      <c r="I238" s="168"/>
      <c r="J238" s="168"/>
      <c r="K238" s="168"/>
      <c r="L238" s="168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6.5" customHeight="1" x14ac:dyDescent="0.25">
      <c r="A239" s="166"/>
      <c r="B239" s="161"/>
      <c r="C239" s="167"/>
      <c r="D239" s="168"/>
      <c r="E239" s="168"/>
      <c r="F239" s="169"/>
      <c r="G239" s="170"/>
      <c r="H239" s="171"/>
      <c r="I239" s="168"/>
      <c r="J239" s="168"/>
      <c r="K239" s="168"/>
      <c r="L239" s="168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16.5" customHeight="1" x14ac:dyDescent="0.25">
      <c r="A240" s="166"/>
      <c r="B240" s="161"/>
      <c r="C240" s="167"/>
      <c r="D240" s="168"/>
      <c r="E240" s="168"/>
      <c r="F240" s="169"/>
      <c r="G240" s="170"/>
      <c r="H240" s="171"/>
      <c r="I240" s="168"/>
      <c r="J240" s="168"/>
      <c r="K240" s="168"/>
      <c r="L240" s="168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16.5" customHeight="1" x14ac:dyDescent="0.25">
      <c r="A241" s="166"/>
      <c r="B241" s="161"/>
      <c r="C241" s="167"/>
      <c r="D241" s="168"/>
      <c r="E241" s="168"/>
      <c r="F241" s="169"/>
      <c r="G241" s="170"/>
      <c r="H241" s="171"/>
      <c r="I241" s="168"/>
      <c r="J241" s="168"/>
      <c r="K241" s="168"/>
      <c r="L241" s="168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16.5" customHeight="1" x14ac:dyDescent="0.25">
      <c r="A242" s="166"/>
      <c r="B242" s="161"/>
      <c r="C242" s="167"/>
      <c r="D242" s="168"/>
      <c r="E242" s="168"/>
      <c r="F242" s="169"/>
      <c r="G242" s="170"/>
      <c r="H242" s="171"/>
      <c r="I242" s="168"/>
      <c r="J242" s="168"/>
      <c r="K242" s="168"/>
      <c r="L242" s="168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16.5" customHeight="1" x14ac:dyDescent="0.25">
      <c r="A243" s="166"/>
      <c r="B243" s="161"/>
      <c r="C243" s="167"/>
      <c r="D243" s="168"/>
      <c r="E243" s="168"/>
      <c r="F243" s="169"/>
      <c r="G243" s="170"/>
      <c r="H243" s="171"/>
      <c r="I243" s="168"/>
      <c r="J243" s="168"/>
      <c r="K243" s="168"/>
      <c r="L243" s="168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16.5" customHeight="1" x14ac:dyDescent="0.25">
      <c r="A244" s="166"/>
      <c r="B244" s="161"/>
      <c r="C244" s="167"/>
      <c r="D244" s="168"/>
      <c r="E244" s="168"/>
      <c r="F244" s="169"/>
      <c r="G244" s="170"/>
      <c r="H244" s="171"/>
      <c r="I244" s="168"/>
      <c r="J244" s="168"/>
      <c r="K244" s="168"/>
      <c r="L244" s="168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16.5" customHeight="1" x14ac:dyDescent="0.25">
      <c r="A245" s="166"/>
      <c r="B245" s="161"/>
      <c r="C245" s="167"/>
      <c r="D245" s="168"/>
      <c r="E245" s="168"/>
      <c r="F245" s="169"/>
      <c r="G245" s="170"/>
      <c r="H245" s="171"/>
      <c r="I245" s="168"/>
      <c r="J245" s="168"/>
      <c r="K245" s="168"/>
      <c r="L245" s="168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16.5" customHeight="1" x14ac:dyDescent="0.25">
      <c r="A246" s="166"/>
      <c r="B246" s="161"/>
      <c r="C246" s="167"/>
      <c r="D246" s="168"/>
      <c r="E246" s="168"/>
      <c r="F246" s="169"/>
      <c r="G246" s="170"/>
      <c r="H246" s="171"/>
      <c r="I246" s="168"/>
      <c r="J246" s="168"/>
      <c r="K246" s="168"/>
      <c r="L246" s="168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16.5" customHeight="1" x14ac:dyDescent="0.25">
      <c r="A247" s="166"/>
      <c r="B247" s="161"/>
      <c r="C247" s="167"/>
      <c r="D247" s="168"/>
      <c r="E247" s="168"/>
      <c r="F247" s="169"/>
      <c r="G247" s="170"/>
      <c r="H247" s="171"/>
      <c r="I247" s="168"/>
      <c r="J247" s="168"/>
      <c r="K247" s="168"/>
      <c r="L247" s="168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16.5" customHeight="1" x14ac:dyDescent="0.25">
      <c r="A248" s="166"/>
      <c r="B248" s="161"/>
      <c r="C248" s="167"/>
      <c r="D248" s="168"/>
      <c r="E248" s="168"/>
      <c r="F248" s="169"/>
      <c r="G248" s="170"/>
      <c r="H248" s="171"/>
      <c r="I248" s="168"/>
      <c r="J248" s="168"/>
      <c r="K248" s="168"/>
      <c r="L248" s="168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16.5" customHeight="1" x14ac:dyDescent="0.25">
      <c r="A249" s="166"/>
      <c r="B249" s="161"/>
      <c r="C249" s="167"/>
      <c r="D249" s="168"/>
      <c r="E249" s="168"/>
      <c r="F249" s="169"/>
      <c r="G249" s="170"/>
      <c r="H249" s="171"/>
      <c r="I249" s="168"/>
      <c r="J249" s="168"/>
      <c r="K249" s="168"/>
      <c r="L249" s="168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16.5" customHeight="1" x14ac:dyDescent="0.25">
      <c r="A250" s="166"/>
      <c r="B250" s="161"/>
      <c r="C250" s="167"/>
      <c r="D250" s="168"/>
      <c r="E250" s="168"/>
      <c r="F250" s="169"/>
      <c r="G250" s="170"/>
      <c r="H250" s="171"/>
      <c r="I250" s="168"/>
      <c r="J250" s="168"/>
      <c r="K250" s="168"/>
      <c r="L250" s="168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16.5" customHeight="1" x14ac:dyDescent="0.25">
      <c r="A251" s="166"/>
      <c r="B251" s="161"/>
      <c r="C251" s="167"/>
      <c r="D251" s="168"/>
      <c r="E251" s="168"/>
      <c r="F251" s="169"/>
      <c r="G251" s="170"/>
      <c r="H251" s="171"/>
      <c r="I251" s="168"/>
      <c r="J251" s="168"/>
      <c r="K251" s="168"/>
      <c r="L251" s="168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16.5" customHeight="1" x14ac:dyDescent="0.25">
      <c r="A252" s="166"/>
      <c r="B252" s="161"/>
      <c r="C252" s="167"/>
      <c r="D252" s="168"/>
      <c r="E252" s="168"/>
      <c r="F252" s="169"/>
      <c r="G252" s="170"/>
      <c r="H252" s="171"/>
      <c r="I252" s="168"/>
      <c r="J252" s="168"/>
      <c r="K252" s="168"/>
      <c r="L252" s="168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16.5" customHeight="1" x14ac:dyDescent="0.25">
      <c r="A253" s="166"/>
      <c r="B253" s="161"/>
      <c r="C253" s="167"/>
      <c r="D253" s="168"/>
      <c r="E253" s="168"/>
      <c r="F253" s="169"/>
      <c r="G253" s="170"/>
      <c r="H253" s="171"/>
      <c r="I253" s="168"/>
      <c r="J253" s="168"/>
      <c r="K253" s="168"/>
      <c r="L253" s="168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16.5" customHeight="1" x14ac:dyDescent="0.25">
      <c r="A254" s="166"/>
      <c r="B254" s="161"/>
      <c r="C254" s="167"/>
      <c r="D254" s="168"/>
      <c r="E254" s="168"/>
      <c r="F254" s="169"/>
      <c r="G254" s="170"/>
      <c r="H254" s="171"/>
      <c r="I254" s="168"/>
      <c r="J254" s="168"/>
      <c r="K254" s="168"/>
      <c r="L254" s="168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16.5" customHeight="1" x14ac:dyDescent="0.25">
      <c r="A255" s="166"/>
      <c r="B255" s="161"/>
      <c r="C255" s="167"/>
      <c r="D255" s="168"/>
      <c r="E255" s="168"/>
      <c r="F255" s="169"/>
      <c r="G255" s="170"/>
      <c r="H255" s="171"/>
      <c r="I255" s="168"/>
      <c r="J255" s="168"/>
      <c r="K255" s="168"/>
      <c r="L255" s="168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16.5" customHeight="1" x14ac:dyDescent="0.25">
      <c r="A256" s="166"/>
      <c r="B256" s="161"/>
      <c r="C256" s="167"/>
      <c r="D256" s="168"/>
      <c r="E256" s="168"/>
      <c r="F256" s="169"/>
      <c r="G256" s="170"/>
      <c r="H256" s="171"/>
      <c r="I256" s="168"/>
      <c r="J256" s="168"/>
      <c r="K256" s="168"/>
      <c r="L256" s="168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16.5" customHeight="1" x14ac:dyDescent="0.25">
      <c r="A257" s="166"/>
      <c r="B257" s="161"/>
      <c r="C257" s="167"/>
      <c r="D257" s="168"/>
      <c r="E257" s="168"/>
      <c r="F257" s="169"/>
      <c r="G257" s="170"/>
      <c r="H257" s="171"/>
      <c r="I257" s="168"/>
      <c r="J257" s="168"/>
      <c r="K257" s="168"/>
      <c r="L257" s="168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16.5" customHeight="1" x14ac:dyDescent="0.25">
      <c r="A258" s="166"/>
      <c r="B258" s="161"/>
      <c r="C258" s="167"/>
      <c r="D258" s="168"/>
      <c r="E258" s="168"/>
      <c r="F258" s="169"/>
      <c r="G258" s="170"/>
      <c r="H258" s="171"/>
      <c r="I258" s="168"/>
      <c r="J258" s="168"/>
      <c r="K258" s="168"/>
      <c r="L258" s="168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16.5" customHeight="1" x14ac:dyDescent="0.25">
      <c r="A259" s="166"/>
      <c r="B259" s="161"/>
      <c r="C259" s="167"/>
      <c r="D259" s="168"/>
      <c r="E259" s="168"/>
      <c r="F259" s="169"/>
      <c r="G259" s="170"/>
      <c r="H259" s="171"/>
      <c r="I259" s="168"/>
      <c r="J259" s="168"/>
      <c r="K259" s="168"/>
      <c r="L259" s="168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16.5" customHeight="1" x14ac:dyDescent="0.25">
      <c r="A260" s="166"/>
      <c r="B260" s="161"/>
      <c r="C260" s="167"/>
      <c r="D260" s="168"/>
      <c r="E260" s="168"/>
      <c r="F260" s="169"/>
      <c r="G260" s="170"/>
      <c r="H260" s="171"/>
      <c r="I260" s="168"/>
      <c r="J260" s="168"/>
      <c r="K260" s="168"/>
      <c r="L260" s="168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16.5" customHeight="1" x14ac:dyDescent="0.25">
      <c r="A261" s="166"/>
      <c r="B261" s="161"/>
      <c r="C261" s="167"/>
      <c r="D261" s="168"/>
      <c r="E261" s="168"/>
      <c r="F261" s="169"/>
      <c r="G261" s="170"/>
      <c r="H261" s="171"/>
      <c r="I261" s="168"/>
      <c r="J261" s="168"/>
      <c r="K261" s="168"/>
      <c r="L261" s="168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16.5" customHeight="1" x14ac:dyDescent="0.25">
      <c r="A262" s="166"/>
      <c r="B262" s="161"/>
      <c r="C262" s="167"/>
      <c r="D262" s="168"/>
      <c r="E262" s="168"/>
      <c r="F262" s="169"/>
      <c r="G262" s="170"/>
      <c r="H262" s="171"/>
      <c r="I262" s="168"/>
      <c r="J262" s="168"/>
      <c r="K262" s="168"/>
      <c r="L262" s="168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16.5" customHeight="1" x14ac:dyDescent="0.25">
      <c r="A263" s="166"/>
      <c r="B263" s="161"/>
      <c r="C263" s="167"/>
      <c r="D263" s="168"/>
      <c r="E263" s="168"/>
      <c r="F263" s="169"/>
      <c r="G263" s="170"/>
      <c r="H263" s="171"/>
      <c r="I263" s="168"/>
      <c r="J263" s="168"/>
      <c r="K263" s="168"/>
      <c r="L263" s="168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16.5" customHeight="1" x14ac:dyDescent="0.25">
      <c r="A264" s="166"/>
      <c r="B264" s="161"/>
      <c r="C264" s="167"/>
      <c r="D264" s="168"/>
      <c r="E264" s="168"/>
      <c r="F264" s="169"/>
      <c r="G264" s="170"/>
      <c r="H264" s="171"/>
      <c r="I264" s="168"/>
      <c r="J264" s="168"/>
      <c r="K264" s="168"/>
      <c r="L264" s="168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16.5" customHeight="1" x14ac:dyDescent="0.25">
      <c r="A265" s="166"/>
      <c r="B265" s="161"/>
      <c r="C265" s="167"/>
      <c r="D265" s="168"/>
      <c r="E265" s="168"/>
      <c r="F265" s="169"/>
      <c r="G265" s="170"/>
      <c r="H265" s="171"/>
      <c r="I265" s="168"/>
      <c r="J265" s="168"/>
      <c r="K265" s="168"/>
      <c r="L265" s="168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16.5" customHeight="1" x14ac:dyDescent="0.25">
      <c r="A266" s="166"/>
      <c r="B266" s="161"/>
      <c r="C266" s="167"/>
      <c r="D266" s="168"/>
      <c r="E266" s="168"/>
      <c r="F266" s="169"/>
      <c r="G266" s="170"/>
      <c r="H266" s="171"/>
      <c r="I266" s="168"/>
      <c r="J266" s="168"/>
      <c r="K266" s="168"/>
      <c r="L266" s="168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16.5" customHeight="1" x14ac:dyDescent="0.25">
      <c r="A267" s="166"/>
      <c r="B267" s="161"/>
      <c r="C267" s="167"/>
      <c r="D267" s="168"/>
      <c r="E267" s="168"/>
      <c r="F267" s="169"/>
      <c r="G267" s="170"/>
      <c r="H267" s="171"/>
      <c r="I267" s="168"/>
      <c r="J267" s="168"/>
      <c r="K267" s="168"/>
      <c r="L267" s="168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16.5" customHeight="1" x14ac:dyDescent="0.25">
      <c r="A268" s="166"/>
      <c r="B268" s="161"/>
      <c r="C268" s="167"/>
      <c r="D268" s="168"/>
      <c r="E268" s="168"/>
      <c r="F268" s="169"/>
      <c r="G268" s="170"/>
      <c r="H268" s="171"/>
      <c r="I268" s="168"/>
      <c r="J268" s="168"/>
      <c r="K268" s="168"/>
      <c r="L268" s="168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16.5" customHeight="1" x14ac:dyDescent="0.25">
      <c r="A269" s="166"/>
      <c r="B269" s="161"/>
      <c r="C269" s="167"/>
      <c r="D269" s="168"/>
      <c r="E269" s="168"/>
      <c r="F269" s="169"/>
      <c r="G269" s="170"/>
      <c r="H269" s="171"/>
      <c r="I269" s="168"/>
      <c r="J269" s="168"/>
      <c r="K269" s="168"/>
      <c r="L269" s="168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ht="16.5" customHeight="1" x14ac:dyDescent="0.25">
      <c r="A270" s="166"/>
      <c r="B270" s="161"/>
      <c r="C270" s="167"/>
      <c r="D270" s="168"/>
      <c r="E270" s="168"/>
      <c r="F270" s="169"/>
      <c r="G270" s="170"/>
      <c r="H270" s="171"/>
      <c r="I270" s="168"/>
      <c r="J270" s="168"/>
      <c r="K270" s="168"/>
      <c r="L270" s="168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16.5" customHeight="1" x14ac:dyDescent="0.25">
      <c r="A271" s="166"/>
      <c r="B271" s="161"/>
      <c r="C271" s="167"/>
      <c r="D271" s="168"/>
      <c r="E271" s="168"/>
      <c r="F271" s="169"/>
      <c r="G271" s="170"/>
      <c r="H271" s="171"/>
      <c r="I271" s="168"/>
      <c r="J271" s="168"/>
      <c r="K271" s="168"/>
      <c r="L271" s="168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ht="16.5" customHeight="1" x14ac:dyDescent="0.25">
      <c r="A272" s="166"/>
      <c r="B272" s="161"/>
      <c r="C272" s="167"/>
      <c r="D272" s="168"/>
      <c r="E272" s="168"/>
      <c r="F272" s="169"/>
      <c r="G272" s="170"/>
      <c r="H272" s="171"/>
      <c r="I272" s="168"/>
      <c r="J272" s="168"/>
      <c r="K272" s="168"/>
      <c r="L272" s="168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ht="16.5" customHeight="1" x14ac:dyDescent="0.25">
      <c r="A273" s="166"/>
      <c r="B273" s="161"/>
      <c r="C273" s="167"/>
      <c r="D273" s="168"/>
      <c r="E273" s="168"/>
      <c r="F273" s="169"/>
      <c r="G273" s="170"/>
      <c r="H273" s="171"/>
      <c r="I273" s="168"/>
      <c r="J273" s="168"/>
      <c r="K273" s="168"/>
      <c r="L273" s="168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ht="16.5" customHeight="1" x14ac:dyDescent="0.25">
      <c r="A274" s="166"/>
      <c r="B274" s="161"/>
      <c r="C274" s="167"/>
      <c r="D274" s="168"/>
      <c r="E274" s="168"/>
      <c r="F274" s="169"/>
      <c r="G274" s="170"/>
      <c r="H274" s="171"/>
      <c r="I274" s="168"/>
      <c r="J274" s="168"/>
      <c r="K274" s="168"/>
      <c r="L274" s="168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16.5" customHeight="1" x14ac:dyDescent="0.25">
      <c r="A275" s="166"/>
      <c r="B275" s="161"/>
      <c r="C275" s="167"/>
      <c r="D275" s="168"/>
      <c r="E275" s="168"/>
      <c r="F275" s="169"/>
      <c r="G275" s="170"/>
      <c r="H275" s="171"/>
      <c r="I275" s="168"/>
      <c r="J275" s="168"/>
      <c r="K275" s="168"/>
      <c r="L275" s="168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ht="16.5" customHeight="1" x14ac:dyDescent="0.25">
      <c r="A276" s="166"/>
      <c r="B276" s="161"/>
      <c r="C276" s="167"/>
      <c r="D276" s="168"/>
      <c r="E276" s="168"/>
      <c r="F276" s="169"/>
      <c r="G276" s="170"/>
      <c r="H276" s="171"/>
      <c r="I276" s="168"/>
      <c r="J276" s="168"/>
      <c r="K276" s="168"/>
      <c r="L276" s="168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16.5" customHeight="1" x14ac:dyDescent="0.25">
      <c r="A277" s="166"/>
      <c r="B277" s="161"/>
      <c r="C277" s="167"/>
      <c r="D277" s="168"/>
      <c r="E277" s="168"/>
      <c r="F277" s="169"/>
      <c r="G277" s="170"/>
      <c r="H277" s="171"/>
      <c r="I277" s="168"/>
      <c r="J277" s="168"/>
      <c r="K277" s="168"/>
      <c r="L277" s="168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16.5" customHeight="1" x14ac:dyDescent="0.25">
      <c r="A278" s="166"/>
      <c r="B278" s="161"/>
      <c r="C278" s="167"/>
      <c r="D278" s="168"/>
      <c r="E278" s="168"/>
      <c r="F278" s="169"/>
      <c r="G278" s="170"/>
      <c r="H278" s="171"/>
      <c r="I278" s="168"/>
      <c r="J278" s="168"/>
      <c r="K278" s="168"/>
      <c r="L278" s="168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16.5" customHeight="1" x14ac:dyDescent="0.25">
      <c r="A279" s="166"/>
      <c r="B279" s="161"/>
      <c r="C279" s="167"/>
      <c r="D279" s="168"/>
      <c r="E279" s="168"/>
      <c r="F279" s="169"/>
      <c r="G279" s="170"/>
      <c r="H279" s="171"/>
      <c r="I279" s="168"/>
      <c r="J279" s="168"/>
      <c r="K279" s="168"/>
      <c r="L279" s="168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16.5" customHeight="1" x14ac:dyDescent="0.25">
      <c r="A280" s="166"/>
      <c r="B280" s="161"/>
      <c r="C280" s="167"/>
      <c r="D280" s="168"/>
      <c r="E280" s="168"/>
      <c r="F280" s="169"/>
      <c r="G280" s="170"/>
      <c r="H280" s="171"/>
      <c r="I280" s="168"/>
      <c r="J280" s="168"/>
      <c r="K280" s="168"/>
      <c r="L280" s="168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16.5" customHeight="1" x14ac:dyDescent="0.25">
      <c r="A281" s="166"/>
      <c r="B281" s="161"/>
      <c r="C281" s="167"/>
      <c r="D281" s="168"/>
      <c r="E281" s="168"/>
      <c r="F281" s="169"/>
      <c r="G281" s="170"/>
      <c r="H281" s="171"/>
      <c r="I281" s="168"/>
      <c r="J281" s="168"/>
      <c r="K281" s="168"/>
      <c r="L281" s="168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16.5" customHeight="1" x14ac:dyDescent="0.25">
      <c r="A282" s="166"/>
      <c r="B282" s="161"/>
      <c r="C282" s="167"/>
      <c r="D282" s="168"/>
      <c r="E282" s="168"/>
      <c r="F282" s="169"/>
      <c r="G282" s="170"/>
      <c r="H282" s="171"/>
      <c r="I282" s="168"/>
      <c r="J282" s="168"/>
      <c r="K282" s="168"/>
      <c r="L282" s="168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16.5" customHeight="1" x14ac:dyDescent="0.25">
      <c r="A283" s="166"/>
      <c r="B283" s="161"/>
      <c r="C283" s="167"/>
      <c r="D283" s="168"/>
      <c r="E283" s="168"/>
      <c r="F283" s="169"/>
      <c r="G283" s="170"/>
      <c r="H283" s="171"/>
      <c r="I283" s="168"/>
      <c r="J283" s="168"/>
      <c r="K283" s="168"/>
      <c r="L283" s="168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16.5" customHeight="1" x14ac:dyDescent="0.25">
      <c r="A284" s="166"/>
      <c r="B284" s="161"/>
      <c r="C284" s="167"/>
      <c r="D284" s="168"/>
      <c r="E284" s="168"/>
      <c r="F284" s="169"/>
      <c r="G284" s="170"/>
      <c r="H284" s="171"/>
      <c r="I284" s="168"/>
      <c r="J284" s="168"/>
      <c r="K284" s="168"/>
      <c r="L284" s="168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16.5" customHeight="1" x14ac:dyDescent="0.25">
      <c r="A285" s="166"/>
      <c r="B285" s="161"/>
      <c r="C285" s="167"/>
      <c r="D285" s="168"/>
      <c r="E285" s="168"/>
      <c r="F285" s="169"/>
      <c r="G285" s="170"/>
      <c r="H285" s="171"/>
      <c r="I285" s="168"/>
      <c r="J285" s="168"/>
      <c r="K285" s="168"/>
      <c r="L285" s="168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16.5" customHeight="1" x14ac:dyDescent="0.25">
      <c r="A286" s="166"/>
      <c r="B286" s="161"/>
      <c r="C286" s="167"/>
      <c r="D286" s="168"/>
      <c r="E286" s="168"/>
      <c r="F286" s="169"/>
      <c r="G286" s="170"/>
      <c r="H286" s="171"/>
      <c r="I286" s="168"/>
      <c r="J286" s="168"/>
      <c r="K286" s="168"/>
      <c r="L286" s="168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16.5" customHeight="1" x14ac:dyDescent="0.25">
      <c r="A287" s="166"/>
      <c r="B287" s="161"/>
      <c r="C287" s="167"/>
      <c r="D287" s="168"/>
      <c r="E287" s="168"/>
      <c r="F287" s="169"/>
      <c r="G287" s="170"/>
      <c r="H287" s="171"/>
      <c r="I287" s="168"/>
      <c r="J287" s="168"/>
      <c r="K287" s="168"/>
      <c r="L287" s="168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16.5" customHeight="1" x14ac:dyDescent="0.25">
      <c r="A288" s="166"/>
      <c r="B288" s="161"/>
      <c r="C288" s="167"/>
      <c r="D288" s="168"/>
      <c r="E288" s="168"/>
      <c r="F288" s="169"/>
      <c r="G288" s="170"/>
      <c r="H288" s="171"/>
      <c r="I288" s="168"/>
      <c r="J288" s="168"/>
      <c r="K288" s="168"/>
      <c r="L288" s="168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16.5" customHeight="1" x14ac:dyDescent="0.25">
      <c r="A289" s="166"/>
      <c r="B289" s="161"/>
      <c r="C289" s="167"/>
      <c r="D289" s="168"/>
      <c r="E289" s="168"/>
      <c r="F289" s="169"/>
      <c r="G289" s="170"/>
      <c r="H289" s="171"/>
      <c r="I289" s="168"/>
      <c r="J289" s="168"/>
      <c r="K289" s="168"/>
      <c r="L289" s="168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16.5" customHeight="1" x14ac:dyDescent="0.25">
      <c r="A290" s="166"/>
      <c r="B290" s="161"/>
      <c r="C290" s="167"/>
      <c r="D290" s="168"/>
      <c r="E290" s="168"/>
      <c r="F290" s="169"/>
      <c r="G290" s="170"/>
      <c r="H290" s="171"/>
      <c r="I290" s="168"/>
      <c r="J290" s="168"/>
      <c r="K290" s="168"/>
      <c r="L290" s="168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16.5" customHeight="1" x14ac:dyDescent="0.25">
      <c r="A291" s="166"/>
      <c r="B291" s="161"/>
      <c r="C291" s="167"/>
      <c r="D291" s="168"/>
      <c r="E291" s="168"/>
      <c r="F291" s="169"/>
      <c r="G291" s="170"/>
      <c r="H291" s="171"/>
      <c r="I291" s="168"/>
      <c r="J291" s="168"/>
      <c r="K291" s="168"/>
      <c r="L291" s="168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16.5" customHeight="1" x14ac:dyDescent="0.25">
      <c r="A292" s="166"/>
      <c r="B292" s="161"/>
      <c r="C292" s="167"/>
      <c r="D292" s="168"/>
      <c r="E292" s="168"/>
      <c r="F292" s="169"/>
      <c r="G292" s="170"/>
      <c r="H292" s="171"/>
      <c r="I292" s="168"/>
      <c r="J292" s="168"/>
      <c r="K292" s="168"/>
      <c r="L292" s="168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16.5" customHeight="1" x14ac:dyDescent="0.25">
      <c r="A293" s="166"/>
      <c r="B293" s="161"/>
      <c r="C293" s="167"/>
      <c r="D293" s="168"/>
      <c r="E293" s="168"/>
      <c r="F293" s="169"/>
      <c r="G293" s="170"/>
      <c r="H293" s="171"/>
      <c r="I293" s="168"/>
      <c r="J293" s="168"/>
      <c r="K293" s="168"/>
      <c r="L293" s="168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16.5" customHeight="1" x14ac:dyDescent="0.25">
      <c r="A294" s="166"/>
      <c r="B294" s="161"/>
      <c r="C294" s="167"/>
      <c r="D294" s="168"/>
      <c r="E294" s="168"/>
      <c r="F294" s="169"/>
      <c r="G294" s="170"/>
      <c r="H294" s="171"/>
      <c r="I294" s="168"/>
      <c r="J294" s="168"/>
      <c r="K294" s="168"/>
      <c r="L294" s="168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16.5" customHeight="1" x14ac:dyDescent="0.25">
      <c r="A295" s="166"/>
      <c r="B295" s="161"/>
      <c r="C295" s="167"/>
      <c r="D295" s="168"/>
      <c r="E295" s="168"/>
      <c r="F295" s="169"/>
      <c r="G295" s="170"/>
      <c r="H295" s="171"/>
      <c r="I295" s="168"/>
      <c r="J295" s="168"/>
      <c r="K295" s="168"/>
      <c r="L295" s="168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16.5" customHeight="1" x14ac:dyDescent="0.25">
      <c r="A296" s="166"/>
      <c r="B296" s="161"/>
      <c r="C296" s="167"/>
      <c r="D296" s="168"/>
      <c r="E296" s="168"/>
      <c r="F296" s="169"/>
      <c r="G296" s="170"/>
      <c r="H296" s="171"/>
      <c r="I296" s="168"/>
      <c r="J296" s="168"/>
      <c r="K296" s="168"/>
      <c r="L296" s="168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16.5" customHeight="1" x14ac:dyDescent="0.25">
      <c r="A297" s="166"/>
      <c r="B297" s="161"/>
      <c r="C297" s="167"/>
      <c r="D297" s="168"/>
      <c r="E297" s="168"/>
      <c r="F297" s="169"/>
      <c r="G297" s="170"/>
      <c r="H297" s="171"/>
      <c r="I297" s="168"/>
      <c r="J297" s="168"/>
      <c r="K297" s="168"/>
      <c r="L297" s="168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16.5" customHeight="1" x14ac:dyDescent="0.25">
      <c r="A298" s="166"/>
      <c r="B298" s="161"/>
      <c r="C298" s="167"/>
      <c r="D298" s="168"/>
      <c r="E298" s="168"/>
      <c r="F298" s="169"/>
      <c r="G298" s="170"/>
      <c r="H298" s="171"/>
      <c r="I298" s="168"/>
      <c r="J298" s="168"/>
      <c r="K298" s="168"/>
      <c r="L298" s="168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16.5" customHeight="1" x14ac:dyDescent="0.25">
      <c r="A299" s="166"/>
      <c r="B299" s="161"/>
      <c r="C299" s="167"/>
      <c r="D299" s="168"/>
      <c r="E299" s="168"/>
      <c r="F299" s="169"/>
      <c r="G299" s="170"/>
      <c r="H299" s="171"/>
      <c r="I299" s="168"/>
      <c r="J299" s="168"/>
      <c r="K299" s="168"/>
      <c r="L299" s="168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16.5" customHeight="1" x14ac:dyDescent="0.25">
      <c r="A300" s="166"/>
      <c r="B300" s="161"/>
      <c r="C300" s="167"/>
      <c r="D300" s="168"/>
      <c r="E300" s="168"/>
      <c r="F300" s="169"/>
      <c r="G300" s="170"/>
      <c r="H300" s="171"/>
      <c r="I300" s="168"/>
      <c r="J300" s="168"/>
      <c r="K300" s="168"/>
      <c r="L300" s="168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16.5" customHeight="1" x14ac:dyDescent="0.25">
      <c r="A301" s="166"/>
      <c r="B301" s="161"/>
      <c r="C301" s="167"/>
      <c r="D301" s="168"/>
      <c r="E301" s="168"/>
      <c r="F301" s="169"/>
      <c r="G301" s="170"/>
      <c r="H301" s="171"/>
      <c r="I301" s="168"/>
      <c r="J301" s="168"/>
      <c r="K301" s="168"/>
      <c r="L301" s="168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16.5" customHeight="1" x14ac:dyDescent="0.25">
      <c r="A302" s="166"/>
      <c r="B302" s="161"/>
      <c r="C302" s="167"/>
      <c r="D302" s="168"/>
      <c r="E302" s="168"/>
      <c r="F302" s="169"/>
      <c r="G302" s="170"/>
      <c r="H302" s="171"/>
      <c r="I302" s="168"/>
      <c r="J302" s="168"/>
      <c r="K302" s="168"/>
      <c r="L302" s="168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16.5" customHeight="1" x14ac:dyDescent="0.25">
      <c r="A303" s="166"/>
      <c r="B303" s="161"/>
      <c r="C303" s="167"/>
      <c r="D303" s="168"/>
      <c r="E303" s="168"/>
      <c r="F303" s="169"/>
      <c r="G303" s="170"/>
      <c r="H303" s="171"/>
      <c r="I303" s="168"/>
      <c r="J303" s="168"/>
      <c r="K303" s="168"/>
      <c r="L303" s="168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16.5" customHeight="1" x14ac:dyDescent="0.25">
      <c r="A304" s="166"/>
      <c r="B304" s="161"/>
      <c r="C304" s="167"/>
      <c r="D304" s="168"/>
      <c r="E304" s="168"/>
      <c r="F304" s="169"/>
      <c r="G304" s="170"/>
      <c r="H304" s="171"/>
      <c r="I304" s="168"/>
      <c r="J304" s="168"/>
      <c r="K304" s="168"/>
      <c r="L304" s="168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16.5" customHeight="1" x14ac:dyDescent="0.25">
      <c r="A305" s="166"/>
      <c r="B305" s="161"/>
      <c r="C305" s="167"/>
      <c r="D305" s="168"/>
      <c r="E305" s="168"/>
      <c r="F305" s="169"/>
      <c r="G305" s="170"/>
      <c r="H305" s="171"/>
      <c r="I305" s="168"/>
      <c r="J305" s="168"/>
      <c r="K305" s="168"/>
      <c r="L305" s="168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16.5" customHeight="1" x14ac:dyDescent="0.25">
      <c r="A306" s="166"/>
      <c r="B306" s="161"/>
      <c r="C306" s="167"/>
      <c r="D306" s="168"/>
      <c r="E306" s="168"/>
      <c r="F306" s="169"/>
      <c r="G306" s="170"/>
      <c r="H306" s="171"/>
      <c r="I306" s="168"/>
      <c r="J306" s="168"/>
      <c r="K306" s="168"/>
      <c r="L306" s="168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6.5" customHeight="1" x14ac:dyDescent="0.25">
      <c r="A307" s="172"/>
      <c r="B307" s="173"/>
      <c r="C307" s="167"/>
      <c r="D307" s="174"/>
      <c r="E307" s="174"/>
      <c r="F307" s="175"/>
      <c r="G307" s="13"/>
      <c r="H307" s="167"/>
      <c r="I307" s="174"/>
      <c r="J307" s="174"/>
      <c r="K307" s="174"/>
      <c r="L307" s="174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ht="16.5" customHeight="1" x14ac:dyDescent="0.25">
      <c r="A308" s="176"/>
      <c r="B308" s="177"/>
      <c r="C308" s="167"/>
      <c r="D308" s="174"/>
      <c r="E308" s="174"/>
      <c r="F308" s="175"/>
      <c r="G308" s="178"/>
      <c r="H308" s="167"/>
      <c r="I308" s="174"/>
      <c r="J308" s="174"/>
      <c r="K308" s="174"/>
      <c r="L308" s="174"/>
      <c r="M308" s="11"/>
      <c r="N308" s="11"/>
      <c r="O308" s="11"/>
      <c r="P308" s="11"/>
      <c r="Q308" s="11"/>
      <c r="R308" s="11"/>
      <c r="S308" s="11"/>
      <c r="T308" s="11"/>
      <c r="U308" s="11"/>
    </row>
  </sheetData>
  <mergeCells count="19">
    <mergeCell ref="A152:M152"/>
    <mergeCell ref="A8:A9"/>
    <mergeCell ref="B140:C140"/>
    <mergeCell ref="D6:E6"/>
    <mergeCell ref="H1:M1"/>
    <mergeCell ref="A4:M4"/>
    <mergeCell ref="K8:L8"/>
    <mergeCell ref="A3:M3"/>
    <mergeCell ref="A6:C6"/>
    <mergeCell ref="B2:M2"/>
    <mergeCell ref="F8:F9"/>
    <mergeCell ref="A5:M5"/>
    <mergeCell ref="H6:L6"/>
    <mergeCell ref="E8:E9"/>
    <mergeCell ref="I8:J8"/>
    <mergeCell ref="G8:H8"/>
    <mergeCell ref="D8:D9"/>
    <mergeCell ref="C8:C9"/>
    <mergeCell ref="B8:B9"/>
  </mergeCells>
  <conditionalFormatting sqref="D11 F12:M12 E13:M13 D6:E6 F143:M150 F51:M51 F115:F116 I115:L116 F106:M106 A14:M14 F117:M117 F62:M62 F60:G61 I60:L61 F66:M66 F65:G65 I65:L65 F75:M75 F74:G74 I73:L74 F83:M84 F81:G82 I81:L82 F120:G120 I120:L120 F128:G129 I128:L129 F59:M59 F52:I52 K52:L52 F72:M72 F67:I67 K67:L67 F80:M80 F76:I76 K76:L76 F114:M114 F107:I107 K107:L107 F127:M127 F122:I122 K122:L122 F53:J58 F64:M64 F63:K63 F71:K71 F77:J79 F119:M119 F15:M23 F121:M121 F29:M31 F40:M42 F108:J113 F118:K118 F126:K126 F138:M139 F68:J70 F73 F123:J125">
    <cfRule type="cellIs" dxfId="33" priority="102" stopIfTrue="1" operator="lessThan">
      <formula>0</formula>
    </cfRule>
  </conditionalFormatting>
  <conditionalFormatting sqref="F141:M142">
    <cfRule type="cellIs" dxfId="32" priority="93" stopIfTrue="1" operator="lessThan">
      <formula>0</formula>
    </cfRule>
  </conditionalFormatting>
  <conditionalFormatting sqref="F43:M43 H60:H61 H65 H73:H74 H81:H82 F48:M48 F44:I44 K44:L44 F45:J47 F49:L49 F50 H50:L50">
    <cfRule type="cellIs" dxfId="31" priority="92" stopIfTrue="1" operator="lessThan">
      <formula>0</formula>
    </cfRule>
  </conditionalFormatting>
  <conditionalFormatting sqref="F98:M98 F104:F105 F103:M103 H104:L105 H115:H116 H120 H128:H129 F99:I99 K99:L99 F100:J102">
    <cfRule type="cellIs" dxfId="30" priority="91" stopIfTrue="1" operator="lessThan">
      <formula>0</formula>
    </cfRule>
  </conditionalFormatting>
  <conditionalFormatting sqref="M99:M102 M104:M105 M107:M113 M115:M116 M118 M120 M122:M126 M128:M129">
    <cfRule type="cellIs" dxfId="29" priority="77" stopIfTrue="1" operator="lessThan">
      <formula>0</formula>
    </cfRule>
  </conditionalFormatting>
  <conditionalFormatting sqref="G104:G105">
    <cfRule type="cellIs" dxfId="28" priority="85" stopIfTrue="1" operator="lessThan">
      <formula>0</formula>
    </cfRule>
  </conditionalFormatting>
  <conditionalFormatting sqref="G115:G116">
    <cfRule type="cellIs" dxfId="27" priority="84" stopIfTrue="1" operator="lessThan">
      <formula>0</formula>
    </cfRule>
  </conditionalFormatting>
  <conditionalFormatting sqref="J44 J52 J67 J76">
    <cfRule type="cellIs" dxfId="26" priority="82" stopIfTrue="1" operator="lessThan">
      <formula>0</formula>
    </cfRule>
  </conditionalFormatting>
  <conditionalFormatting sqref="J99 J107 J122">
    <cfRule type="cellIs" dxfId="25" priority="81" stopIfTrue="1" operator="lessThan">
      <formula>0</formula>
    </cfRule>
  </conditionalFormatting>
  <conditionalFormatting sqref="L45:L47 L53:L58 L63 L68:L71 L77:L79">
    <cfRule type="cellIs" dxfId="24" priority="80" stopIfTrue="1" operator="lessThan">
      <formula>0</formula>
    </cfRule>
  </conditionalFormatting>
  <conditionalFormatting sqref="L100:L102 L108:L113 L118 L123:L126">
    <cfRule type="cellIs" dxfId="23" priority="79" stopIfTrue="1" operator="lessThan">
      <formula>0</formula>
    </cfRule>
  </conditionalFormatting>
  <conditionalFormatting sqref="M44:M47 M49:M50 M52:M58 M60:M61 M63 M65 M67:M71 M73:M74 M76:M79 M81:M82">
    <cfRule type="cellIs" dxfId="22" priority="78" stopIfTrue="1" operator="lessThan">
      <formula>0</formula>
    </cfRule>
  </conditionalFormatting>
  <conditionalFormatting sqref="F130:M130 F136:G137 I136:L137 F135:M135 F131:I131 K131:L131 F132:J134">
    <cfRule type="cellIs" dxfId="21" priority="75" stopIfTrue="1" operator="lessThan">
      <formula>0</formula>
    </cfRule>
  </conditionalFormatting>
  <conditionalFormatting sqref="G50">
    <cfRule type="cellIs" dxfId="20" priority="76" stopIfTrue="1" operator="lessThan">
      <formula>0</formula>
    </cfRule>
  </conditionalFormatting>
  <conditionalFormatting sqref="H136:H137">
    <cfRule type="cellIs" dxfId="19" priority="74" stopIfTrue="1" operator="lessThan">
      <formula>0</formula>
    </cfRule>
  </conditionalFormatting>
  <conditionalFormatting sqref="J131">
    <cfRule type="cellIs" dxfId="18" priority="73" stopIfTrue="1" operator="lessThan">
      <formula>0</formula>
    </cfRule>
  </conditionalFormatting>
  <conditionalFormatting sqref="L132:L134">
    <cfRule type="cellIs" dxfId="17" priority="72" stopIfTrue="1" operator="lessThan">
      <formula>0</formula>
    </cfRule>
  </conditionalFormatting>
  <conditionalFormatting sqref="M131:M134 M136:M137">
    <cfRule type="cellIs" dxfId="16" priority="71" stopIfTrue="1" operator="lessThan">
      <formula>0</formula>
    </cfRule>
  </conditionalFormatting>
  <conditionalFormatting sqref="F140:M140">
    <cfRule type="cellIs" dxfId="15" priority="63" stopIfTrue="1" operator="lessThan">
      <formula>0</formula>
    </cfRule>
  </conditionalFormatting>
  <conditionalFormatting sqref="C28">
    <cfRule type="cellIs" dxfId="14" priority="59" stopIfTrue="1" operator="equal">
      <formula>8223.307275</formula>
    </cfRule>
  </conditionalFormatting>
  <conditionalFormatting sqref="B25:M25 L26:M26 C26:J26 B27:M27 D28:F28 B24:C24 E24:M24 H28:M28">
    <cfRule type="cellIs" dxfId="13" priority="61" stopIfTrue="1" operator="equal">
      <formula>8223.307275</formula>
    </cfRule>
  </conditionalFormatting>
  <conditionalFormatting sqref="K26">
    <cfRule type="cellIs" dxfId="12" priority="60" stopIfTrue="1" operator="equal">
      <formula>8223.307275</formula>
    </cfRule>
  </conditionalFormatting>
  <conditionalFormatting sqref="F32:M32 F37:M37 F33:I33 K33:L33 F34:J36 F38:L38 F39 H39:L39">
    <cfRule type="cellIs" dxfId="11" priority="29" stopIfTrue="1" operator="lessThan">
      <formula>0</formula>
    </cfRule>
  </conditionalFormatting>
  <conditionalFormatting sqref="J33">
    <cfRule type="cellIs" dxfId="10" priority="28" stopIfTrue="1" operator="lessThan">
      <formula>0</formula>
    </cfRule>
  </conditionalFormatting>
  <conditionalFormatting sqref="L34:L36">
    <cfRule type="cellIs" dxfId="9" priority="27" stopIfTrue="1" operator="lessThan">
      <formula>0</formula>
    </cfRule>
  </conditionalFormatting>
  <conditionalFormatting sqref="M33:M36 M38:M39">
    <cfRule type="cellIs" dxfId="8" priority="26" stopIfTrue="1" operator="lessThan">
      <formula>0</formula>
    </cfRule>
  </conditionalFormatting>
  <conditionalFormatting sqref="G39">
    <cfRule type="cellIs" dxfId="7" priority="25" stopIfTrue="1" operator="lessThan">
      <formula>0</formula>
    </cfRule>
  </conditionalFormatting>
  <conditionalFormatting sqref="G28">
    <cfRule type="cellIs" dxfId="6" priority="19" stopIfTrue="1" operator="lessThan">
      <formula>0</formula>
    </cfRule>
  </conditionalFormatting>
  <conditionalFormatting sqref="F85:M92">
    <cfRule type="cellIs" dxfId="5" priority="7" stopIfTrue="1" operator="lessThan">
      <formula>0</formula>
    </cfRule>
  </conditionalFormatting>
  <conditionalFormatting sqref="C97">
    <cfRule type="cellIs" dxfId="4" priority="4" stopIfTrue="1" operator="equal">
      <formula>8223.307275</formula>
    </cfRule>
  </conditionalFormatting>
  <conditionalFormatting sqref="B94:M94 L95:M95 C95:J95 B96:M96 D97:F97 B93:C93 E93:M93 H97:M97">
    <cfRule type="cellIs" dxfId="3" priority="6" stopIfTrue="1" operator="equal">
      <formula>8223.307275</formula>
    </cfRule>
  </conditionalFormatting>
  <conditionalFormatting sqref="K95">
    <cfRule type="cellIs" dxfId="2" priority="5" stopIfTrue="1" operator="equal">
      <formula>8223.307275</formula>
    </cfRule>
  </conditionalFormatting>
  <conditionalFormatting sqref="G97">
    <cfRule type="cellIs" dxfId="1" priority="3" stopIfTrue="1" operator="lessThan">
      <formula>0</formula>
    </cfRule>
  </conditionalFormatting>
  <conditionalFormatting sqref="G73">
    <cfRule type="cellIs" dxfId="0" priority="1" stopIfTrue="1" operator="lessThan">
      <formula>0</formula>
    </cfRule>
  </conditionalFormatting>
  <printOptions horizontalCentered="1"/>
  <pageMargins left="0" right="0" top="0.511811023622047" bottom="0" header="0" footer="0"/>
  <pageSetup paperSize="9" scale="71" orientation="landscape" r:id="rId1"/>
  <headerFooter>
    <oddFooter>&amp;C&amp;"Helvetica Neue,Regular"&amp;11&amp;K000000&amp;P</oddFooter>
  </headerFooter>
  <rowBreaks count="5" manualBreakCount="5">
    <brk id="31" max="12" man="1"/>
    <brk id="59" max="12" man="1"/>
    <brk id="83" max="12" man="1"/>
    <brk id="113" max="12" man="1"/>
    <brk id="1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მანჯგალაძის ქუჩა</vt:lpstr>
      <vt:lpstr>'მანჯგალაძის ქუჩა'!Print_Area</vt:lpstr>
      <vt:lpstr>'მანჯგალაძის ქუჩა'!Print_Titles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Potskhveria</cp:lastModifiedBy>
  <cp:lastPrinted>2019-10-03T06:34:30Z</cp:lastPrinted>
  <dcterms:created xsi:type="dcterms:W3CDTF">2019-04-01T07:28:56Z</dcterms:created>
  <dcterms:modified xsi:type="dcterms:W3CDTF">2020-01-10T14:12:56Z</dcterms:modified>
</cp:coreProperties>
</file>