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rina.potskhveria\Desktop\2020 წლის რეგ ფონდი\ეწერი-მოსიძეები\"/>
    </mc:Choice>
  </mc:AlternateContent>
  <bookViews>
    <workbookView xWindow="0" yWindow="0" windowWidth="28800" windowHeight="12135"/>
  </bookViews>
  <sheets>
    <sheet name="ეწერი მოსიძეების უბანი" sheetId="1" r:id="rId1"/>
  </sheets>
  <definedNames>
    <definedName name="_xlnm.Print_Area" localSheetId="0">'ეწერი მოსიძეების უბანი'!$A$1:$M$155</definedName>
    <definedName name="_xlnm.Print_Titles" localSheetId="0">'ეწერი მოსიძეების უბანი'!$8:$8</definedName>
  </definedNames>
  <calcPr calcId="152511"/>
</workbook>
</file>

<file path=xl/calcChain.xml><?xml version="1.0" encoding="utf-8"?>
<calcChain xmlns="http://schemas.openxmlformats.org/spreadsheetml/2006/main">
  <c r="F27" i="1" l="1"/>
  <c r="F118" i="1"/>
  <c r="F86" i="1"/>
  <c r="F76" i="1"/>
  <c r="F44" i="1"/>
  <c r="F34" i="1"/>
  <c r="F40" i="1" s="1"/>
  <c r="F36" i="1" l="1"/>
  <c r="E39" i="1"/>
  <c r="E38" i="1"/>
  <c r="E37" i="1"/>
  <c r="E35" i="1"/>
  <c r="F35" i="1" s="1"/>
  <c r="F39" i="1" l="1"/>
  <c r="F37" i="1"/>
  <c r="F38" i="1"/>
  <c r="F63" i="1" l="1"/>
  <c r="F92" i="1" l="1"/>
  <c r="F50" i="1"/>
  <c r="F125" i="1" l="1"/>
  <c r="F124" i="1" l="1"/>
  <c r="F121" i="1"/>
  <c r="F120" i="1"/>
  <c r="F119" i="1"/>
  <c r="F122" i="1"/>
  <c r="E117" i="1" l="1"/>
  <c r="E75" i="1"/>
  <c r="E20" i="1" l="1"/>
  <c r="F105" i="1"/>
  <c r="E116" i="1" l="1"/>
  <c r="E74" i="1"/>
  <c r="F74" i="1" s="1"/>
  <c r="E71" i="1"/>
  <c r="E70" i="1"/>
  <c r="E69" i="1"/>
  <c r="E68" i="1"/>
  <c r="E110" i="1"/>
  <c r="F103" i="1"/>
  <c r="E103" i="1"/>
  <c r="E104" i="1"/>
  <c r="E101" i="1"/>
  <c r="E100" i="1"/>
  <c r="E99" i="1"/>
  <c r="E98" i="1"/>
  <c r="E97" i="1"/>
  <c r="E96" i="1"/>
  <c r="E95" i="1"/>
  <c r="F61" i="1"/>
  <c r="F75" i="1"/>
  <c r="F72" i="1"/>
  <c r="E59" i="1"/>
  <c r="E58" i="1"/>
  <c r="E57" i="1"/>
  <c r="E55" i="1"/>
  <c r="E54" i="1"/>
  <c r="E53" i="1"/>
  <c r="F11" i="1" l="1"/>
  <c r="E19" i="1"/>
  <c r="E18" i="1"/>
  <c r="E17" i="1"/>
  <c r="E15" i="1"/>
  <c r="F15" i="1" s="1"/>
  <c r="F90" i="1" l="1"/>
  <c r="E48" i="1"/>
  <c r="E47" i="1"/>
  <c r="E46" i="1"/>
  <c r="E45" i="1"/>
  <c r="F47" i="1" l="1"/>
  <c r="F45" i="1"/>
  <c r="F51" i="1"/>
  <c r="F48" i="1"/>
  <c r="F46" i="1"/>
  <c r="F89" i="1"/>
  <c r="F88" i="1"/>
  <c r="F87" i="1"/>
  <c r="F93" i="1"/>
  <c r="F117" i="1" l="1"/>
  <c r="F116" i="1"/>
  <c r="F114" i="1"/>
  <c r="E111" i="1"/>
  <c r="F111" i="1" s="1"/>
  <c r="E113" i="1"/>
  <c r="F113" i="1" s="1"/>
  <c r="E112" i="1"/>
  <c r="F112" i="1" s="1"/>
  <c r="F110" i="1"/>
  <c r="F108" i="1"/>
  <c r="F104" i="1"/>
  <c r="F101" i="1"/>
  <c r="F100" i="1"/>
  <c r="F99" i="1"/>
  <c r="F98" i="1"/>
  <c r="F97" i="1"/>
  <c r="F96" i="1"/>
  <c r="F95" i="1"/>
  <c r="F66" i="1"/>
  <c r="F78" i="1" l="1"/>
  <c r="F83" i="1"/>
  <c r="F77" i="1"/>
  <c r="F80" i="1"/>
  <c r="F79" i="1"/>
  <c r="F106" i="1"/>
  <c r="F71" i="1"/>
  <c r="F70" i="1"/>
  <c r="F69" i="1"/>
  <c r="F68" i="1"/>
  <c r="F64" i="1" l="1"/>
  <c r="E29" i="1" l="1"/>
  <c r="F29" i="1" s="1"/>
  <c r="E28" i="1"/>
  <c r="F28" i="1" s="1"/>
  <c r="E62" i="1" l="1"/>
  <c r="F62" i="1" s="1"/>
  <c r="F59" i="1"/>
  <c r="F58" i="1"/>
  <c r="F57" i="1"/>
  <c r="E56" i="1"/>
  <c r="F56" i="1" s="1"/>
  <c r="F55" i="1"/>
  <c r="F54" i="1"/>
  <c r="F53" i="1"/>
  <c r="F82" i="1" l="1"/>
  <c r="F16" i="1"/>
  <c r="F22" i="1" s="1"/>
  <c r="F26" i="1" l="1"/>
  <c r="F24" i="1"/>
  <c r="F25" i="1"/>
  <c r="F23" i="1"/>
  <c r="F20" i="1"/>
  <c r="F21" i="1"/>
  <c r="F19" i="1"/>
  <c r="F17" i="1"/>
  <c r="F18" i="1"/>
</calcChain>
</file>

<file path=xl/sharedStrings.xml><?xml version="1.0" encoding="utf-8"?>
<sst xmlns="http://schemas.openxmlformats.org/spreadsheetml/2006/main" count="285" uniqueCount="116">
  <si>
    <t>სახარჯთაღრიცხვო ღირებულება</t>
  </si>
  <si>
    <t>ათ. ლარი</t>
  </si>
  <si>
    <t>N</t>
  </si>
  <si>
    <t>შიფრი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</si>
  <si>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</si>
  <si>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</si>
  <si>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</si>
  <si>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</si>
  <si>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</si>
  <si>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</si>
  <si>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</si>
  <si>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</si>
  <si>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</si>
  <si>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</si>
  <si>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</si>
  <si>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</si>
  <si>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</si>
  <si>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</si>
  <si>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</si>
  <si>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</si>
  <si>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</si>
  <si>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სულ თავი 1-ის მიხედვით</t>
  </si>
  <si>
    <t>ლარი</t>
  </si>
  <si>
    <t>თავი 2 მიწის სამუშაოები</t>
  </si>
  <si>
    <t>1-29-3  
1-29-10</t>
  </si>
  <si>
    <t xml:space="preserve">გრუნტის დამუშავება ბულდოზერით, 
გადაადგილება 30 მ-ზე </t>
  </si>
  <si>
    <t>მანქ/სთ</t>
  </si>
  <si>
    <t xml:space="preserve">გრუნტის დატვირთვა 
ექსკავატორის საშუალებით </t>
  </si>
  <si>
    <t>ექსკავატორი ჩამჩის 
მოცულობით 0,5მ3</t>
  </si>
  <si>
    <t>სხვა მანქანები</t>
  </si>
  <si>
    <t>გრუნტის გატანა ნაყარში 5კმ-ზე</t>
  </si>
  <si>
    <t>1-62-5</t>
  </si>
  <si>
    <t xml:space="preserve">გზის მოშანდაკება გრეიდერით </t>
  </si>
  <si>
    <r>
      <rPr>
        <sz val="12"/>
        <color indexed="8"/>
        <rFont val="AcadNusx"/>
      </rPr>
      <t>m</t>
    </r>
    <r>
      <rPr>
        <vertAlign val="superscript"/>
        <sz val="12"/>
        <color indexed="8"/>
        <rFont val="AcadNusx"/>
      </rPr>
      <t>2</t>
    </r>
  </si>
  <si>
    <t>ავტოგრეიდერი მისაბმელით</t>
  </si>
  <si>
    <t>მატერიალური რესურსი</t>
  </si>
  <si>
    <t>ტნ</t>
  </si>
  <si>
    <t>სულ თავი 2-ის მიხედვით</t>
  </si>
  <si>
    <t>სხვა მასალები</t>
  </si>
  <si>
    <t>მ3</t>
  </si>
  <si>
    <t>ბიტუმის ემულსია</t>
  </si>
  <si>
    <t>სულ თავი 3-ის მიხედვით</t>
  </si>
  <si>
    <t>ავტოგრეიდერი 79კვტ.</t>
  </si>
  <si>
    <t>მოსარწყავი მანქანა 6000 ლ.</t>
  </si>
  <si>
    <t>წყალი</t>
  </si>
  <si>
    <t xml:space="preserve">27-11-1  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</si>
  <si>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</si>
  <si>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</si>
  <si>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</si>
  <si>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ქვის ნამტვრევის მანაწილებელი 
მანქანა</t>
  </si>
  <si>
    <t>ღორღი (ტკეპმის კოეფიციენტის 
გათვალისწინებით k=1,26)</t>
  </si>
  <si>
    <t>27-63-1</t>
  </si>
  <si>
    <t>ავტოგუდრონატორი 3500ლ.</t>
  </si>
  <si>
    <t>ასფალტის დამგები</t>
  </si>
  <si>
    <t xml:space="preserve">27-7-2 </t>
  </si>
  <si>
    <t xml:space="preserve">საგზაო სამოსის მოწყობა
მიერთებებზე </t>
  </si>
  <si>
    <t>%</t>
  </si>
  <si>
    <t>დღგ</t>
  </si>
  <si>
    <t>სულ ხარჯთაღრიცხვით</t>
  </si>
  <si>
    <r>
      <t>მ</t>
    </r>
    <r>
      <rPr>
        <vertAlign val="superscript"/>
        <sz val="12"/>
        <rFont val="Sylfaen"/>
        <family val="1"/>
        <charset val="204"/>
      </rPr>
      <t>3</t>
    </r>
  </si>
  <si>
    <r>
      <t>m</t>
    </r>
    <r>
      <rPr>
        <vertAlign val="superscript"/>
        <sz val="12"/>
        <rFont val="AcadNusx"/>
      </rPr>
      <t>2</t>
    </r>
  </si>
  <si>
    <r>
      <t>m</t>
    </r>
    <r>
      <rPr>
        <vertAlign val="superscript"/>
        <sz val="12"/>
        <rFont val="AcadNusx"/>
      </rPr>
      <t>3</t>
    </r>
  </si>
  <si>
    <t>ტრაქტორი 79კვტ.</t>
  </si>
  <si>
    <t>ქვიშა ხრეშოვანი ნარევი (ტკეპნის კოეფიციენტის 
გათვალისწინებით K=1,22)</t>
  </si>
  <si>
    <t>სამტრედიის მუნიციპალიტეტი</t>
  </si>
  <si>
    <t>საფუძველის ზედა ფენის მოწყობა  ღორღით ფრაქციით 0-40მმ  სისქით 10 სმ</t>
  </si>
  <si>
    <t>27-7-2</t>
  </si>
  <si>
    <t>საფუძვლის ქვედა ფენა  ქვიშა ხრეშოვანი ნარევით სისქით  12სმ (ტკეპნის კოეფიციენტის გათვალისწინებით K-1,22)</t>
  </si>
  <si>
    <t>1-22-15</t>
  </si>
  <si>
    <r>
      <t>მ</t>
    </r>
    <r>
      <rPr>
        <b/>
        <vertAlign val="superscript"/>
        <sz val="12"/>
        <color indexed="8"/>
        <rFont val="Sylfaen"/>
        <family val="1"/>
      </rPr>
      <t>3</t>
    </r>
  </si>
  <si>
    <r>
      <t>მ</t>
    </r>
    <r>
      <rPr>
        <b/>
        <vertAlign val="superscript"/>
        <sz val="12"/>
        <rFont val="Sylfaen"/>
        <family val="1"/>
      </rPr>
      <t>2</t>
    </r>
  </si>
  <si>
    <r>
      <t>მ</t>
    </r>
    <r>
      <rPr>
        <b/>
        <vertAlign val="superscript"/>
        <sz val="12"/>
        <rFont val="Sylfaen"/>
        <family val="1"/>
      </rPr>
      <t>3</t>
    </r>
  </si>
  <si>
    <r>
      <t>m</t>
    </r>
    <r>
      <rPr>
        <b/>
        <vertAlign val="superscript"/>
        <sz val="12"/>
        <rFont val="AcadNusx"/>
        <family val="2"/>
      </rPr>
      <t>2</t>
    </r>
  </si>
  <si>
    <t>1.03</t>
  </si>
  <si>
    <r>
      <rPr>
        <b/>
        <sz val="12"/>
        <color indexed="8"/>
        <rFont val="AcadNusx"/>
        <family val="2"/>
      </rPr>
      <t>m</t>
    </r>
    <r>
      <rPr>
        <b/>
        <vertAlign val="superscript"/>
        <sz val="12"/>
        <color indexed="8"/>
        <rFont val="AcadNusx"/>
        <family val="2"/>
      </rPr>
      <t>2</t>
    </r>
  </si>
  <si>
    <t>ასფალტობეტონი წვრილმარცვლოვაბი</t>
  </si>
  <si>
    <r>
      <rPr>
        <b/>
        <sz val="12"/>
        <color indexed="8"/>
        <rFont val="AcadNusx"/>
        <family val="2"/>
      </rPr>
      <t>მ</t>
    </r>
    <r>
      <rPr>
        <b/>
        <vertAlign val="superscript"/>
        <sz val="12"/>
        <color indexed="8"/>
        <rFont val="AcadNusx"/>
        <family val="2"/>
      </rPr>
      <t>3</t>
    </r>
  </si>
  <si>
    <t>სატკეპნი საგზაო პნევმოსვლაზე 18ტ.</t>
  </si>
  <si>
    <t>27-39-1,2  
27-40-1;2</t>
  </si>
  <si>
    <t>27-39-1;2  
27-40-1;2</t>
  </si>
  <si>
    <r>
      <t>საფუძვლის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600 გრ.</t>
    </r>
  </si>
  <si>
    <r>
      <t>საფუძვლის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 600 გრ.</t>
    </r>
  </si>
  <si>
    <t>ღორღი</t>
  </si>
  <si>
    <r>
      <t>საფარის ფენის მოწყობა წვრილმარცვლოვანი მკვრივი, ა/ბეტონის ცხელი ნარევით ტიპი ,,</t>
    </r>
    <r>
      <rPr>
        <b/>
        <sz val="12"/>
        <color rgb="FF000000"/>
        <rFont val="Arial"/>
        <family val="2"/>
      </rPr>
      <t>B</t>
    </r>
    <r>
      <rPr>
        <b/>
        <sz val="12"/>
        <color indexed="8"/>
        <rFont val="AcadNusx"/>
        <family val="2"/>
      </rPr>
      <t>" მარკა II სისქით 5 სმ</t>
    </r>
  </si>
  <si>
    <t>1-25-2</t>
  </si>
  <si>
    <t>სამუშაოები ნაყარში</t>
  </si>
  <si>
    <t>გვ136. პოზ146</t>
  </si>
  <si>
    <t>ბულდოზერი 108 ცხ. ძ.</t>
  </si>
  <si>
    <t>მ/სთ</t>
  </si>
  <si>
    <t>ღორღი ფრ (0-40 მმ)</t>
  </si>
  <si>
    <t>თავი 3. ხელოვნური ნაგებობები</t>
  </si>
  <si>
    <t>1-23-6</t>
  </si>
  <si>
    <r>
      <rPr>
        <sz val="12"/>
        <color indexed="8"/>
        <rFont val="Sylfaen"/>
        <family val="1"/>
        <charset val="204"/>
      </rPr>
      <t xml:space="preserve">ექსკავატორი ჩამჩის 
</t>
    </r>
    <r>
      <rPr>
        <sz val="12"/>
        <color indexed="8"/>
        <rFont val="Sylfaen"/>
        <family val="1"/>
        <charset val="204"/>
      </rPr>
      <t>მოცულობით 0,25მ</t>
    </r>
    <r>
      <rPr>
        <vertAlign val="superscript"/>
        <sz val="12"/>
        <color indexed="8"/>
        <rFont val="Sylfaen"/>
        <family val="1"/>
        <charset val="204"/>
      </rPr>
      <t>3</t>
    </r>
  </si>
  <si>
    <t>1-80-2</t>
  </si>
  <si>
    <r>
      <rPr>
        <sz val="12"/>
        <color indexed="8"/>
        <rFont val="Sylfaen"/>
        <family val="1"/>
        <charset val="204"/>
      </rPr>
      <t>მ</t>
    </r>
    <r>
      <rPr>
        <vertAlign val="superscript"/>
        <sz val="12"/>
        <color indexed="8"/>
        <rFont val="Sylfaen"/>
        <family val="1"/>
        <charset val="204"/>
      </rPr>
      <t>3</t>
    </r>
  </si>
  <si>
    <t>თავი 4, საგზაო სამოსი</t>
  </si>
  <si>
    <t>სულ თავი 1-4-ის მიხედვით</t>
  </si>
  <si>
    <t>გვ135. პოზ126</t>
  </si>
  <si>
    <t>გვ135. პოზ125</t>
  </si>
  <si>
    <t>სრფ-2019. 
II კვ. გვ142</t>
  </si>
  <si>
    <t>ასფალტობეტონი წვრილმარცვლოვანი</t>
  </si>
  <si>
    <t>kvleva-Ziebis krebuli გვ. 557 ცხრ-17</t>
  </si>
  <si>
    <t>არსებული მილიების გაწმენდა</t>
  </si>
  <si>
    <t xml:space="preserve">არსებული მილების გაწმენდა ხელით </t>
  </si>
  <si>
    <t xml:space="preserve">გაწმენდილი მასის დატვირთვა 
ექსკავატორის საშუალებით </t>
  </si>
  <si>
    <t>გაწმენდილი მასის გატანა ნაყარში 5კმ-ზე</t>
  </si>
  <si>
    <t xml:space="preserve">
სამტრედიის მუნიციპალიტეტის ეწერის ადმ. ერთეულში პატარა ეწერი–კეჭინარში (მოსიძეების უბანი) გზის რეაბილიტაციის 
სამუშაოების საპროექტო-სახარჯთაღრიცხვო დოკუმენტაცია
</t>
  </si>
  <si>
    <t>ინსპექტირების შედეგად დაკორექტირებული ხარჯთაღრიცხვა</t>
  </si>
  <si>
    <t xml:space="preserve">საფუძვლის შემასწორებელი ფენის მოწყობა  ქვიშა ხრეშოვანი ნარევით სისქით  hსაშ12სმ </t>
  </si>
  <si>
    <t xml:space="preserve">მისაყრელი გვერდულების მოწყობა ქვიშა ხრეშით  </t>
  </si>
  <si>
    <t>ქვიშა ხრეშოვანი ნარევი</t>
  </si>
  <si>
    <t xml:space="preserve">მისაყრელი გვერდულების მოწყობა ქვიშა ხრეშით </t>
  </si>
  <si>
    <t>მასალების ტრანსპორტირება არაუმეტეს</t>
  </si>
  <si>
    <t>ზედნადები ხარჯები არაუმეტეს</t>
  </si>
  <si>
    <t>გეგმიური მოგება არაუმეტეს</t>
  </si>
  <si>
    <t>გაუთვალისწინებელი ხარჯები არაუმეტეს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</si>
</sst>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&quot; &quot;;&quot;-&quot;#,##0.00&quot; &quot;"/>
    <numFmt numFmtId="165" formatCode="#,###.00;&quot;-&quot;#,###.00;&quot;- &quot;"/>
    <numFmt numFmtId="166" formatCode="#,##0.000&quot; &quot;;&quot;-&quot;#,##0.000&quot; &quot;"/>
    <numFmt numFmtId="167" formatCode="0.000"/>
    <numFmt numFmtId="168" formatCode="#,##0.00_ ;[Red]\-#,##0.00\ "/>
    <numFmt numFmtId="169" formatCode="0.00000"/>
    <numFmt numFmtId="170" formatCode="0.0000"/>
    <numFmt numFmtId="171" formatCode="#,##0.000000000"/>
    <numFmt numFmtId="172" formatCode="#,##0.000"/>
  </numFmts>
  <fonts count="42" x14ac:knownFonts="1">
    <font>
      <sz val="11"/>
      <color indexed="8"/>
      <name val="Calibri"/>
    </font>
    <font>
      <b/>
      <sz val="12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AcadNusx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cadNusx"/>
    </font>
    <font>
      <b/>
      <sz val="10"/>
      <color indexed="8"/>
      <name val="Sylfaen"/>
      <family val="1"/>
      <charset val="204"/>
    </font>
    <font>
      <sz val="12"/>
      <color indexed="8"/>
      <name val="AcadNusx"/>
    </font>
    <font>
      <vertAlign val="superscript"/>
      <sz val="12"/>
      <color indexed="8"/>
      <name val="AcadNusx"/>
    </font>
    <font>
      <sz val="12"/>
      <color indexed="8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b/>
      <sz val="12"/>
      <name val="Arial"/>
      <family val="2"/>
      <charset val="204"/>
    </font>
    <font>
      <vertAlign val="superscript"/>
      <sz val="12"/>
      <name val="Sylfaen"/>
      <family val="1"/>
      <charset val="204"/>
    </font>
    <font>
      <b/>
      <sz val="12"/>
      <name val="Arial"/>
      <family val="2"/>
    </font>
    <font>
      <b/>
      <sz val="12"/>
      <name val="AcadNusx"/>
    </font>
    <font>
      <sz val="10"/>
      <name val="Arial Cyr"/>
      <charset val="204"/>
    </font>
    <font>
      <b/>
      <sz val="10"/>
      <name val="AcadNusx"/>
    </font>
    <font>
      <sz val="12"/>
      <name val="AcadNusx"/>
    </font>
    <font>
      <vertAlign val="superscript"/>
      <sz val="12"/>
      <name val="AcadNusx"/>
    </font>
    <font>
      <b/>
      <sz val="12"/>
      <name val="Sylfaen"/>
      <family val="1"/>
    </font>
    <font>
      <b/>
      <sz val="11"/>
      <color indexed="8"/>
      <name val="AcadNusx"/>
      <family val="2"/>
    </font>
    <font>
      <b/>
      <sz val="12"/>
      <color indexed="8"/>
      <name val="Sylfaen"/>
      <family val="1"/>
    </font>
    <font>
      <b/>
      <vertAlign val="superscript"/>
      <sz val="12"/>
      <color indexed="8"/>
      <name val="Sylfaen"/>
      <family val="1"/>
    </font>
    <font>
      <b/>
      <vertAlign val="superscript"/>
      <sz val="12"/>
      <name val="Sylfaen"/>
      <family val="1"/>
    </font>
    <font>
      <b/>
      <sz val="12"/>
      <name val="AcadNusx"/>
      <family val="2"/>
    </font>
    <font>
      <b/>
      <vertAlign val="superscript"/>
      <sz val="12"/>
      <name val="AcadNusx"/>
      <family val="2"/>
    </font>
    <font>
      <b/>
      <sz val="12"/>
      <color indexed="8"/>
      <name val="AcadNusx"/>
      <family val="2"/>
    </font>
    <font>
      <b/>
      <vertAlign val="superscript"/>
      <sz val="12"/>
      <color indexed="8"/>
      <name val="Arial"/>
      <family val="2"/>
      <charset val="204"/>
    </font>
    <font>
      <b/>
      <sz val="11"/>
      <color indexed="8"/>
      <name val="Calibri"/>
      <family val="2"/>
    </font>
    <font>
      <b/>
      <vertAlign val="superscript"/>
      <sz val="12"/>
      <color indexed="8"/>
      <name val="AcadNusx"/>
      <family val="2"/>
    </font>
    <font>
      <sz val="12"/>
      <color theme="1"/>
      <name val="Sylfaen"/>
      <family val="1"/>
      <charset val="204"/>
    </font>
    <font>
      <b/>
      <sz val="12"/>
      <color rgb="FF000000"/>
      <name val="Arial"/>
      <family val="2"/>
    </font>
    <font>
      <vertAlign val="superscript"/>
      <sz val="12"/>
      <color indexed="8"/>
      <name val="Sylfaen"/>
      <family val="1"/>
      <charset val="204"/>
    </font>
    <font>
      <b/>
      <sz val="12"/>
      <color theme="1"/>
      <name val="AcadNusx"/>
    </font>
    <font>
      <b/>
      <sz val="12"/>
      <color theme="1"/>
      <name val="Arial"/>
      <family val="2"/>
      <charset val="204"/>
    </font>
    <font>
      <b/>
      <sz val="12"/>
      <color theme="1"/>
      <name val="Sylfaen"/>
      <family val="1"/>
      <charset val="204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1" fillId="0" borderId="6"/>
    <xf numFmtId="0" fontId="13" fillId="0" borderId="6"/>
    <xf numFmtId="0" fontId="20" fillId="0" borderId="6"/>
    <xf numFmtId="0" fontId="20" fillId="0" borderId="6"/>
  </cellStyleXfs>
  <cellXfs count="231">
    <xf numFmtId="0" fontId="0" fillId="0" borderId="0" xfId="0" applyFont="1" applyAlignment="1"/>
    <xf numFmtId="166" fontId="26" fillId="0" borderId="12" xfId="0" applyNumberFormat="1" applyFont="1" applyFill="1" applyBorder="1" applyAlignment="1">
      <alignment horizontal="right" vertical="center"/>
    </xf>
    <xf numFmtId="164" fontId="26" fillId="0" borderId="12" xfId="0" applyNumberFormat="1" applyFont="1" applyFill="1" applyBorder="1" applyAlignment="1">
      <alignment horizontal="right" vertical="center"/>
    </xf>
    <xf numFmtId="168" fontId="24" fillId="0" borderId="18" xfId="2" applyNumberFormat="1" applyFont="1" applyFill="1" applyBorder="1" applyAlignment="1">
      <alignment horizontal="right" vertical="center"/>
    </xf>
    <xf numFmtId="168" fontId="14" fillId="0" borderId="18" xfId="2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>
      <alignment horizontal="right" vertical="center"/>
    </xf>
    <xf numFmtId="40" fontId="14" fillId="0" borderId="18" xfId="4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12" fillId="0" borderId="6" xfId="1" applyFont="1" applyFill="1" applyBorder="1" applyAlignment="1">
      <alignment horizontal="center" vertical="top"/>
    </xf>
    <xf numFmtId="0" fontId="0" fillId="0" borderId="2" xfId="0" applyFont="1" applyFill="1" applyBorder="1" applyAlignment="1"/>
    <xf numFmtId="49" fontId="2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top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/>
    <xf numFmtId="0" fontId="0" fillId="0" borderId="2" xfId="0" applyFont="1" applyFill="1" applyBorder="1" applyAlignment="1">
      <alignment wrapText="1"/>
    </xf>
    <xf numFmtId="0" fontId="16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left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/>
    <xf numFmtId="164" fontId="1" fillId="0" borderId="1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/>
    </xf>
    <xf numFmtId="170" fontId="2" fillId="0" borderId="12" xfId="0" applyNumberFormat="1" applyFont="1" applyFill="1" applyBorder="1" applyAlignment="1">
      <alignment horizontal="center" vertical="center"/>
    </xf>
    <xf numFmtId="167" fontId="26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0" fontId="13" fillId="0" borderId="18" xfId="2" applyFill="1" applyBorder="1" applyAlignment="1">
      <alignment horizontal="center" vertical="center"/>
    </xf>
    <xf numFmtId="170" fontId="2" fillId="0" borderId="2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vertical="center" wrapText="1"/>
    </xf>
    <xf numFmtId="0" fontId="24" fillId="0" borderId="18" xfId="2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4" fillId="0" borderId="18" xfId="4" applyFont="1" applyFill="1" applyBorder="1" applyAlignment="1">
      <alignment horizontal="center" vertical="center"/>
    </xf>
    <xf numFmtId="40" fontId="13" fillId="0" borderId="18" xfId="0" applyNumberFormat="1" applyFont="1" applyFill="1" applyBorder="1" applyAlignment="1">
      <alignment horizontal="right" vertical="center"/>
    </xf>
    <xf numFmtId="49" fontId="13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8" xfId="4" applyFont="1" applyFill="1" applyBorder="1" applyAlignment="1">
      <alignment horizontal="center" vertical="center"/>
    </xf>
    <xf numFmtId="0" fontId="13" fillId="0" borderId="18" xfId="4" applyFont="1" applyFill="1" applyBorder="1" applyAlignment="1">
      <alignment horizontal="center" vertical="center"/>
    </xf>
    <xf numFmtId="40" fontId="13" fillId="0" borderId="18" xfId="4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vertical="center"/>
    </xf>
    <xf numFmtId="2" fontId="0" fillId="0" borderId="12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24" fillId="0" borderId="18" xfId="2" applyFont="1" applyFill="1" applyBorder="1" applyAlignment="1">
      <alignment horizontal="left" vertical="center" wrapText="1"/>
    </xf>
    <xf numFmtId="168" fontId="13" fillId="0" borderId="18" xfId="2" applyNumberFormat="1" applyFill="1" applyBorder="1" applyAlignment="1">
      <alignment horizontal="right" vertical="center"/>
    </xf>
    <xf numFmtId="0" fontId="0" fillId="0" borderId="1" xfId="0" applyFont="1" applyFill="1" applyBorder="1" applyAlignment="1"/>
    <xf numFmtId="0" fontId="18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3" fillId="0" borderId="18" xfId="2" applyFill="1" applyBorder="1" applyAlignment="1">
      <alignment horizontal="left" vertical="center"/>
    </xf>
    <xf numFmtId="170" fontId="13" fillId="0" borderId="18" xfId="2" applyNumberFormat="1" applyFill="1" applyBorder="1" applyAlignment="1">
      <alignment horizontal="center" vertical="center"/>
    </xf>
    <xf numFmtId="0" fontId="21" fillId="0" borderId="18" xfId="3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15" fillId="0" borderId="18" xfId="2" applyFont="1" applyFill="1" applyBorder="1" applyAlignment="1">
      <alignment horizontal="center" vertical="center" wrapText="1"/>
    </xf>
    <xf numFmtId="0" fontId="13" fillId="0" borderId="18" xfId="2" applyFill="1" applyBorder="1" applyAlignment="1">
      <alignment vertical="center" wrapText="1"/>
    </xf>
    <xf numFmtId="0" fontId="13" fillId="0" borderId="18" xfId="2" applyFill="1" applyBorder="1"/>
    <xf numFmtId="167" fontId="13" fillId="0" borderId="18" xfId="2" applyNumberForma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164" fontId="26" fillId="0" borderId="2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49" fontId="26" fillId="0" borderId="20" xfId="0" applyNumberFormat="1" applyFont="1" applyFill="1" applyBorder="1" applyAlignment="1">
      <alignment vertical="center" wrapText="1"/>
    </xf>
    <xf numFmtId="49" fontId="10" fillId="0" borderId="20" xfId="0" applyNumberFormat="1" applyFont="1" applyFill="1" applyBorder="1" applyAlignment="1">
      <alignment vertical="center" wrapText="1"/>
    </xf>
    <xf numFmtId="0" fontId="1" fillId="0" borderId="19" xfId="0" applyNumberFormat="1" applyFont="1" applyFill="1" applyBorder="1" applyAlignment="1">
      <alignment horizontal="center" vertical="center"/>
    </xf>
    <xf numFmtId="0" fontId="13" fillId="0" borderId="6" xfId="2" applyFill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 wrapText="1"/>
    </xf>
    <xf numFmtId="40" fontId="13" fillId="0" borderId="18" xfId="2" applyNumberFormat="1" applyFill="1" applyBorder="1" applyAlignment="1">
      <alignment horizontal="right" vertical="center"/>
    </xf>
    <xf numFmtId="0" fontId="39" fillId="0" borderId="18" xfId="0" applyFont="1" applyFill="1" applyBorder="1" applyAlignment="1">
      <alignment horizontal="center" vertical="center"/>
    </xf>
    <xf numFmtId="0" fontId="35" fillId="0" borderId="18" xfId="2" applyFont="1" applyFill="1" applyBorder="1" applyAlignment="1">
      <alignment horizontal="center" vertical="center"/>
    </xf>
    <xf numFmtId="0" fontId="40" fillId="0" borderId="18" xfId="2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center" vertical="center" wrapText="1"/>
    </xf>
    <xf numFmtId="40" fontId="14" fillId="0" borderId="18" xfId="2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/>
    <xf numFmtId="0" fontId="3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horizontal="center" vertical="center"/>
    </xf>
    <xf numFmtId="0" fontId="13" fillId="0" borderId="18" xfId="2" applyFill="1" applyBorder="1" applyAlignment="1">
      <alignment wrapText="1"/>
    </xf>
    <xf numFmtId="49" fontId="31" fillId="0" borderId="20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4" fillId="0" borderId="6" xfId="2" applyFont="1" applyFill="1" applyAlignment="1">
      <alignment horizontal="center" vertical="center" wrapText="1"/>
    </xf>
    <xf numFmtId="49" fontId="31" fillId="0" borderId="23" xfId="0" applyNumberFormat="1" applyFont="1" applyFill="1" applyBorder="1" applyAlignment="1">
      <alignment horizontal="left" vertical="center" wrapText="1"/>
    </xf>
    <xf numFmtId="49" fontId="33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wrapText="1"/>
    </xf>
    <xf numFmtId="49" fontId="33" fillId="0" borderId="1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4" fillId="0" borderId="18" xfId="2" applyFont="1" applyFill="1" applyBorder="1" applyAlignment="1">
      <alignment horizontal="left" vertical="center"/>
    </xf>
    <xf numFmtId="2" fontId="0" fillId="0" borderId="6" xfId="0" applyNumberFormat="1" applyFont="1" applyFill="1" applyBorder="1" applyAlignment="1"/>
    <xf numFmtId="2" fontId="0" fillId="0" borderId="3" xfId="0" applyNumberFormat="1" applyFont="1" applyFill="1" applyBorder="1" applyAlignment="1"/>
    <xf numFmtId="2" fontId="0" fillId="0" borderId="2" xfId="0" applyNumberFormat="1" applyFont="1" applyFill="1" applyBorder="1" applyAlignment="1"/>
    <xf numFmtId="49" fontId="0" fillId="0" borderId="2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15" fillId="0" borderId="25" xfId="2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wrapText="1"/>
    </xf>
    <xf numFmtId="0" fontId="13" fillId="0" borderId="24" xfId="2" applyFill="1" applyBorder="1" applyAlignment="1">
      <alignment horizontal="center" vertical="center"/>
    </xf>
    <xf numFmtId="0" fontId="0" fillId="0" borderId="18" xfId="0" applyNumberFormat="1" applyFont="1" applyFill="1" applyBorder="1" applyAlignment="1"/>
    <xf numFmtId="0" fontId="0" fillId="0" borderId="2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/>
    <xf numFmtId="49" fontId="4" fillId="0" borderId="12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 wrapText="1"/>
    </xf>
    <xf numFmtId="49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right" vertical="center"/>
    </xf>
    <xf numFmtId="164" fontId="1" fillId="0" borderId="18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/>
    </xf>
    <xf numFmtId="0" fontId="0" fillId="0" borderId="6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center"/>
    </xf>
    <xf numFmtId="0" fontId="13" fillId="0" borderId="6" xfId="2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164" fontId="1" fillId="2" borderId="12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 vertical="center"/>
    </xf>
    <xf numFmtId="164" fontId="1" fillId="3" borderId="12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Alignment="1">
      <alignment horizont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4" fillId="0" borderId="6" xfId="2" applyFont="1" applyFill="1" applyAlignment="1">
      <alignment horizontal="center" vertical="center"/>
    </xf>
    <xf numFmtId="0" fontId="14" fillId="0" borderId="6" xfId="2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4" borderId="0" xfId="0" applyNumberFormat="1" applyFont="1" applyFill="1" applyAlignment="1"/>
    <xf numFmtId="0" fontId="0" fillId="4" borderId="2" xfId="0" applyFont="1" applyFill="1" applyBorder="1" applyAlignment="1"/>
    <xf numFmtId="0" fontId="0" fillId="4" borderId="13" xfId="0" applyFont="1" applyFill="1" applyBorder="1" applyAlignment="1">
      <alignment wrapText="1"/>
    </xf>
    <xf numFmtId="0" fontId="0" fillId="4" borderId="13" xfId="0" applyFont="1" applyFill="1" applyBorder="1" applyAlignment="1"/>
    <xf numFmtId="0" fontId="0" fillId="4" borderId="1" xfId="0" applyFont="1" applyFill="1" applyBorder="1" applyAlignment="1"/>
    <xf numFmtId="0" fontId="0" fillId="4" borderId="14" xfId="0" applyFont="1" applyFill="1" applyBorder="1" applyAlignment="1"/>
    <xf numFmtId="172" fontId="0" fillId="4" borderId="13" xfId="0" applyNumberFormat="1" applyFont="1" applyFill="1" applyBorder="1" applyAlignment="1"/>
    <xf numFmtId="171" fontId="0" fillId="4" borderId="13" xfId="0" applyNumberFormat="1" applyFont="1" applyFill="1" applyBorder="1" applyAlignment="1"/>
    <xf numFmtId="0" fontId="4" fillId="4" borderId="6" xfId="0" applyFont="1" applyFill="1" applyBorder="1" applyAlignment="1">
      <alignment vertical="top"/>
    </xf>
  </cellXfs>
  <cellStyles count="5">
    <cellStyle name="Normal" xfId="0" builtinId="0"/>
    <cellStyle name="Normal 2" xfId="1"/>
    <cellStyle name="silfain" xfId="2"/>
    <cellStyle name="Обычный_Лист1" xfId="4"/>
    <cellStyle name="Обычный_დემონტაჟი" xfId="3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00"/>
      <rgbColor rgb="FFFF99CC"/>
      <rgbColor rgb="FF8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111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84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97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2</xdr:col>
      <xdr:colOff>1476375</xdr:colOff>
      <xdr:row>40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6"/>
  <sheetViews>
    <sheetView showGridLines="0" tabSelected="1" zoomScale="85" zoomScaleNormal="85" zoomScaleSheetLayoutView="85" workbookViewId="0">
      <pane ySplit="8" topLeftCell="A69" activePane="bottomLeft" state="frozen"/>
      <selection pane="bottomLeft" activeCell="H137" sqref="H137"/>
    </sheetView>
  </sheetViews>
  <sheetFormatPr defaultColWidth="8.85546875" defaultRowHeight="16.5" customHeight="1" x14ac:dyDescent="0.25"/>
  <cols>
    <col min="1" max="1" width="4.42578125" style="8" customWidth="1"/>
    <col min="2" max="2" width="20" style="8" bestFit="1" customWidth="1"/>
    <col min="3" max="3" width="48.7109375" style="8" customWidth="1"/>
    <col min="4" max="4" width="9" style="8" customWidth="1"/>
    <col min="5" max="5" width="12.7109375" style="8" customWidth="1"/>
    <col min="6" max="6" width="14" style="8" customWidth="1"/>
    <col min="7" max="7" width="12.7109375" style="8" customWidth="1"/>
    <col min="8" max="8" width="14.85546875" style="8" customWidth="1"/>
    <col min="9" max="9" width="11.42578125" style="8" customWidth="1"/>
    <col min="10" max="10" width="16.140625" style="8" bestFit="1" customWidth="1"/>
    <col min="11" max="11" width="11.7109375" style="8" customWidth="1"/>
    <col min="12" max="12" width="15.7109375" style="8" customWidth="1"/>
    <col min="13" max="13" width="19.5703125" style="8" customWidth="1"/>
    <col min="14" max="14" width="15.140625" style="222" customWidth="1"/>
    <col min="15" max="15" width="14.85546875" style="8" customWidth="1"/>
    <col min="16" max="21" width="9.140625" style="8" customWidth="1"/>
    <col min="22" max="256" width="8.85546875" style="8" customWidth="1"/>
    <col min="257" max="16384" width="8.85546875" style="9"/>
  </cols>
  <sheetData>
    <row r="1" spans="1:21" ht="16.5" customHeight="1" x14ac:dyDescent="0.25">
      <c r="D1" s="211" t="s">
        <v>107</v>
      </c>
      <c r="E1" s="211"/>
      <c r="F1" s="211"/>
      <c r="G1" s="211"/>
      <c r="H1" s="211"/>
      <c r="I1" s="211"/>
      <c r="J1" s="211"/>
      <c r="K1" s="211"/>
      <c r="L1" s="211"/>
    </row>
    <row r="2" spans="1:21" ht="37.15" customHeight="1" x14ac:dyDescent="0.25">
      <c r="A2" s="10"/>
      <c r="B2" s="218" t="s">
        <v>64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23"/>
      <c r="O2" s="11"/>
      <c r="P2" s="11"/>
      <c r="Q2" s="11"/>
      <c r="R2" s="11"/>
      <c r="S2" s="11"/>
      <c r="T2" s="11"/>
      <c r="U2" s="11"/>
    </row>
    <row r="3" spans="1:21" ht="48.6" customHeight="1" x14ac:dyDescent="0.25">
      <c r="A3" s="219" t="s">
        <v>106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23"/>
      <c r="O3" s="11"/>
      <c r="P3" s="11"/>
      <c r="Q3" s="11"/>
      <c r="R3" s="11"/>
      <c r="S3" s="11"/>
      <c r="T3" s="11"/>
      <c r="U3" s="11"/>
    </row>
    <row r="4" spans="1:21" ht="18" customHeight="1" x14ac:dyDescent="0.35">
      <c r="A4" s="215" t="s">
        <v>0</v>
      </c>
      <c r="B4" s="216"/>
      <c r="C4" s="217"/>
      <c r="D4" s="214"/>
      <c r="E4" s="214"/>
      <c r="F4" s="12" t="s">
        <v>1</v>
      </c>
      <c r="G4" s="13"/>
      <c r="H4" s="220"/>
      <c r="I4" s="221"/>
      <c r="J4" s="221"/>
      <c r="K4" s="221"/>
      <c r="L4" s="221"/>
      <c r="M4" s="11"/>
      <c r="N4" s="223"/>
      <c r="O4" s="11"/>
      <c r="P4" s="11"/>
      <c r="Q4" s="11"/>
      <c r="R4" s="11"/>
      <c r="S4" s="11"/>
      <c r="T4" s="11"/>
      <c r="U4" s="11"/>
    </row>
    <row r="5" spans="1:21" ht="16.5" customHeight="1" x14ac:dyDescent="0.25">
      <c r="A5" s="14"/>
      <c r="B5" s="15"/>
      <c r="C5" s="16"/>
      <c r="D5" s="17"/>
      <c r="E5" s="17"/>
      <c r="F5" s="18"/>
      <c r="G5" s="19"/>
      <c r="H5" s="16"/>
      <c r="I5" s="20"/>
      <c r="J5" s="17"/>
      <c r="K5" s="17"/>
      <c r="L5" s="17"/>
      <c r="M5" s="21"/>
      <c r="N5" s="223"/>
      <c r="O5" s="11"/>
      <c r="P5" s="11"/>
      <c r="Q5" s="11"/>
      <c r="R5" s="11"/>
      <c r="S5" s="11"/>
      <c r="T5" s="11"/>
      <c r="U5" s="11"/>
    </row>
    <row r="6" spans="1:21" ht="18" customHeight="1" x14ac:dyDescent="0.25">
      <c r="A6" s="210" t="s">
        <v>2</v>
      </c>
      <c r="B6" s="210" t="s">
        <v>3</v>
      </c>
      <c r="C6" s="210" t="s">
        <v>4</v>
      </c>
      <c r="D6" s="208" t="s">
        <v>5</v>
      </c>
      <c r="E6" s="208" t="s">
        <v>6</v>
      </c>
      <c r="F6" s="210" t="s">
        <v>7</v>
      </c>
      <c r="G6" s="210" t="s">
        <v>8</v>
      </c>
      <c r="H6" s="209"/>
      <c r="I6" s="210" t="s">
        <v>9</v>
      </c>
      <c r="J6" s="209"/>
      <c r="K6" s="210" t="s">
        <v>10</v>
      </c>
      <c r="L6" s="209"/>
      <c r="M6" s="199" t="s">
        <v>11</v>
      </c>
      <c r="N6" s="224"/>
      <c r="O6" s="22"/>
      <c r="P6" s="22"/>
      <c r="Q6" s="11"/>
      <c r="R6" s="11"/>
      <c r="S6" s="11"/>
      <c r="T6" s="11"/>
      <c r="U6" s="11"/>
    </row>
    <row r="7" spans="1:21" ht="26.25" customHeight="1" x14ac:dyDescent="0.25">
      <c r="A7" s="209"/>
      <c r="B7" s="209"/>
      <c r="C7" s="209"/>
      <c r="D7" s="209"/>
      <c r="E7" s="209"/>
      <c r="F7" s="209"/>
      <c r="G7" s="199" t="s">
        <v>12</v>
      </c>
      <c r="H7" s="199" t="s">
        <v>13</v>
      </c>
      <c r="I7" s="199" t="s">
        <v>12</v>
      </c>
      <c r="J7" s="199" t="s">
        <v>13</v>
      </c>
      <c r="K7" s="199" t="s">
        <v>12</v>
      </c>
      <c r="L7" s="199" t="s">
        <v>13</v>
      </c>
      <c r="M7" s="199" t="s">
        <v>14</v>
      </c>
      <c r="N7" s="225"/>
      <c r="O7" s="11"/>
      <c r="P7" s="11"/>
      <c r="Q7" s="11"/>
      <c r="R7" s="11"/>
      <c r="S7" s="11"/>
      <c r="T7" s="11"/>
      <c r="U7" s="11"/>
    </row>
    <row r="8" spans="1:21" ht="15.75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25"/>
      <c r="O8" s="11"/>
      <c r="P8" s="11"/>
      <c r="Q8" s="11"/>
      <c r="R8" s="11"/>
      <c r="S8" s="11"/>
      <c r="T8" s="11"/>
      <c r="U8" s="11"/>
    </row>
    <row r="9" spans="1:21" ht="54" customHeight="1" x14ac:dyDescent="0.25">
      <c r="A9" s="24"/>
      <c r="B9" s="25"/>
      <c r="C9" s="26" t="s">
        <v>15</v>
      </c>
      <c r="D9" s="27"/>
      <c r="E9" s="200"/>
      <c r="F9" s="200"/>
      <c r="G9" s="200"/>
      <c r="H9" s="200"/>
      <c r="I9" s="200"/>
      <c r="J9" s="200"/>
      <c r="K9" s="200"/>
      <c r="L9" s="200"/>
      <c r="M9" s="200"/>
      <c r="N9" s="225"/>
      <c r="O9" s="11"/>
      <c r="P9" s="11"/>
      <c r="Q9" s="11"/>
      <c r="R9" s="11"/>
      <c r="S9" s="11"/>
      <c r="T9" s="11"/>
      <c r="U9" s="11"/>
    </row>
    <row r="10" spans="1:21" ht="47.25" x14ac:dyDescent="0.25">
      <c r="A10" s="28">
        <v>1</v>
      </c>
      <c r="B10" s="29" t="s">
        <v>101</v>
      </c>
      <c r="C10" s="30" t="s">
        <v>16</v>
      </c>
      <c r="D10" s="31" t="s">
        <v>17</v>
      </c>
      <c r="E10" s="32"/>
      <c r="F10" s="1">
        <v>1.23</v>
      </c>
      <c r="G10" s="33"/>
      <c r="H10" s="33"/>
      <c r="I10" s="33"/>
      <c r="J10" s="33"/>
      <c r="K10" s="33"/>
      <c r="L10" s="33"/>
      <c r="M10" s="33"/>
      <c r="N10" s="225"/>
      <c r="O10" s="11"/>
      <c r="P10" s="11"/>
      <c r="Q10" s="11"/>
      <c r="R10" s="11"/>
      <c r="S10" s="11"/>
      <c r="T10" s="11"/>
      <c r="U10" s="11"/>
    </row>
    <row r="11" spans="1:21" ht="18" customHeight="1" x14ac:dyDescent="0.35">
      <c r="A11" s="34"/>
      <c r="B11" s="35"/>
      <c r="C11" s="36" t="s">
        <v>18</v>
      </c>
      <c r="D11" s="199" t="s">
        <v>19</v>
      </c>
      <c r="E11" s="33">
        <v>93.22</v>
      </c>
      <c r="F11" s="33">
        <f>F10*E11</f>
        <v>114.6606</v>
      </c>
      <c r="G11" s="33"/>
      <c r="H11" s="33"/>
      <c r="I11" s="33"/>
      <c r="J11" s="33"/>
      <c r="K11" s="33"/>
      <c r="L11" s="33"/>
      <c r="M11" s="33"/>
      <c r="N11" s="225"/>
      <c r="O11" s="11"/>
      <c r="P11" s="11"/>
      <c r="Q11" s="11"/>
      <c r="R11" s="11"/>
      <c r="S11" s="11"/>
      <c r="T11" s="11"/>
      <c r="U11" s="11"/>
    </row>
    <row r="12" spans="1:21" ht="18" customHeight="1" x14ac:dyDescent="0.35">
      <c r="A12" s="37"/>
      <c r="B12" s="38"/>
      <c r="C12" s="39" t="s">
        <v>21</v>
      </c>
      <c r="D12" s="40" t="s">
        <v>22</v>
      </c>
      <c r="E12" s="38"/>
      <c r="F12" s="38"/>
      <c r="G12" s="38"/>
      <c r="H12" s="203"/>
      <c r="I12" s="38"/>
      <c r="J12" s="203"/>
      <c r="K12" s="38"/>
      <c r="L12" s="203"/>
      <c r="M12" s="203"/>
      <c r="N12" s="225"/>
      <c r="O12" s="11"/>
      <c r="P12" s="11"/>
      <c r="Q12" s="11"/>
      <c r="R12" s="11"/>
      <c r="S12" s="11"/>
      <c r="T12" s="11"/>
      <c r="U12" s="11"/>
    </row>
    <row r="13" spans="1:21" ht="18" customHeight="1" x14ac:dyDescent="0.25">
      <c r="A13" s="24"/>
      <c r="B13" s="41"/>
      <c r="C13" s="42" t="s">
        <v>23</v>
      </c>
      <c r="D13" s="43"/>
      <c r="E13" s="44"/>
      <c r="F13" s="33"/>
      <c r="G13" s="33"/>
      <c r="H13" s="33"/>
      <c r="I13" s="33"/>
      <c r="J13" s="33"/>
      <c r="K13" s="33"/>
      <c r="L13" s="33"/>
      <c r="M13" s="33"/>
      <c r="N13" s="225"/>
      <c r="O13" s="11"/>
      <c r="P13" s="11"/>
      <c r="Q13" s="11"/>
      <c r="R13" s="11"/>
      <c r="S13" s="11"/>
      <c r="T13" s="11"/>
      <c r="U13" s="11"/>
    </row>
    <row r="14" spans="1:21" ht="54" customHeight="1" x14ac:dyDescent="0.25">
      <c r="A14" s="28">
        <v>1</v>
      </c>
      <c r="B14" s="26" t="s">
        <v>24</v>
      </c>
      <c r="C14" s="45" t="s">
        <v>25</v>
      </c>
      <c r="D14" s="31" t="s">
        <v>69</v>
      </c>
      <c r="E14" s="32"/>
      <c r="F14" s="2">
        <v>854.77</v>
      </c>
      <c r="G14" s="33"/>
      <c r="H14" s="33"/>
      <c r="I14" s="33"/>
      <c r="J14" s="33"/>
      <c r="K14" s="33"/>
      <c r="L14" s="33"/>
      <c r="M14" s="33"/>
      <c r="N14" s="225"/>
      <c r="O14" s="11"/>
      <c r="P14" s="11"/>
      <c r="Q14" s="11"/>
      <c r="R14" s="11"/>
      <c r="S14" s="11"/>
      <c r="T14" s="11"/>
      <c r="U14" s="11"/>
    </row>
    <row r="15" spans="1:21" ht="18" customHeight="1" x14ac:dyDescent="0.25">
      <c r="A15" s="46"/>
      <c r="B15" s="7"/>
      <c r="C15" s="47" t="s">
        <v>46</v>
      </c>
      <c r="D15" s="199" t="s">
        <v>26</v>
      </c>
      <c r="E15" s="48">
        <f>(19.1+14.4*2)/1000</f>
        <v>4.7900000000000005E-2</v>
      </c>
      <c r="F15" s="33">
        <f>F14*E15</f>
        <v>40.943483000000001</v>
      </c>
      <c r="G15" s="33"/>
      <c r="H15" s="33"/>
      <c r="I15" s="33"/>
      <c r="J15" s="33"/>
      <c r="K15" s="33"/>
      <c r="L15" s="33"/>
      <c r="M15" s="33"/>
      <c r="N15" s="225"/>
      <c r="O15" s="11"/>
      <c r="P15" s="11"/>
      <c r="Q15" s="11"/>
      <c r="R15" s="11"/>
      <c r="S15" s="11"/>
      <c r="T15" s="11"/>
      <c r="U15" s="11"/>
    </row>
    <row r="16" spans="1:21" ht="36" customHeight="1" x14ac:dyDescent="0.25">
      <c r="A16" s="28">
        <v>2</v>
      </c>
      <c r="B16" s="42" t="s">
        <v>68</v>
      </c>
      <c r="C16" s="45" t="s">
        <v>27</v>
      </c>
      <c r="D16" s="31" t="s">
        <v>69</v>
      </c>
      <c r="E16" s="49"/>
      <c r="F16" s="2">
        <f>F14</f>
        <v>854.77</v>
      </c>
      <c r="G16" s="33"/>
      <c r="H16" s="33"/>
      <c r="I16" s="33"/>
      <c r="J16" s="33"/>
      <c r="K16" s="33"/>
      <c r="L16" s="33"/>
      <c r="M16" s="33"/>
      <c r="N16" s="225"/>
      <c r="O16" s="11"/>
      <c r="P16" s="11"/>
      <c r="Q16" s="11"/>
      <c r="R16" s="11"/>
      <c r="S16" s="11"/>
      <c r="T16" s="11"/>
      <c r="U16" s="11"/>
    </row>
    <row r="17" spans="1:256" ht="18" customHeight="1" x14ac:dyDescent="0.25">
      <c r="A17" s="24"/>
      <c r="B17" s="35"/>
      <c r="C17" s="47" t="s">
        <v>18</v>
      </c>
      <c r="D17" s="199" t="s">
        <v>19</v>
      </c>
      <c r="E17" s="50">
        <f>20/1000</f>
        <v>0.02</v>
      </c>
      <c r="F17" s="33">
        <f>F16*E17</f>
        <v>17.095400000000001</v>
      </c>
      <c r="G17" s="33"/>
      <c r="H17" s="33"/>
      <c r="I17" s="33"/>
      <c r="J17" s="33"/>
      <c r="K17" s="33"/>
      <c r="L17" s="33"/>
      <c r="M17" s="33"/>
      <c r="N17" s="225"/>
      <c r="O17" s="11"/>
      <c r="P17" s="11"/>
      <c r="Q17" s="11"/>
      <c r="R17" s="11"/>
      <c r="S17" s="11"/>
      <c r="T17" s="11"/>
      <c r="U17" s="11"/>
    </row>
    <row r="18" spans="1:256" ht="36" customHeight="1" x14ac:dyDescent="0.25">
      <c r="A18" s="24"/>
      <c r="B18" s="7" t="s">
        <v>97</v>
      </c>
      <c r="C18" s="51" t="s">
        <v>28</v>
      </c>
      <c r="D18" s="199" t="s">
        <v>26</v>
      </c>
      <c r="E18" s="50">
        <f>44.8/1000</f>
        <v>4.48E-2</v>
      </c>
      <c r="F18" s="33">
        <f>F16*E18</f>
        <v>38.293695999999997</v>
      </c>
      <c r="G18" s="33"/>
      <c r="H18" s="33"/>
      <c r="I18" s="33"/>
      <c r="J18" s="33"/>
      <c r="K18" s="33"/>
      <c r="L18" s="33"/>
      <c r="M18" s="33"/>
      <c r="N18" s="225"/>
      <c r="O18" s="11"/>
      <c r="P18" s="11"/>
      <c r="Q18" s="11"/>
      <c r="R18" s="11"/>
      <c r="S18" s="11"/>
      <c r="T18" s="11"/>
      <c r="U18" s="11"/>
    </row>
    <row r="19" spans="1:256" ht="18" customHeight="1" x14ac:dyDescent="0.25">
      <c r="A19" s="24"/>
      <c r="B19" s="35"/>
      <c r="C19" s="47" t="s">
        <v>29</v>
      </c>
      <c r="D19" s="52" t="s">
        <v>22</v>
      </c>
      <c r="E19" s="48">
        <f>2.1/1000</f>
        <v>2.1000000000000003E-3</v>
      </c>
      <c r="F19" s="33">
        <f>F16*E19</f>
        <v>1.7950170000000003</v>
      </c>
      <c r="G19" s="33"/>
      <c r="H19" s="33"/>
      <c r="I19" s="33"/>
      <c r="J19" s="33"/>
      <c r="K19" s="33"/>
      <c r="L19" s="33"/>
      <c r="M19" s="33"/>
      <c r="N19" s="225"/>
      <c r="O19" s="11"/>
      <c r="P19" s="11"/>
      <c r="Q19" s="11"/>
      <c r="R19" s="11"/>
      <c r="S19" s="11"/>
      <c r="T19" s="11"/>
      <c r="U19" s="11"/>
    </row>
    <row r="20" spans="1:256" ht="18" customHeight="1" x14ac:dyDescent="0.25">
      <c r="A20" s="24"/>
      <c r="B20" s="35"/>
      <c r="C20" s="53" t="s">
        <v>82</v>
      </c>
      <c r="D20" s="54" t="s">
        <v>59</v>
      </c>
      <c r="E20" s="55">
        <f>0.05/1000</f>
        <v>5.0000000000000002E-5</v>
      </c>
      <c r="F20" s="33">
        <f>F16*E20</f>
        <v>4.2738499999999999E-2</v>
      </c>
      <c r="G20" s="33"/>
      <c r="H20" s="33"/>
      <c r="I20" s="33"/>
      <c r="J20" s="33"/>
      <c r="K20" s="33"/>
      <c r="L20" s="33"/>
      <c r="M20" s="33"/>
      <c r="N20" s="225"/>
      <c r="O20" s="11"/>
      <c r="P20" s="11"/>
      <c r="Q20" s="11"/>
      <c r="R20" s="11"/>
      <c r="S20" s="11"/>
      <c r="T20" s="11"/>
      <c r="U20" s="11"/>
    </row>
    <row r="21" spans="1:256" ht="30" customHeight="1" x14ac:dyDescent="0.25">
      <c r="A21" s="56"/>
      <c r="B21" s="57"/>
      <c r="C21" s="58" t="s">
        <v>30</v>
      </c>
      <c r="D21" s="59" t="s">
        <v>36</v>
      </c>
      <c r="E21" s="60"/>
      <c r="F21" s="2">
        <f>F16*1.8</f>
        <v>1538.586</v>
      </c>
      <c r="G21" s="33"/>
      <c r="H21" s="33"/>
      <c r="I21" s="33"/>
      <c r="J21" s="33"/>
      <c r="K21" s="33"/>
      <c r="L21" s="33"/>
      <c r="M21" s="33"/>
      <c r="N21" s="225"/>
      <c r="O21" s="11"/>
      <c r="P21" s="11"/>
      <c r="Q21" s="11"/>
      <c r="R21" s="11"/>
      <c r="S21" s="11"/>
      <c r="T21" s="11"/>
      <c r="U21" s="11"/>
    </row>
    <row r="22" spans="1:256" ht="19.5" x14ac:dyDescent="0.25">
      <c r="A22" s="56">
        <v>3</v>
      </c>
      <c r="B22" s="61" t="s">
        <v>84</v>
      </c>
      <c r="C22" s="62" t="s">
        <v>85</v>
      </c>
      <c r="D22" s="31" t="s">
        <v>69</v>
      </c>
      <c r="E22" s="63"/>
      <c r="F22" s="6">
        <f>F16</f>
        <v>854.77</v>
      </c>
      <c r="G22" s="64"/>
      <c r="H22" s="64"/>
      <c r="I22" s="64"/>
      <c r="J22" s="64"/>
      <c r="K22" s="64"/>
      <c r="L22" s="64"/>
      <c r="M22" s="64"/>
      <c r="N22" s="225"/>
      <c r="O22" s="11"/>
      <c r="P22" s="11"/>
      <c r="Q22" s="11"/>
      <c r="R22" s="11"/>
      <c r="S22" s="11"/>
      <c r="T22" s="11"/>
      <c r="U22" s="11"/>
    </row>
    <row r="23" spans="1:256" ht="18" x14ac:dyDescent="0.25">
      <c r="A23" s="56"/>
      <c r="B23" s="65"/>
      <c r="C23" s="66" t="s">
        <v>18</v>
      </c>
      <c r="D23" s="67" t="s">
        <v>19</v>
      </c>
      <c r="E23" s="68">
        <v>3.2299999999999998E-3</v>
      </c>
      <c r="F23" s="69">
        <f>F22*E23</f>
        <v>2.7609070999999998</v>
      </c>
      <c r="G23" s="64"/>
      <c r="H23" s="64"/>
      <c r="I23" s="64"/>
      <c r="J23" s="64"/>
      <c r="K23" s="64"/>
      <c r="L23" s="64"/>
      <c r="M23" s="64"/>
      <c r="N23" s="225"/>
      <c r="O23" s="11"/>
      <c r="P23" s="11"/>
      <c r="Q23" s="11"/>
      <c r="R23" s="11"/>
      <c r="S23" s="11"/>
      <c r="T23" s="11"/>
      <c r="U23" s="11"/>
    </row>
    <row r="24" spans="1:256" ht="18" x14ac:dyDescent="0.25">
      <c r="A24" s="56"/>
      <c r="B24" s="7" t="s">
        <v>86</v>
      </c>
      <c r="C24" s="66" t="s">
        <v>87</v>
      </c>
      <c r="D24" s="67" t="s">
        <v>88</v>
      </c>
      <c r="E24" s="68">
        <v>3.62E-3</v>
      </c>
      <c r="F24" s="69">
        <f>ROUND(F22*E24,2)</f>
        <v>3.09</v>
      </c>
      <c r="G24" s="64"/>
      <c r="H24" s="64"/>
      <c r="I24" s="64"/>
      <c r="J24" s="64"/>
      <c r="K24" s="64"/>
      <c r="L24" s="64"/>
      <c r="M24" s="64"/>
      <c r="N24" s="225"/>
      <c r="O24" s="11"/>
      <c r="P24" s="11"/>
      <c r="Q24" s="11"/>
      <c r="R24" s="11"/>
      <c r="S24" s="11"/>
      <c r="T24" s="11"/>
      <c r="U24" s="11"/>
    </row>
    <row r="25" spans="1:256" ht="18" x14ac:dyDescent="0.25">
      <c r="A25" s="56"/>
      <c r="B25" s="65"/>
      <c r="C25" s="66" t="s">
        <v>29</v>
      </c>
      <c r="D25" s="67" t="s">
        <v>22</v>
      </c>
      <c r="E25" s="68">
        <v>1.8000000000000001E-4</v>
      </c>
      <c r="F25" s="69">
        <f>ROUND(F22*E25,2)</f>
        <v>0.15</v>
      </c>
      <c r="G25" s="64"/>
      <c r="H25" s="64"/>
      <c r="I25" s="64"/>
      <c r="J25" s="64"/>
      <c r="K25" s="64"/>
      <c r="L25" s="64"/>
      <c r="M25" s="64"/>
      <c r="N25" s="225"/>
      <c r="O25" s="11"/>
      <c r="P25" s="11"/>
      <c r="Q25" s="11"/>
      <c r="R25" s="11"/>
      <c r="S25" s="11"/>
      <c r="T25" s="11"/>
      <c r="U25" s="11"/>
    </row>
    <row r="26" spans="1:256" ht="18" x14ac:dyDescent="0.35">
      <c r="A26" s="56"/>
      <c r="B26" s="70"/>
      <c r="C26" s="71" t="s">
        <v>89</v>
      </c>
      <c r="D26" s="67" t="s">
        <v>39</v>
      </c>
      <c r="E26" s="68">
        <v>4.0000000000000003E-5</v>
      </c>
      <c r="F26" s="69">
        <f>ROUND(F22*E26,2)</f>
        <v>0.03</v>
      </c>
      <c r="G26" s="33"/>
      <c r="H26" s="64"/>
      <c r="I26" s="64"/>
      <c r="J26" s="64"/>
      <c r="K26" s="64"/>
      <c r="L26" s="64"/>
      <c r="M26" s="64"/>
      <c r="N26" s="225"/>
      <c r="O26" s="11"/>
      <c r="P26" s="11"/>
      <c r="Q26" s="11"/>
      <c r="R26" s="11"/>
      <c r="S26" s="11"/>
      <c r="T26" s="11"/>
      <c r="U26" s="11"/>
    </row>
    <row r="27" spans="1:256" ht="20.25" customHeight="1" x14ac:dyDescent="0.25">
      <c r="A27" s="28">
        <v>4</v>
      </c>
      <c r="B27" s="42" t="s">
        <v>31</v>
      </c>
      <c r="C27" s="72" t="s">
        <v>32</v>
      </c>
      <c r="D27" s="59" t="s">
        <v>70</v>
      </c>
      <c r="E27" s="60"/>
      <c r="F27" s="2">
        <f>1230*5.5</f>
        <v>6765</v>
      </c>
      <c r="G27" s="33"/>
      <c r="H27" s="33"/>
      <c r="I27" s="33"/>
      <c r="J27" s="33"/>
      <c r="K27" s="33"/>
      <c r="L27" s="33"/>
      <c r="M27" s="33"/>
      <c r="N27" s="225"/>
      <c r="O27" s="11"/>
      <c r="P27" s="11"/>
      <c r="Q27" s="11"/>
      <c r="R27" s="11"/>
      <c r="S27" s="11"/>
      <c r="T27" s="11"/>
      <c r="U27" s="11"/>
    </row>
    <row r="28" spans="1:256" ht="18" customHeight="1" x14ac:dyDescent="0.25">
      <c r="A28" s="46"/>
      <c r="B28" s="73"/>
      <c r="C28" s="47" t="s">
        <v>34</v>
      </c>
      <c r="D28" s="74" t="s">
        <v>26</v>
      </c>
      <c r="E28" s="75">
        <f>0.4/1000</f>
        <v>4.0000000000000002E-4</v>
      </c>
      <c r="F28" s="33">
        <f>F27*E28</f>
        <v>2.706</v>
      </c>
      <c r="G28" s="33"/>
      <c r="H28" s="33"/>
      <c r="I28" s="33"/>
      <c r="J28" s="33"/>
      <c r="K28" s="33"/>
      <c r="L28" s="33"/>
      <c r="M28" s="33"/>
      <c r="N28" s="225"/>
      <c r="O28" s="11"/>
      <c r="P28" s="11"/>
      <c r="Q28" s="11"/>
      <c r="R28" s="11"/>
      <c r="S28" s="11"/>
      <c r="T28" s="11"/>
      <c r="U28" s="11"/>
    </row>
    <row r="29" spans="1:256" ht="18" customHeight="1" x14ac:dyDescent="0.25">
      <c r="A29" s="46"/>
      <c r="B29" s="41"/>
      <c r="C29" s="47" t="s">
        <v>62</v>
      </c>
      <c r="D29" s="199" t="s">
        <v>26</v>
      </c>
      <c r="E29" s="75">
        <f>0.4/1000</f>
        <v>4.0000000000000002E-4</v>
      </c>
      <c r="F29" s="33">
        <f>F27*E29</f>
        <v>2.706</v>
      </c>
      <c r="G29" s="33"/>
      <c r="H29" s="33"/>
      <c r="I29" s="33"/>
      <c r="J29" s="33"/>
      <c r="K29" s="33"/>
      <c r="L29" s="33"/>
      <c r="M29" s="33"/>
      <c r="N29" s="225"/>
      <c r="O29" s="11"/>
      <c r="P29" s="11"/>
      <c r="Q29" s="11"/>
      <c r="R29" s="11"/>
      <c r="S29" s="11"/>
      <c r="T29" s="11"/>
      <c r="U29" s="11"/>
    </row>
    <row r="30" spans="1:256" ht="18" customHeight="1" x14ac:dyDescent="0.25">
      <c r="A30" s="24"/>
      <c r="C30" s="90" t="s">
        <v>20</v>
      </c>
      <c r="D30" s="35"/>
      <c r="E30" s="50"/>
      <c r="F30" s="33"/>
      <c r="G30" s="33"/>
      <c r="H30" s="5"/>
      <c r="I30" s="5"/>
      <c r="J30" s="5"/>
      <c r="K30" s="5"/>
      <c r="L30" s="5"/>
      <c r="M30" s="5"/>
      <c r="N30" s="225"/>
      <c r="O30" s="11"/>
      <c r="P30" s="11"/>
      <c r="Q30" s="11"/>
      <c r="R30" s="11"/>
      <c r="S30" s="11"/>
      <c r="T30" s="11"/>
      <c r="U30" s="11"/>
    </row>
    <row r="31" spans="1:256" ht="25.15" customHeight="1" x14ac:dyDescent="0.25">
      <c r="A31" s="56"/>
      <c r="B31" s="56"/>
      <c r="C31" s="90" t="s">
        <v>37</v>
      </c>
      <c r="D31" s="42" t="s">
        <v>22</v>
      </c>
      <c r="E31" s="56"/>
      <c r="F31" s="33"/>
      <c r="G31" s="5"/>
      <c r="H31" s="204"/>
      <c r="I31" s="5"/>
      <c r="J31" s="204"/>
      <c r="K31" s="5"/>
      <c r="L31" s="204"/>
      <c r="M31" s="204"/>
      <c r="N31" s="225"/>
      <c r="O31" s="11"/>
      <c r="P31" s="11"/>
      <c r="Q31" s="11"/>
      <c r="R31" s="11"/>
      <c r="S31" s="11"/>
      <c r="T31" s="11"/>
      <c r="U31" s="11"/>
    </row>
    <row r="32" spans="1:256" ht="24.6" customHeight="1" x14ac:dyDescent="0.25">
      <c r="A32" s="56"/>
      <c r="B32" s="91"/>
      <c r="C32" s="26" t="s">
        <v>90</v>
      </c>
      <c r="D32" s="92"/>
      <c r="E32" s="54"/>
      <c r="F32" s="93"/>
      <c r="G32" s="5"/>
      <c r="H32" s="5"/>
      <c r="I32" s="5"/>
      <c r="J32" s="5"/>
      <c r="K32" s="5"/>
      <c r="L32" s="5"/>
      <c r="M32" s="5"/>
      <c r="N32" s="225"/>
      <c r="O32" s="11"/>
      <c r="P32" s="11"/>
      <c r="Q32" s="11"/>
      <c r="R32" s="11"/>
      <c r="S32" s="11"/>
      <c r="T32" s="11"/>
      <c r="U32" s="11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8" x14ac:dyDescent="0.25">
      <c r="A33" s="94"/>
      <c r="B33" s="76"/>
      <c r="C33" s="95" t="s">
        <v>102</v>
      </c>
      <c r="D33" s="96"/>
      <c r="E33" s="54"/>
      <c r="F33" s="97"/>
      <c r="G33" s="98"/>
      <c r="H33" s="99"/>
      <c r="I33" s="98"/>
      <c r="J33" s="99"/>
      <c r="K33" s="98"/>
      <c r="L33" s="99"/>
      <c r="M33" s="100"/>
      <c r="N33" s="225"/>
      <c r="O33" s="11"/>
      <c r="P33" s="11"/>
      <c r="Q33" s="11"/>
      <c r="R33" s="11"/>
      <c r="S33" s="11"/>
      <c r="T33" s="11"/>
      <c r="U33" s="11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36" x14ac:dyDescent="0.25">
      <c r="A34" s="101">
        <v>1</v>
      </c>
      <c r="B34" s="76" t="s">
        <v>93</v>
      </c>
      <c r="C34" s="108" t="s">
        <v>103</v>
      </c>
      <c r="D34" s="106" t="s">
        <v>94</v>
      </c>
      <c r="E34" s="54"/>
      <c r="F34" s="103">
        <f>0.19*6</f>
        <v>1.1400000000000001</v>
      </c>
      <c r="G34" s="33"/>
      <c r="H34" s="33"/>
      <c r="I34" s="33"/>
      <c r="J34" s="33"/>
      <c r="K34" s="33"/>
      <c r="L34" s="33"/>
      <c r="M34" s="33"/>
      <c r="N34" s="225"/>
      <c r="O34" s="11"/>
      <c r="P34" s="11"/>
      <c r="Q34" s="11"/>
      <c r="R34" s="11"/>
      <c r="S34" s="11"/>
      <c r="T34" s="11"/>
      <c r="U34" s="1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8" customHeight="1" x14ac:dyDescent="0.25">
      <c r="A35" s="104"/>
      <c r="B35" s="76"/>
      <c r="C35" s="109" t="s">
        <v>18</v>
      </c>
      <c r="D35" s="198" t="s">
        <v>19</v>
      </c>
      <c r="E35" s="89">
        <f t="shared" ref="E35" si="0">206/100</f>
        <v>2.06</v>
      </c>
      <c r="F35" s="93">
        <f>F34*E35</f>
        <v>2.3484000000000003</v>
      </c>
      <c r="G35" s="33"/>
      <c r="H35" s="33"/>
      <c r="I35" s="33"/>
      <c r="J35" s="33"/>
      <c r="K35" s="33"/>
      <c r="L35" s="33"/>
      <c r="M35" s="33"/>
      <c r="N35" s="225"/>
      <c r="O35" s="11"/>
      <c r="P35" s="11"/>
      <c r="Q35" s="11"/>
      <c r="R35" s="11"/>
      <c r="S35" s="11"/>
      <c r="T35" s="11"/>
      <c r="U35" s="11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36" customHeight="1" x14ac:dyDescent="0.25">
      <c r="A36" s="110">
        <v>2</v>
      </c>
      <c r="B36" s="76" t="s">
        <v>91</v>
      </c>
      <c r="C36" s="108" t="s">
        <v>104</v>
      </c>
      <c r="D36" s="106" t="s">
        <v>94</v>
      </c>
      <c r="E36" s="89"/>
      <c r="F36" s="103">
        <f>F34</f>
        <v>1.1400000000000001</v>
      </c>
      <c r="G36" s="33"/>
      <c r="H36" s="33"/>
      <c r="I36" s="33"/>
      <c r="J36" s="33"/>
      <c r="K36" s="33"/>
      <c r="L36" s="33"/>
      <c r="M36" s="33"/>
      <c r="N36" s="225"/>
      <c r="O36" s="11"/>
      <c r="P36" s="11"/>
      <c r="Q36" s="11"/>
      <c r="R36" s="11"/>
      <c r="S36" s="11"/>
      <c r="T36" s="11"/>
      <c r="U36" s="11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8" customHeight="1" x14ac:dyDescent="0.25">
      <c r="A37" s="104"/>
      <c r="B37" s="76"/>
      <c r="C37" s="105" t="s">
        <v>18</v>
      </c>
      <c r="D37" s="106" t="s">
        <v>19</v>
      </c>
      <c r="E37" s="89">
        <f t="shared" ref="E37" si="1">34/1000</f>
        <v>3.4000000000000002E-2</v>
      </c>
      <c r="F37" s="93">
        <f>F36*E37</f>
        <v>3.876000000000001E-2</v>
      </c>
      <c r="G37" s="33"/>
      <c r="H37" s="33"/>
      <c r="I37" s="33"/>
      <c r="J37" s="33"/>
      <c r="K37" s="33"/>
      <c r="L37" s="33"/>
      <c r="M37" s="33"/>
      <c r="N37" s="225"/>
      <c r="O37" s="11"/>
      <c r="P37" s="11"/>
      <c r="Q37" s="11"/>
      <c r="R37" s="11"/>
      <c r="S37" s="11"/>
      <c r="T37" s="11"/>
      <c r="U37" s="11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37.5" customHeight="1" x14ac:dyDescent="0.25">
      <c r="A38" s="104"/>
      <c r="B38" s="7" t="s">
        <v>98</v>
      </c>
      <c r="C38" s="107" t="s">
        <v>92</v>
      </c>
      <c r="D38" s="106" t="s">
        <v>26</v>
      </c>
      <c r="E38" s="89">
        <f t="shared" ref="E38" si="2">83.3/1000</f>
        <v>8.3299999999999999E-2</v>
      </c>
      <c r="F38" s="93">
        <f>F36*E38</f>
        <v>9.4962000000000005E-2</v>
      </c>
      <c r="G38" s="33"/>
      <c r="H38" s="33"/>
      <c r="I38" s="33"/>
      <c r="J38" s="33"/>
      <c r="K38" s="33"/>
      <c r="L38" s="33"/>
      <c r="M38" s="33"/>
      <c r="N38" s="225"/>
      <c r="O38" s="11"/>
      <c r="P38" s="11"/>
      <c r="Q38" s="11"/>
      <c r="R38" s="11"/>
      <c r="S38" s="11"/>
      <c r="T38" s="11"/>
      <c r="U38" s="11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8" customHeight="1" x14ac:dyDescent="0.35">
      <c r="A39" s="104"/>
      <c r="B39" s="76"/>
      <c r="C39" s="105" t="s">
        <v>29</v>
      </c>
      <c r="D39" s="111" t="s">
        <v>22</v>
      </c>
      <c r="E39" s="89">
        <f t="shared" ref="E39" si="3">5.63/1000</f>
        <v>5.6299999999999996E-3</v>
      </c>
      <c r="F39" s="93">
        <f>F36*E39</f>
        <v>6.4182000000000006E-3</v>
      </c>
      <c r="G39" s="33"/>
      <c r="H39" s="33"/>
      <c r="I39" s="33"/>
      <c r="J39" s="33"/>
      <c r="K39" s="33"/>
      <c r="L39" s="33"/>
      <c r="M39" s="33"/>
      <c r="N39" s="225"/>
      <c r="O39" s="11"/>
      <c r="P39" s="11"/>
      <c r="Q39" s="11"/>
      <c r="R39" s="11"/>
      <c r="S39" s="11"/>
      <c r="T39" s="11"/>
      <c r="U39" s="1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36" x14ac:dyDescent="0.25">
      <c r="A40" s="104"/>
      <c r="B40" s="86" t="s">
        <v>99</v>
      </c>
      <c r="C40" s="108" t="s">
        <v>105</v>
      </c>
      <c r="D40" s="102" t="s">
        <v>36</v>
      </c>
      <c r="E40" s="54"/>
      <c r="F40" s="103">
        <f>(F34)*1.8</f>
        <v>2.0520000000000005</v>
      </c>
      <c r="G40" s="33"/>
      <c r="H40" s="33"/>
      <c r="I40" s="33"/>
      <c r="J40" s="33"/>
      <c r="K40" s="33"/>
      <c r="L40" s="33"/>
      <c r="M40" s="33"/>
      <c r="N40" s="225"/>
      <c r="O40" s="11"/>
      <c r="P40" s="11"/>
      <c r="Q40" s="11"/>
      <c r="R40" s="11"/>
      <c r="S40" s="11"/>
      <c r="T40" s="11"/>
      <c r="U40" s="11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18" x14ac:dyDescent="0.25">
      <c r="A41" s="115"/>
      <c r="B41" s="117" t="s">
        <v>20</v>
      </c>
      <c r="C41" s="118"/>
      <c r="D41" s="119"/>
      <c r="E41" s="114"/>
      <c r="F41" s="114"/>
      <c r="G41" s="114"/>
      <c r="H41" s="120"/>
      <c r="I41" s="120"/>
      <c r="J41" s="120"/>
      <c r="K41" s="120"/>
      <c r="L41" s="120"/>
      <c r="M41" s="120"/>
      <c r="N41" s="226"/>
      <c r="O41" s="11"/>
      <c r="P41" s="11"/>
      <c r="Q41" s="11"/>
      <c r="R41" s="11"/>
      <c r="S41" s="11"/>
      <c r="T41" s="11"/>
      <c r="U41" s="11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18" customHeight="1" x14ac:dyDescent="0.25">
      <c r="A42" s="121"/>
      <c r="B42" s="121"/>
      <c r="C42" s="122" t="s">
        <v>41</v>
      </c>
      <c r="D42" s="42" t="s">
        <v>22</v>
      </c>
      <c r="E42" s="56"/>
      <c r="F42" s="33"/>
      <c r="G42" s="5"/>
      <c r="H42" s="204"/>
      <c r="I42" s="5"/>
      <c r="J42" s="204"/>
      <c r="K42" s="5"/>
      <c r="L42" s="204"/>
      <c r="M42" s="204"/>
      <c r="N42" s="225"/>
      <c r="O42" s="123"/>
      <c r="P42" s="11"/>
      <c r="Q42" s="11"/>
      <c r="R42" s="11"/>
      <c r="S42" s="11"/>
      <c r="T42" s="11"/>
      <c r="U42" s="11"/>
    </row>
    <row r="43" spans="1:256" ht="18" customHeight="1" x14ac:dyDescent="0.25">
      <c r="A43" s="124"/>
      <c r="B43" s="125"/>
      <c r="C43" s="126" t="s">
        <v>95</v>
      </c>
      <c r="D43" s="127"/>
      <c r="E43" s="128"/>
      <c r="F43" s="129"/>
      <c r="G43" s="129"/>
      <c r="H43" s="129"/>
      <c r="I43" s="129"/>
      <c r="J43" s="129"/>
      <c r="K43" s="129"/>
      <c r="L43" s="129"/>
      <c r="M43" s="129"/>
      <c r="N43" s="225"/>
      <c r="O43" s="11"/>
      <c r="P43" s="11"/>
      <c r="Q43" s="11"/>
      <c r="R43" s="11"/>
      <c r="S43" s="11"/>
      <c r="T43" s="11"/>
      <c r="U43" s="11"/>
    </row>
    <row r="44" spans="1:256" ht="54" x14ac:dyDescent="0.25">
      <c r="A44" s="76">
        <v>1</v>
      </c>
      <c r="B44" s="76" t="s">
        <v>66</v>
      </c>
      <c r="C44" s="77" t="s">
        <v>108</v>
      </c>
      <c r="D44" s="59" t="s">
        <v>71</v>
      </c>
      <c r="E44" s="59"/>
      <c r="F44" s="3">
        <f>898.3/1.22</f>
        <v>736.31147540983602</v>
      </c>
      <c r="G44" s="78"/>
      <c r="H44" s="78"/>
      <c r="I44" s="78"/>
      <c r="J44" s="78"/>
      <c r="K44" s="78"/>
      <c r="L44" s="78"/>
      <c r="M44" s="78"/>
      <c r="N44" s="226"/>
      <c r="O44" s="11"/>
      <c r="P44" s="11"/>
      <c r="Q44" s="11"/>
      <c r="R44" s="11"/>
      <c r="S44" s="11"/>
      <c r="T44" s="11"/>
      <c r="U44" s="11"/>
    </row>
    <row r="45" spans="1:256" ht="18" customHeight="1" x14ac:dyDescent="0.25">
      <c r="A45" s="80"/>
      <c r="B45" s="81"/>
      <c r="C45" s="82" t="s">
        <v>18</v>
      </c>
      <c r="D45" s="54" t="s">
        <v>19</v>
      </c>
      <c r="E45" s="83">
        <f>15/100</f>
        <v>0.15</v>
      </c>
      <c r="F45" s="78">
        <f>F44*E45</f>
        <v>110.4467213114754</v>
      </c>
      <c r="G45" s="78"/>
      <c r="H45" s="78"/>
      <c r="I45" s="78"/>
      <c r="J45" s="33"/>
      <c r="K45" s="78"/>
      <c r="L45" s="78"/>
      <c r="M45" s="33"/>
      <c r="N45" s="226"/>
      <c r="O45" s="11"/>
      <c r="P45" s="11"/>
      <c r="Q45" s="11"/>
      <c r="R45" s="11"/>
      <c r="S45" s="11"/>
      <c r="T45" s="11"/>
      <c r="U45" s="11"/>
    </row>
    <row r="46" spans="1:256" ht="18" x14ac:dyDescent="0.25">
      <c r="A46" s="80"/>
      <c r="B46" s="84"/>
      <c r="C46" s="82" t="s">
        <v>42</v>
      </c>
      <c r="D46" s="54" t="s">
        <v>26</v>
      </c>
      <c r="E46" s="83">
        <f>2.16/100</f>
        <v>2.1600000000000001E-2</v>
      </c>
      <c r="F46" s="78">
        <f>F44*E46</f>
        <v>15.904327868852459</v>
      </c>
      <c r="G46" s="78"/>
      <c r="H46" s="78"/>
      <c r="I46" s="78"/>
      <c r="J46" s="78"/>
      <c r="K46" s="78"/>
      <c r="L46" s="33"/>
      <c r="M46" s="33"/>
      <c r="N46" s="226"/>
      <c r="O46" s="11"/>
      <c r="P46" s="11"/>
      <c r="Q46" s="11"/>
      <c r="R46" s="11"/>
      <c r="S46" s="11"/>
      <c r="T46" s="11"/>
      <c r="U46" s="11"/>
    </row>
    <row r="47" spans="1:256" ht="18" x14ac:dyDescent="0.25">
      <c r="A47" s="80"/>
      <c r="B47" s="84"/>
      <c r="C47" s="51" t="s">
        <v>77</v>
      </c>
      <c r="D47" s="54" t="s">
        <v>26</v>
      </c>
      <c r="E47" s="83">
        <f>2.73/100</f>
        <v>2.7300000000000001E-2</v>
      </c>
      <c r="F47" s="78">
        <f>E47*F44</f>
        <v>20.101303278688523</v>
      </c>
      <c r="G47" s="78"/>
      <c r="H47" s="78"/>
      <c r="I47" s="78"/>
      <c r="J47" s="78"/>
      <c r="K47" s="78"/>
      <c r="L47" s="33"/>
      <c r="M47" s="33"/>
      <c r="N47" s="226"/>
      <c r="O47" s="11"/>
      <c r="P47" s="11"/>
      <c r="Q47" s="11"/>
      <c r="R47" s="11"/>
      <c r="S47" s="11"/>
      <c r="T47" s="11"/>
      <c r="U47" s="11"/>
    </row>
    <row r="48" spans="1:256" ht="18" x14ac:dyDescent="0.25">
      <c r="A48" s="80"/>
      <c r="B48" s="84"/>
      <c r="C48" s="82" t="s">
        <v>43</v>
      </c>
      <c r="D48" s="54" t="s">
        <v>26</v>
      </c>
      <c r="E48" s="83">
        <f>0.97/100</f>
        <v>9.7000000000000003E-3</v>
      </c>
      <c r="F48" s="78">
        <f>F44*E48</f>
        <v>7.1422213114754092</v>
      </c>
      <c r="G48" s="78"/>
      <c r="H48" s="78"/>
      <c r="I48" s="78"/>
      <c r="J48" s="78"/>
      <c r="K48" s="78"/>
      <c r="L48" s="33"/>
      <c r="M48" s="33"/>
      <c r="N48" s="226"/>
      <c r="O48" s="11"/>
      <c r="P48" s="11"/>
      <c r="Q48" s="11"/>
      <c r="R48" s="11"/>
      <c r="S48" s="11"/>
      <c r="T48" s="11"/>
      <c r="U48" s="11"/>
    </row>
    <row r="49" spans="1:21" ht="18" x14ac:dyDescent="0.25">
      <c r="A49" s="80"/>
      <c r="B49" s="81"/>
      <c r="C49" s="54" t="s">
        <v>35</v>
      </c>
      <c r="D49" s="85"/>
      <c r="E49" s="54"/>
      <c r="F49" s="78"/>
      <c r="G49" s="78"/>
      <c r="H49" s="78"/>
      <c r="I49" s="78"/>
      <c r="J49" s="78"/>
      <c r="K49" s="78"/>
      <c r="L49" s="78"/>
      <c r="M49" s="78"/>
      <c r="N49" s="226"/>
      <c r="O49" s="11"/>
      <c r="P49" s="11"/>
      <c r="Q49" s="11"/>
      <c r="R49" s="11"/>
      <c r="S49" s="11"/>
      <c r="T49" s="11"/>
      <c r="U49" s="11"/>
    </row>
    <row r="50" spans="1:21" ht="54" x14ac:dyDescent="0.25">
      <c r="A50" s="76"/>
      <c r="B50" s="86"/>
      <c r="C50" s="87" t="s">
        <v>63</v>
      </c>
      <c r="D50" s="54" t="s">
        <v>59</v>
      </c>
      <c r="E50" s="54">
        <v>1.22</v>
      </c>
      <c r="F50" s="78">
        <f>F44*E50</f>
        <v>898.3</v>
      </c>
      <c r="G50" s="78"/>
      <c r="H50" s="78"/>
      <c r="I50" s="78"/>
      <c r="J50" s="78"/>
      <c r="K50" s="78"/>
      <c r="L50" s="78"/>
      <c r="M50" s="33"/>
      <c r="N50" s="226"/>
      <c r="O50" s="11"/>
      <c r="P50" s="11"/>
      <c r="Q50" s="11"/>
      <c r="R50" s="11"/>
      <c r="S50" s="11"/>
      <c r="T50" s="11"/>
      <c r="U50" s="11"/>
    </row>
    <row r="51" spans="1:21" ht="18" customHeight="1" x14ac:dyDescent="0.35">
      <c r="A51" s="80"/>
      <c r="B51" s="81"/>
      <c r="C51" s="88" t="s">
        <v>44</v>
      </c>
      <c r="D51" s="54" t="s">
        <v>59</v>
      </c>
      <c r="E51" s="89">
        <v>7.0000000000000007E-2</v>
      </c>
      <c r="F51" s="78">
        <f>F44*E51</f>
        <v>51.541803278688526</v>
      </c>
      <c r="G51" s="33"/>
      <c r="H51" s="78"/>
      <c r="I51" s="78"/>
      <c r="J51" s="78"/>
      <c r="K51" s="78"/>
      <c r="L51" s="78"/>
      <c r="M51" s="33"/>
      <c r="N51" s="226"/>
      <c r="O51" s="11"/>
      <c r="P51" s="11"/>
      <c r="Q51" s="11"/>
      <c r="R51" s="11"/>
      <c r="S51" s="11"/>
      <c r="T51" s="11"/>
      <c r="U51" s="11"/>
    </row>
    <row r="52" spans="1:21" ht="49.5" x14ac:dyDescent="0.25">
      <c r="A52" s="80">
        <v>2</v>
      </c>
      <c r="B52" s="113" t="s">
        <v>45</v>
      </c>
      <c r="C52" s="130" t="s">
        <v>65</v>
      </c>
      <c r="D52" s="131" t="s">
        <v>72</v>
      </c>
      <c r="E52" s="76"/>
      <c r="F52" s="4">
        <v>6015.62</v>
      </c>
      <c r="G52" s="78"/>
      <c r="H52" s="78"/>
      <c r="I52" s="78"/>
      <c r="J52" s="78"/>
      <c r="K52" s="78"/>
      <c r="L52" s="78"/>
      <c r="M52" s="78"/>
      <c r="N52" s="225"/>
      <c r="O52" s="11"/>
      <c r="P52" s="11"/>
      <c r="Q52" s="11"/>
      <c r="R52" s="11"/>
      <c r="S52" s="11"/>
      <c r="T52" s="11"/>
      <c r="U52" s="11"/>
    </row>
    <row r="53" spans="1:21" ht="18" x14ac:dyDescent="0.25">
      <c r="A53" s="80"/>
      <c r="B53" s="81"/>
      <c r="C53" s="82" t="s">
        <v>18</v>
      </c>
      <c r="D53" s="54" t="s">
        <v>19</v>
      </c>
      <c r="E53" s="54">
        <f>33/1000</f>
        <v>3.3000000000000002E-2</v>
      </c>
      <c r="F53" s="78">
        <f>F52*E53</f>
        <v>198.51546000000002</v>
      </c>
      <c r="G53" s="78"/>
      <c r="H53" s="78"/>
      <c r="I53" s="78"/>
      <c r="J53" s="33"/>
      <c r="K53" s="78"/>
      <c r="L53" s="78"/>
      <c r="M53" s="33"/>
      <c r="N53" s="225"/>
      <c r="O53" s="11"/>
      <c r="P53" s="11"/>
      <c r="Q53" s="11"/>
      <c r="R53" s="11"/>
      <c r="S53" s="11"/>
      <c r="T53" s="11"/>
      <c r="U53" s="11"/>
    </row>
    <row r="54" spans="1:21" ht="18" x14ac:dyDescent="0.35">
      <c r="A54" s="80"/>
      <c r="B54" s="81"/>
      <c r="C54" s="88" t="s">
        <v>46</v>
      </c>
      <c r="D54" s="54" t="s">
        <v>26</v>
      </c>
      <c r="E54" s="54">
        <f>2.58/1000</f>
        <v>2.5800000000000003E-3</v>
      </c>
      <c r="F54" s="78">
        <f>F52*E54</f>
        <v>15.520299600000001</v>
      </c>
      <c r="G54" s="78"/>
      <c r="H54" s="78"/>
      <c r="I54" s="78"/>
      <c r="J54" s="78"/>
      <c r="K54" s="78"/>
      <c r="L54" s="33"/>
      <c r="M54" s="33"/>
      <c r="N54" s="225"/>
      <c r="O54" s="11"/>
      <c r="P54" s="11"/>
      <c r="Q54" s="11"/>
      <c r="R54" s="11"/>
      <c r="S54" s="11"/>
      <c r="T54" s="11"/>
      <c r="U54" s="11"/>
    </row>
    <row r="55" spans="1:21" ht="18" x14ac:dyDescent="0.25">
      <c r="A55" s="80"/>
      <c r="B55" s="84"/>
      <c r="C55" s="82" t="s">
        <v>42</v>
      </c>
      <c r="D55" s="54" t="s">
        <v>26</v>
      </c>
      <c r="E55" s="54">
        <f>0.42/1000</f>
        <v>4.1999999999999996E-4</v>
      </c>
      <c r="F55" s="78">
        <f>F52*E55</f>
        <v>2.5265603999999997</v>
      </c>
      <c r="G55" s="78"/>
      <c r="H55" s="78"/>
      <c r="I55" s="78"/>
      <c r="J55" s="78"/>
      <c r="K55" s="78"/>
      <c r="L55" s="33"/>
      <c r="M55" s="33"/>
      <c r="N55" s="225"/>
      <c r="O55" s="11"/>
      <c r="P55" s="11"/>
      <c r="Q55" s="11"/>
      <c r="R55" s="11"/>
      <c r="S55" s="11"/>
      <c r="T55" s="11"/>
      <c r="U55" s="11"/>
    </row>
    <row r="56" spans="1:21" ht="18" x14ac:dyDescent="0.35">
      <c r="A56" s="80"/>
      <c r="B56" s="84"/>
      <c r="C56" s="88" t="s">
        <v>47</v>
      </c>
      <c r="D56" s="54" t="s">
        <v>26</v>
      </c>
      <c r="E56" s="54">
        <f>11.2/1000</f>
        <v>1.12E-2</v>
      </c>
      <c r="F56" s="78">
        <f>E56*F52</f>
        <v>67.374943999999999</v>
      </c>
      <c r="G56" s="78"/>
      <c r="H56" s="78"/>
      <c r="I56" s="78"/>
      <c r="J56" s="78"/>
      <c r="K56" s="78"/>
      <c r="L56" s="33"/>
      <c r="M56" s="33"/>
      <c r="N56" s="225"/>
      <c r="O56" s="11"/>
      <c r="P56" s="11"/>
      <c r="Q56" s="11"/>
      <c r="R56" s="11"/>
      <c r="S56" s="11"/>
      <c r="T56" s="11"/>
      <c r="U56" s="11"/>
    </row>
    <row r="57" spans="1:21" ht="18" x14ac:dyDescent="0.35">
      <c r="A57" s="80"/>
      <c r="B57" s="84"/>
      <c r="C57" s="88" t="s">
        <v>48</v>
      </c>
      <c r="D57" s="54" t="s">
        <v>26</v>
      </c>
      <c r="E57" s="54">
        <f>24.8/1000</f>
        <v>2.4799999999999999E-2</v>
      </c>
      <c r="F57" s="78">
        <f>E57*F52</f>
        <v>149.187376</v>
      </c>
      <c r="G57" s="78"/>
      <c r="H57" s="78"/>
      <c r="I57" s="78"/>
      <c r="J57" s="78"/>
      <c r="K57" s="78"/>
      <c r="L57" s="33"/>
      <c r="M57" s="33"/>
      <c r="N57" s="225"/>
      <c r="O57" s="11"/>
      <c r="P57" s="11"/>
      <c r="Q57" s="11"/>
      <c r="R57" s="11"/>
      <c r="S57" s="11"/>
      <c r="T57" s="11"/>
      <c r="U57" s="11"/>
    </row>
    <row r="58" spans="1:21" ht="18" x14ac:dyDescent="0.35">
      <c r="A58" s="80"/>
      <c r="B58" s="84"/>
      <c r="C58" s="88" t="s">
        <v>43</v>
      </c>
      <c r="D58" s="54" t="s">
        <v>26</v>
      </c>
      <c r="E58" s="54">
        <f>4.14/1000</f>
        <v>4.1399999999999996E-3</v>
      </c>
      <c r="F58" s="78">
        <f>F52*E58</f>
        <v>24.904666799999998</v>
      </c>
      <c r="G58" s="78"/>
      <c r="H58" s="78"/>
      <c r="I58" s="78"/>
      <c r="J58" s="78"/>
      <c r="K58" s="78"/>
      <c r="L58" s="33"/>
      <c r="M58" s="33"/>
      <c r="N58" s="225"/>
      <c r="O58" s="11"/>
      <c r="P58" s="11"/>
      <c r="Q58" s="11"/>
      <c r="R58" s="11"/>
      <c r="S58" s="11"/>
      <c r="T58" s="11"/>
      <c r="U58" s="11"/>
    </row>
    <row r="59" spans="1:21" ht="36" x14ac:dyDescent="0.35">
      <c r="A59" s="80"/>
      <c r="B59" s="84"/>
      <c r="C59" s="132" t="s">
        <v>49</v>
      </c>
      <c r="D59" s="54" t="s">
        <v>26</v>
      </c>
      <c r="E59" s="54">
        <f>0.53/1000</f>
        <v>5.2999999999999998E-4</v>
      </c>
      <c r="F59" s="78">
        <f>F52*E59</f>
        <v>3.1882785999999999</v>
      </c>
      <c r="G59" s="78"/>
      <c r="H59" s="78"/>
      <c r="I59" s="78"/>
      <c r="J59" s="78"/>
      <c r="K59" s="78"/>
      <c r="L59" s="33"/>
      <c r="M59" s="33"/>
      <c r="N59" s="225"/>
      <c r="O59" s="11"/>
      <c r="P59" s="11"/>
      <c r="Q59" s="11"/>
      <c r="R59" s="11"/>
      <c r="S59" s="11"/>
      <c r="T59" s="11"/>
      <c r="U59" s="11"/>
    </row>
    <row r="60" spans="1:21" ht="18" x14ac:dyDescent="0.25">
      <c r="A60" s="80"/>
      <c r="B60" s="81"/>
      <c r="C60" s="54" t="s">
        <v>35</v>
      </c>
      <c r="D60" s="85"/>
      <c r="E60" s="54"/>
      <c r="F60" s="78"/>
      <c r="G60" s="78"/>
      <c r="H60" s="78"/>
      <c r="I60" s="78"/>
      <c r="J60" s="78"/>
      <c r="K60" s="78"/>
      <c r="L60" s="78"/>
      <c r="M60" s="78"/>
      <c r="N60" s="225"/>
      <c r="O60" s="11"/>
      <c r="P60" s="11"/>
      <c r="Q60" s="11"/>
      <c r="R60" s="11"/>
      <c r="S60" s="11"/>
      <c r="T60" s="11"/>
      <c r="U60" s="11"/>
    </row>
    <row r="61" spans="1:21" ht="36" x14ac:dyDescent="0.25">
      <c r="A61" s="80"/>
      <c r="B61" s="86"/>
      <c r="C61" s="87" t="s">
        <v>50</v>
      </c>
      <c r="D61" s="54" t="s">
        <v>59</v>
      </c>
      <c r="E61" s="116">
        <v>0.126</v>
      </c>
      <c r="F61" s="78">
        <f>F52*E61</f>
        <v>757.96812</v>
      </c>
      <c r="G61" s="78"/>
      <c r="H61" s="78"/>
      <c r="I61" s="78"/>
      <c r="J61" s="78"/>
      <c r="K61" s="78"/>
      <c r="L61" s="78"/>
      <c r="M61" s="33"/>
      <c r="N61" s="225"/>
      <c r="O61" s="11"/>
      <c r="P61" s="11"/>
      <c r="Q61" s="11"/>
      <c r="R61" s="11"/>
      <c r="S61" s="11"/>
      <c r="T61" s="11"/>
      <c r="U61" s="11"/>
    </row>
    <row r="62" spans="1:21" ht="20.25" x14ac:dyDescent="0.35">
      <c r="A62" s="80"/>
      <c r="B62" s="81"/>
      <c r="C62" s="88" t="s">
        <v>44</v>
      </c>
      <c r="D62" s="85" t="s">
        <v>61</v>
      </c>
      <c r="E62" s="54">
        <f>30/1000</f>
        <v>0.03</v>
      </c>
      <c r="F62" s="78">
        <f>F52*E62</f>
        <v>180.46859999999998</v>
      </c>
      <c r="G62" s="78"/>
      <c r="H62" s="78"/>
      <c r="I62" s="78"/>
      <c r="J62" s="78"/>
      <c r="K62" s="78"/>
      <c r="L62" s="78"/>
      <c r="M62" s="33"/>
      <c r="N62" s="225"/>
      <c r="O62" s="11"/>
      <c r="P62" s="11"/>
      <c r="Q62" s="11"/>
      <c r="R62" s="11"/>
      <c r="S62" s="11"/>
      <c r="T62" s="11"/>
      <c r="U62" s="11"/>
    </row>
    <row r="63" spans="1:21" ht="36" x14ac:dyDescent="0.25">
      <c r="A63" s="101">
        <v>3</v>
      </c>
      <c r="B63" s="59" t="s">
        <v>51</v>
      </c>
      <c r="C63" s="133" t="s">
        <v>80</v>
      </c>
      <c r="D63" s="76" t="s">
        <v>36</v>
      </c>
      <c r="E63" s="56"/>
      <c r="F63" s="5">
        <f>F67*0.0006</f>
        <v>3.3125999999999998</v>
      </c>
      <c r="G63" s="33"/>
      <c r="H63" s="33"/>
      <c r="I63" s="33"/>
      <c r="J63" s="33"/>
      <c r="K63" s="33"/>
      <c r="L63" s="33"/>
      <c r="M63" s="33"/>
      <c r="N63" s="225"/>
      <c r="O63" s="11"/>
      <c r="P63" s="11"/>
      <c r="Q63" s="11"/>
      <c r="R63" s="11"/>
      <c r="S63" s="11"/>
      <c r="T63" s="11"/>
      <c r="U63" s="11"/>
    </row>
    <row r="64" spans="1:21" ht="18" x14ac:dyDescent="0.35">
      <c r="A64" s="34"/>
      <c r="B64" s="134"/>
      <c r="C64" s="36" t="s">
        <v>52</v>
      </c>
      <c r="D64" s="199" t="s">
        <v>26</v>
      </c>
      <c r="E64" s="135">
        <v>0.3</v>
      </c>
      <c r="F64" s="33">
        <f>F63*E64</f>
        <v>0.99377999999999989</v>
      </c>
      <c r="G64" s="33"/>
      <c r="H64" s="33"/>
      <c r="I64" s="33"/>
      <c r="J64" s="33"/>
      <c r="K64" s="33"/>
      <c r="L64" s="33"/>
      <c r="M64" s="33"/>
      <c r="N64" s="225"/>
      <c r="O64" s="11"/>
      <c r="P64" s="11"/>
      <c r="Q64" s="11"/>
      <c r="R64" s="11"/>
      <c r="S64" s="11"/>
      <c r="T64" s="11"/>
      <c r="U64" s="11"/>
    </row>
    <row r="65" spans="1:21" ht="18" x14ac:dyDescent="0.25">
      <c r="A65" s="34"/>
      <c r="B65" s="35"/>
      <c r="C65" s="199" t="s">
        <v>35</v>
      </c>
      <c r="D65" s="136"/>
      <c r="E65" s="200"/>
      <c r="F65" s="33"/>
      <c r="G65" s="33"/>
      <c r="H65" s="33"/>
      <c r="I65" s="33"/>
      <c r="J65" s="33"/>
      <c r="K65" s="33"/>
      <c r="L65" s="33"/>
      <c r="M65" s="33"/>
      <c r="N65" s="225"/>
      <c r="O65" s="11"/>
      <c r="P65" s="11"/>
      <c r="Q65" s="11"/>
      <c r="R65" s="11"/>
      <c r="S65" s="11"/>
      <c r="T65" s="11"/>
      <c r="U65" s="11"/>
    </row>
    <row r="66" spans="1:21" ht="18" x14ac:dyDescent="0.25">
      <c r="A66" s="34"/>
      <c r="B66" s="57"/>
      <c r="C66" s="137" t="s">
        <v>40</v>
      </c>
      <c r="D66" s="54" t="s">
        <v>36</v>
      </c>
      <c r="E66" s="112" t="s">
        <v>73</v>
      </c>
      <c r="F66" s="33">
        <f>F63*E66</f>
        <v>3.411978</v>
      </c>
      <c r="G66" s="33"/>
      <c r="H66" s="78"/>
      <c r="I66" s="33"/>
      <c r="J66" s="33"/>
      <c r="K66" s="33"/>
      <c r="L66" s="33"/>
      <c r="M66" s="33"/>
      <c r="N66" s="225"/>
      <c r="O66" s="11"/>
      <c r="P66" s="11"/>
      <c r="Q66" s="11"/>
      <c r="R66" s="11"/>
      <c r="S66" s="11"/>
      <c r="T66" s="11"/>
      <c r="U66" s="11"/>
    </row>
    <row r="67" spans="1:21" ht="66" x14ac:dyDescent="0.25">
      <c r="A67" s="138">
        <v>4</v>
      </c>
      <c r="B67" s="139" t="s">
        <v>78</v>
      </c>
      <c r="C67" s="140" t="s">
        <v>83</v>
      </c>
      <c r="D67" s="141" t="s">
        <v>74</v>
      </c>
      <c r="E67" s="56"/>
      <c r="F67" s="5">
        <v>5521</v>
      </c>
      <c r="G67" s="33"/>
      <c r="H67" s="33"/>
      <c r="I67" s="33"/>
      <c r="J67" s="33"/>
      <c r="K67" s="33"/>
      <c r="L67" s="33"/>
      <c r="M67" s="33"/>
      <c r="N67" s="225"/>
      <c r="O67" s="11"/>
      <c r="P67" s="11"/>
      <c r="Q67" s="11"/>
      <c r="R67" s="11"/>
      <c r="S67" s="11"/>
      <c r="T67" s="11"/>
      <c r="U67" s="11"/>
    </row>
    <row r="68" spans="1:21" ht="18" x14ac:dyDescent="0.25">
      <c r="A68" s="24"/>
      <c r="B68" s="35"/>
      <c r="C68" s="142" t="s">
        <v>18</v>
      </c>
      <c r="D68" s="199" t="s">
        <v>19</v>
      </c>
      <c r="E68" s="135">
        <f>37.5/1000+2*0.07/1000</f>
        <v>3.764E-2</v>
      </c>
      <c r="F68" s="33">
        <f>F67*E68</f>
        <v>207.81044</v>
      </c>
      <c r="G68" s="33"/>
      <c r="H68" s="33"/>
      <c r="I68" s="33"/>
      <c r="J68" s="33"/>
      <c r="K68" s="33"/>
      <c r="L68" s="33"/>
      <c r="M68" s="33"/>
      <c r="N68" s="225"/>
      <c r="O68" s="11"/>
      <c r="P68" s="11"/>
      <c r="Q68" s="11"/>
      <c r="R68" s="11"/>
      <c r="S68" s="11"/>
      <c r="T68" s="11"/>
      <c r="U68" s="11"/>
    </row>
    <row r="69" spans="1:21" ht="18" x14ac:dyDescent="0.35">
      <c r="A69" s="24"/>
      <c r="B69" s="7"/>
      <c r="C69" s="36" t="s">
        <v>47</v>
      </c>
      <c r="D69" s="199" t="s">
        <v>26</v>
      </c>
      <c r="E69" s="135">
        <f t="shared" ref="E69" si="4">3.02/1000</f>
        <v>3.0200000000000001E-3</v>
      </c>
      <c r="F69" s="33">
        <f>E69*F67</f>
        <v>16.67342</v>
      </c>
      <c r="G69" s="33"/>
      <c r="H69" s="33"/>
      <c r="I69" s="33"/>
      <c r="J69" s="33"/>
      <c r="K69" s="33"/>
      <c r="L69" s="33"/>
      <c r="M69" s="33"/>
      <c r="N69" s="225"/>
      <c r="O69" s="11"/>
      <c r="P69" s="11"/>
      <c r="Q69" s="11"/>
      <c r="R69" s="11"/>
      <c r="S69" s="11"/>
      <c r="T69" s="11"/>
      <c r="U69" s="11"/>
    </row>
    <row r="70" spans="1:21" ht="18" x14ac:dyDescent="0.35">
      <c r="A70" s="24"/>
      <c r="B70" s="7"/>
      <c r="C70" s="88" t="s">
        <v>48</v>
      </c>
      <c r="D70" s="199" t="s">
        <v>26</v>
      </c>
      <c r="E70" s="135">
        <f t="shared" ref="E70" si="5">3.7/1000</f>
        <v>3.7000000000000002E-3</v>
      </c>
      <c r="F70" s="33">
        <f>E70*F67</f>
        <v>20.427700000000002</v>
      </c>
      <c r="G70" s="33"/>
      <c r="H70" s="33"/>
      <c r="I70" s="33"/>
      <c r="J70" s="33"/>
      <c r="K70" s="33"/>
      <c r="L70" s="33"/>
      <c r="M70" s="33"/>
      <c r="N70" s="225"/>
      <c r="O70" s="11"/>
      <c r="P70" s="11"/>
      <c r="Q70" s="11"/>
      <c r="R70" s="11"/>
      <c r="S70" s="11"/>
      <c r="T70" s="11"/>
      <c r="U70" s="11"/>
    </row>
    <row r="71" spans="1:21" ht="18" x14ac:dyDescent="0.35">
      <c r="A71" s="24"/>
      <c r="B71" s="7"/>
      <c r="C71" s="36" t="s">
        <v>53</v>
      </c>
      <c r="D71" s="199" t="s">
        <v>26</v>
      </c>
      <c r="E71" s="135">
        <f t="shared" ref="E71" si="6">11.1/1000</f>
        <v>1.11E-2</v>
      </c>
      <c r="F71" s="33">
        <f>E71*F67</f>
        <v>61.283100000000005</v>
      </c>
      <c r="G71" s="33"/>
      <c r="H71" s="33"/>
      <c r="I71" s="33"/>
      <c r="J71" s="33"/>
      <c r="K71" s="33"/>
      <c r="L71" s="33"/>
      <c r="M71" s="33"/>
      <c r="N71" s="225"/>
      <c r="O71" s="11"/>
      <c r="P71" s="11"/>
      <c r="Q71" s="11"/>
      <c r="R71" s="11"/>
      <c r="S71" s="11"/>
      <c r="T71" s="11"/>
      <c r="U71" s="11"/>
    </row>
    <row r="72" spans="1:21" ht="18" x14ac:dyDescent="0.35">
      <c r="A72" s="24"/>
      <c r="B72" s="35"/>
      <c r="C72" s="36" t="s">
        <v>29</v>
      </c>
      <c r="D72" s="199" t="s">
        <v>22</v>
      </c>
      <c r="E72" s="135">
        <v>2.3E-3</v>
      </c>
      <c r="F72" s="33">
        <f>E72*F67</f>
        <v>12.6983</v>
      </c>
      <c r="G72" s="33"/>
      <c r="H72" s="33"/>
      <c r="I72" s="33"/>
      <c r="J72" s="33"/>
      <c r="K72" s="33"/>
      <c r="L72" s="33"/>
      <c r="M72" s="33"/>
      <c r="N72" s="225"/>
      <c r="O72" s="11"/>
      <c r="P72" s="11"/>
      <c r="Q72" s="11"/>
      <c r="R72" s="11"/>
      <c r="S72" s="11"/>
      <c r="T72" s="11"/>
      <c r="U72" s="11"/>
    </row>
    <row r="73" spans="1:21" ht="18" x14ac:dyDescent="0.25">
      <c r="A73" s="24"/>
      <c r="B73" s="35"/>
      <c r="C73" s="199" t="s">
        <v>35</v>
      </c>
      <c r="D73" s="43"/>
      <c r="E73" s="200"/>
      <c r="F73" s="33"/>
      <c r="G73" s="33"/>
      <c r="H73" s="33"/>
      <c r="I73" s="33"/>
      <c r="J73" s="33"/>
      <c r="K73" s="33"/>
      <c r="L73" s="33"/>
      <c r="M73" s="33"/>
      <c r="N73" s="225"/>
      <c r="O73" s="11"/>
      <c r="P73" s="11"/>
      <c r="Q73" s="11"/>
      <c r="R73" s="11"/>
      <c r="S73" s="11"/>
      <c r="T73" s="11"/>
      <c r="U73" s="11"/>
    </row>
    <row r="74" spans="1:21" ht="18" x14ac:dyDescent="0.35">
      <c r="A74" s="24"/>
      <c r="B74" s="57"/>
      <c r="C74" s="36" t="s">
        <v>100</v>
      </c>
      <c r="D74" s="54" t="s">
        <v>36</v>
      </c>
      <c r="E74" s="135">
        <f>(97.4+12.1*2)/1000</f>
        <v>0.12160000000000001</v>
      </c>
      <c r="F74" s="33">
        <f>F67*E74</f>
        <v>671.35360000000003</v>
      </c>
      <c r="G74" s="33"/>
      <c r="H74" s="78"/>
      <c r="I74" s="33"/>
      <c r="J74" s="33"/>
      <c r="K74" s="33"/>
      <c r="L74" s="33"/>
      <c r="M74" s="33"/>
      <c r="N74" s="225"/>
      <c r="O74" s="11"/>
      <c r="P74" s="11"/>
      <c r="Q74" s="11"/>
      <c r="R74" s="11"/>
      <c r="S74" s="11"/>
      <c r="T74" s="11"/>
      <c r="U74" s="11"/>
    </row>
    <row r="75" spans="1:21" ht="18" x14ac:dyDescent="0.35">
      <c r="A75" s="24"/>
      <c r="B75" s="35"/>
      <c r="C75" s="36" t="s">
        <v>38</v>
      </c>
      <c r="D75" s="199" t="s">
        <v>22</v>
      </c>
      <c r="E75" s="135">
        <f>0.0145+0.2*2/1000</f>
        <v>1.49E-2</v>
      </c>
      <c r="F75" s="33">
        <f>F67*E75</f>
        <v>82.262900000000002</v>
      </c>
      <c r="G75" s="33"/>
      <c r="H75" s="78"/>
      <c r="I75" s="33"/>
      <c r="J75" s="33"/>
      <c r="K75" s="33"/>
      <c r="L75" s="33"/>
      <c r="M75" s="33"/>
      <c r="N75" s="225"/>
      <c r="O75" s="11"/>
      <c r="P75" s="11"/>
      <c r="Q75" s="11"/>
      <c r="R75" s="11"/>
      <c r="S75" s="11"/>
      <c r="T75" s="11"/>
      <c r="U75" s="11"/>
    </row>
    <row r="76" spans="1:21" ht="52.9" customHeight="1" x14ac:dyDescent="0.25">
      <c r="A76" s="101">
        <v>5</v>
      </c>
      <c r="B76" s="76" t="s">
        <v>54</v>
      </c>
      <c r="C76" s="206" t="s">
        <v>109</v>
      </c>
      <c r="D76" s="144" t="s">
        <v>76</v>
      </c>
      <c r="E76" s="56"/>
      <c r="F76" s="5">
        <f>205.58/1.22</f>
        <v>168.50819672131149</v>
      </c>
      <c r="G76" s="33"/>
      <c r="H76" s="33"/>
      <c r="I76" s="33"/>
      <c r="J76" s="33"/>
      <c r="K76" s="33"/>
      <c r="L76" s="33"/>
      <c r="M76" s="33"/>
      <c r="N76" s="225"/>
      <c r="O76" s="11"/>
      <c r="P76" s="11"/>
      <c r="Q76" s="11"/>
      <c r="R76" s="11"/>
      <c r="S76" s="11"/>
      <c r="T76" s="11"/>
      <c r="U76" s="11"/>
    </row>
    <row r="77" spans="1:21" ht="18" customHeight="1" x14ac:dyDescent="0.35">
      <c r="A77" s="24"/>
      <c r="B77" s="145"/>
      <c r="C77" s="146" t="s">
        <v>18</v>
      </c>
      <c r="D77" s="199" t="s">
        <v>19</v>
      </c>
      <c r="E77" s="48">
        <v>0.15</v>
      </c>
      <c r="F77" s="33">
        <f>F76*E77</f>
        <v>25.276229508196725</v>
      </c>
      <c r="G77" s="33"/>
      <c r="H77" s="33"/>
      <c r="I77" s="33"/>
      <c r="J77" s="33"/>
      <c r="K77" s="33"/>
      <c r="L77" s="33"/>
      <c r="M77" s="33"/>
      <c r="N77" s="225"/>
      <c r="O77" s="11"/>
      <c r="P77" s="11"/>
      <c r="Q77" s="11"/>
      <c r="R77" s="11"/>
      <c r="S77" s="11"/>
      <c r="T77" s="11"/>
      <c r="U77" s="11"/>
    </row>
    <row r="78" spans="1:21" ht="23.25" customHeight="1" x14ac:dyDescent="0.25">
      <c r="A78" s="24"/>
      <c r="B78" s="7"/>
      <c r="C78" s="51" t="s">
        <v>42</v>
      </c>
      <c r="D78" s="199" t="s">
        <v>26</v>
      </c>
      <c r="E78" s="48">
        <v>2.1600000000000001E-2</v>
      </c>
      <c r="F78" s="33">
        <f>F76*E78</f>
        <v>3.6397770491803283</v>
      </c>
      <c r="G78" s="33"/>
      <c r="H78" s="33"/>
      <c r="I78" s="33"/>
      <c r="J78" s="33"/>
      <c r="K78" s="33"/>
      <c r="L78" s="33"/>
      <c r="M78" s="33"/>
      <c r="N78" s="225"/>
      <c r="O78" s="11"/>
      <c r="P78" s="11"/>
      <c r="Q78" s="11"/>
      <c r="R78" s="11"/>
      <c r="S78" s="11"/>
      <c r="T78" s="11"/>
      <c r="U78" s="11"/>
    </row>
    <row r="79" spans="1:21" ht="18" x14ac:dyDescent="0.25">
      <c r="A79" s="24"/>
      <c r="B79" s="7"/>
      <c r="C79" s="51" t="s">
        <v>77</v>
      </c>
      <c r="D79" s="199" t="s">
        <v>26</v>
      </c>
      <c r="E79" s="48">
        <v>2.7300000000000001E-2</v>
      </c>
      <c r="F79" s="33">
        <f>F76*E79</f>
        <v>4.6002737704918042</v>
      </c>
      <c r="G79" s="33"/>
      <c r="H79" s="33"/>
      <c r="I79" s="33"/>
      <c r="J79" s="33"/>
      <c r="K79" s="33"/>
      <c r="L79" s="33"/>
      <c r="M79" s="33"/>
      <c r="N79" s="225"/>
      <c r="O79" s="11"/>
      <c r="P79" s="11"/>
      <c r="Q79" s="11"/>
      <c r="R79" s="11"/>
      <c r="S79" s="11"/>
      <c r="T79" s="11"/>
      <c r="U79" s="11"/>
    </row>
    <row r="80" spans="1:21" ht="21" customHeight="1" x14ac:dyDescent="0.25">
      <c r="A80" s="24"/>
      <c r="B80" s="7"/>
      <c r="C80" s="51" t="s">
        <v>43</v>
      </c>
      <c r="D80" s="199" t="s">
        <v>26</v>
      </c>
      <c r="E80" s="48">
        <v>9.7000000000000003E-3</v>
      </c>
      <c r="F80" s="33">
        <f>F76*E80</f>
        <v>1.6345295081967215</v>
      </c>
      <c r="G80" s="33"/>
      <c r="H80" s="33"/>
      <c r="I80" s="33"/>
      <c r="J80" s="33"/>
      <c r="K80" s="33"/>
      <c r="L80" s="33"/>
      <c r="M80" s="33"/>
      <c r="N80" s="225"/>
      <c r="O80" s="11"/>
      <c r="P80" s="11"/>
      <c r="Q80" s="11"/>
      <c r="R80" s="11"/>
      <c r="S80" s="11"/>
      <c r="T80" s="11"/>
      <c r="U80" s="11"/>
    </row>
    <row r="81" spans="1:21" ht="18" customHeight="1" x14ac:dyDescent="0.35">
      <c r="A81" s="24"/>
      <c r="B81" s="147"/>
      <c r="C81" s="146" t="s">
        <v>35</v>
      </c>
      <c r="D81" s="148"/>
      <c r="E81" s="200"/>
      <c r="F81" s="33"/>
      <c r="G81" s="33"/>
      <c r="H81" s="33"/>
      <c r="I81" s="33"/>
      <c r="J81" s="33"/>
      <c r="K81" s="33"/>
      <c r="L81" s="33"/>
      <c r="M81" s="33"/>
      <c r="N81" s="225"/>
      <c r="O81" s="11"/>
      <c r="P81" s="11"/>
      <c r="Q81" s="11"/>
      <c r="R81" s="11"/>
      <c r="S81" s="11"/>
      <c r="T81" s="11"/>
      <c r="U81" s="11"/>
    </row>
    <row r="82" spans="1:21" ht="54" customHeight="1" x14ac:dyDescent="0.25">
      <c r="A82" s="24"/>
      <c r="B82" s="86"/>
      <c r="C82" s="51" t="s">
        <v>63</v>
      </c>
      <c r="D82" s="54" t="s">
        <v>59</v>
      </c>
      <c r="E82" s="135">
        <v>1.22</v>
      </c>
      <c r="F82" s="33">
        <f>F76*E82</f>
        <v>205.58</v>
      </c>
      <c r="G82" s="33"/>
      <c r="H82" s="78"/>
      <c r="I82" s="33"/>
      <c r="J82" s="33"/>
      <c r="K82" s="33"/>
      <c r="L82" s="33"/>
      <c r="M82" s="33"/>
      <c r="N82" s="225"/>
      <c r="O82" s="11"/>
      <c r="P82" s="11"/>
      <c r="Q82" s="11"/>
      <c r="R82" s="11"/>
      <c r="S82" s="11"/>
      <c r="T82" s="11"/>
      <c r="U82" s="11"/>
    </row>
    <row r="83" spans="1:21" ht="18" customHeight="1" x14ac:dyDescent="0.35">
      <c r="A83" s="24"/>
      <c r="B83" s="147"/>
      <c r="C83" s="146" t="s">
        <v>44</v>
      </c>
      <c r="D83" s="54" t="s">
        <v>59</v>
      </c>
      <c r="E83" s="135">
        <v>7.0000000000000007E-2</v>
      </c>
      <c r="F83" s="33">
        <f>F76*E83</f>
        <v>11.795573770491806</v>
      </c>
      <c r="G83" s="33"/>
      <c r="H83" s="78"/>
      <c r="I83" s="33"/>
      <c r="J83" s="33"/>
      <c r="K83" s="33"/>
      <c r="L83" s="33"/>
      <c r="M83" s="33"/>
      <c r="N83" s="225"/>
      <c r="O83" s="11"/>
      <c r="P83" s="11"/>
      <c r="Q83" s="11"/>
      <c r="R83" s="11"/>
      <c r="S83" s="11"/>
      <c r="T83" s="11"/>
      <c r="U83" s="11"/>
    </row>
    <row r="84" spans="1:21" ht="18" customHeight="1" x14ac:dyDescent="0.25">
      <c r="A84" s="104"/>
      <c r="C84" s="149" t="s">
        <v>20</v>
      </c>
      <c r="D84" s="35"/>
      <c r="E84" s="200"/>
      <c r="F84" s="33"/>
      <c r="G84" s="33"/>
      <c r="H84" s="205"/>
      <c r="I84" s="5"/>
      <c r="J84" s="205"/>
      <c r="K84" s="5"/>
      <c r="L84" s="205"/>
      <c r="M84" s="205"/>
      <c r="N84" s="227"/>
      <c r="O84" s="150"/>
      <c r="P84" s="79"/>
      <c r="Q84" s="11"/>
      <c r="R84" s="11"/>
      <c r="S84" s="11"/>
      <c r="T84" s="11"/>
      <c r="U84" s="11"/>
    </row>
    <row r="85" spans="1:21" ht="36" customHeight="1" x14ac:dyDescent="0.25">
      <c r="A85" s="46"/>
      <c r="B85" s="35"/>
      <c r="C85" s="26" t="s">
        <v>55</v>
      </c>
      <c r="D85" s="43"/>
      <c r="E85" s="200"/>
      <c r="F85" s="33"/>
      <c r="G85" s="33"/>
      <c r="H85" s="33"/>
      <c r="I85" s="33"/>
      <c r="J85" s="33"/>
      <c r="K85" s="33"/>
      <c r="L85" s="33"/>
      <c r="M85" s="33"/>
      <c r="N85" s="225"/>
      <c r="O85" s="151"/>
      <c r="P85" s="11"/>
      <c r="Q85" s="11"/>
      <c r="R85" s="11"/>
      <c r="S85" s="11"/>
      <c r="T85" s="11"/>
      <c r="U85" s="11"/>
    </row>
    <row r="86" spans="1:21" ht="72" x14ac:dyDescent="0.35">
      <c r="A86" s="76">
        <v>1</v>
      </c>
      <c r="B86" s="76" t="s">
        <v>66</v>
      </c>
      <c r="C86" s="143" t="s">
        <v>67</v>
      </c>
      <c r="D86" s="54" t="s">
        <v>59</v>
      </c>
      <c r="E86" s="54"/>
      <c r="F86" s="3">
        <f>22.6/1.22</f>
        <v>18.524590163934427</v>
      </c>
      <c r="G86" s="78"/>
      <c r="H86" s="78"/>
      <c r="I86" s="78"/>
      <c r="J86" s="78"/>
      <c r="K86" s="78"/>
      <c r="L86" s="78"/>
      <c r="M86" s="78"/>
      <c r="N86" s="225"/>
      <c r="O86" s="151"/>
      <c r="P86" s="11"/>
      <c r="Q86" s="11"/>
      <c r="R86" s="11"/>
      <c r="S86" s="11"/>
      <c r="T86" s="11"/>
      <c r="U86" s="11"/>
    </row>
    <row r="87" spans="1:21" ht="18" x14ac:dyDescent="0.25">
      <c r="A87" s="80"/>
      <c r="B87" s="81"/>
      <c r="C87" s="82" t="s">
        <v>18</v>
      </c>
      <c r="D87" s="54" t="s">
        <v>19</v>
      </c>
      <c r="E87" s="48">
        <v>0.15</v>
      </c>
      <c r="F87" s="78">
        <f>F86*E87</f>
        <v>2.778688524590164</v>
      </c>
      <c r="G87" s="78"/>
      <c r="H87" s="78"/>
      <c r="I87" s="78"/>
      <c r="J87" s="33"/>
      <c r="K87" s="78"/>
      <c r="L87" s="78"/>
      <c r="M87" s="33"/>
      <c r="N87" s="225"/>
      <c r="O87" s="151"/>
      <c r="P87" s="11"/>
      <c r="Q87" s="11"/>
      <c r="R87" s="11"/>
      <c r="S87" s="11"/>
      <c r="T87" s="11"/>
      <c r="U87" s="11"/>
    </row>
    <row r="88" spans="1:21" ht="18" x14ac:dyDescent="0.25">
      <c r="A88" s="80"/>
      <c r="B88" s="84"/>
      <c r="C88" s="82" t="s">
        <v>42</v>
      </c>
      <c r="D88" s="54" t="s">
        <v>26</v>
      </c>
      <c r="E88" s="48">
        <v>2.1600000000000001E-2</v>
      </c>
      <c r="F88" s="78">
        <f>F86*E88</f>
        <v>0.40013114754098367</v>
      </c>
      <c r="G88" s="78"/>
      <c r="H88" s="78"/>
      <c r="I88" s="78"/>
      <c r="J88" s="78"/>
      <c r="K88" s="78"/>
      <c r="L88" s="33"/>
      <c r="M88" s="33"/>
      <c r="N88" s="225"/>
      <c r="O88" s="151"/>
      <c r="P88" s="11"/>
      <c r="Q88" s="11"/>
      <c r="R88" s="11"/>
      <c r="S88" s="11"/>
      <c r="T88" s="11"/>
      <c r="U88" s="11"/>
    </row>
    <row r="89" spans="1:21" ht="18" x14ac:dyDescent="0.25">
      <c r="A89" s="80"/>
      <c r="B89" s="84"/>
      <c r="C89" s="51" t="s">
        <v>77</v>
      </c>
      <c r="D89" s="54" t="s">
        <v>26</v>
      </c>
      <c r="E89" s="48">
        <v>2.7300000000000001E-2</v>
      </c>
      <c r="F89" s="78">
        <f>E89*F86</f>
        <v>0.50572131147540988</v>
      </c>
      <c r="G89" s="78"/>
      <c r="H89" s="78"/>
      <c r="I89" s="78"/>
      <c r="J89" s="78"/>
      <c r="K89" s="78"/>
      <c r="L89" s="33"/>
      <c r="M89" s="33"/>
      <c r="N89" s="225"/>
      <c r="O89" s="151"/>
      <c r="P89" s="11"/>
      <c r="Q89" s="11"/>
      <c r="R89" s="11"/>
      <c r="S89" s="11"/>
      <c r="T89" s="11"/>
      <c r="U89" s="11"/>
    </row>
    <row r="90" spans="1:21" ht="18" x14ac:dyDescent="0.25">
      <c r="A90" s="80"/>
      <c r="B90" s="84"/>
      <c r="C90" s="82" t="s">
        <v>43</v>
      </c>
      <c r="D90" s="54" t="s">
        <v>26</v>
      </c>
      <c r="E90" s="48">
        <v>9.7000000000000003E-3</v>
      </c>
      <c r="F90" s="78">
        <f>F86*E90</f>
        <v>0.17968852459016393</v>
      </c>
      <c r="G90" s="78"/>
      <c r="H90" s="78"/>
      <c r="I90" s="78"/>
      <c r="J90" s="78"/>
      <c r="K90" s="78"/>
      <c r="L90" s="33"/>
      <c r="M90" s="33"/>
      <c r="N90" s="225"/>
      <c r="O90" s="151"/>
      <c r="P90" s="11"/>
      <c r="Q90" s="11"/>
      <c r="R90" s="11"/>
      <c r="S90" s="11"/>
      <c r="T90" s="11"/>
      <c r="U90" s="11"/>
    </row>
    <row r="91" spans="1:21" ht="18" x14ac:dyDescent="0.25">
      <c r="A91" s="80"/>
      <c r="B91" s="81"/>
      <c r="C91" s="54" t="s">
        <v>35</v>
      </c>
      <c r="D91" s="85"/>
      <c r="E91" s="54"/>
      <c r="F91" s="78"/>
      <c r="G91" s="78"/>
      <c r="H91" s="78"/>
      <c r="I91" s="78"/>
      <c r="J91" s="78"/>
      <c r="K91" s="78"/>
      <c r="L91" s="78"/>
      <c r="M91" s="78"/>
      <c r="N91" s="225"/>
      <c r="O91" s="151"/>
      <c r="P91" s="11"/>
      <c r="Q91" s="11"/>
      <c r="R91" s="11"/>
      <c r="S91" s="11"/>
      <c r="T91" s="11"/>
      <c r="U91" s="11"/>
    </row>
    <row r="92" spans="1:21" ht="19.5" x14ac:dyDescent="0.25">
      <c r="A92" s="76"/>
      <c r="B92" s="86"/>
      <c r="C92" s="87" t="s">
        <v>110</v>
      </c>
      <c r="D92" s="54" t="s">
        <v>59</v>
      </c>
      <c r="E92" s="54">
        <v>1.22</v>
      </c>
      <c r="F92" s="78">
        <f>F86*E92</f>
        <v>22.6</v>
      </c>
      <c r="G92" s="33"/>
      <c r="H92" s="78"/>
      <c r="I92" s="78"/>
      <c r="J92" s="78"/>
      <c r="K92" s="78"/>
      <c r="L92" s="78"/>
      <c r="M92" s="33"/>
      <c r="N92" s="225"/>
      <c r="O92" s="151"/>
      <c r="P92" s="11"/>
      <c r="Q92" s="11"/>
      <c r="R92" s="11"/>
      <c r="S92" s="11"/>
      <c r="T92" s="11"/>
      <c r="U92" s="11"/>
    </row>
    <row r="93" spans="1:21" ht="19.5" x14ac:dyDescent="0.35">
      <c r="A93" s="80"/>
      <c r="B93" s="81"/>
      <c r="C93" s="88" t="s">
        <v>44</v>
      </c>
      <c r="D93" s="54" t="s">
        <v>59</v>
      </c>
      <c r="E93" s="89">
        <v>7.0000000000000007E-2</v>
      </c>
      <c r="F93" s="78">
        <f>F86*E93</f>
        <v>1.2967213114754099</v>
      </c>
      <c r="G93" s="33"/>
      <c r="H93" s="78"/>
      <c r="I93" s="78"/>
      <c r="J93" s="78"/>
      <c r="K93" s="78"/>
      <c r="L93" s="78"/>
      <c r="M93" s="33"/>
      <c r="N93" s="225"/>
      <c r="O93" s="151"/>
      <c r="P93" s="11"/>
      <c r="Q93" s="11"/>
      <c r="R93" s="11"/>
      <c r="S93" s="11"/>
      <c r="T93" s="11"/>
      <c r="U93" s="11"/>
    </row>
    <row r="94" spans="1:21" ht="54" x14ac:dyDescent="0.35">
      <c r="A94" s="80">
        <v>2</v>
      </c>
      <c r="B94" s="113" t="s">
        <v>45</v>
      </c>
      <c r="C94" s="143" t="s">
        <v>65</v>
      </c>
      <c r="D94" s="85" t="s">
        <v>60</v>
      </c>
      <c r="E94" s="54"/>
      <c r="F94" s="3">
        <v>154.35</v>
      </c>
      <c r="G94" s="78"/>
      <c r="H94" s="78"/>
      <c r="I94" s="78"/>
      <c r="J94" s="78"/>
      <c r="K94" s="78"/>
      <c r="L94" s="78"/>
      <c r="M94" s="78"/>
      <c r="N94" s="225"/>
      <c r="O94" s="152"/>
      <c r="P94" s="11"/>
      <c r="Q94" s="11"/>
      <c r="R94" s="11"/>
      <c r="S94" s="11"/>
      <c r="T94" s="11"/>
      <c r="U94" s="11"/>
    </row>
    <row r="95" spans="1:21" ht="18" customHeight="1" x14ac:dyDescent="0.25">
      <c r="A95" s="80"/>
      <c r="B95" s="81"/>
      <c r="C95" s="82" t="s">
        <v>18</v>
      </c>
      <c r="D95" s="54" t="s">
        <v>19</v>
      </c>
      <c r="E95" s="54">
        <f>33/1000</f>
        <v>3.3000000000000002E-2</v>
      </c>
      <c r="F95" s="78">
        <f>F94*E95</f>
        <v>5.0935500000000005</v>
      </c>
      <c r="G95" s="78"/>
      <c r="H95" s="78"/>
      <c r="I95" s="78"/>
      <c r="J95" s="33"/>
      <c r="K95" s="78"/>
      <c r="L95" s="78"/>
      <c r="M95" s="33"/>
      <c r="N95" s="225"/>
      <c r="O95" s="152"/>
      <c r="P95" s="11"/>
      <c r="Q95" s="11"/>
      <c r="R95" s="11"/>
      <c r="S95" s="11"/>
      <c r="T95" s="11"/>
      <c r="U95" s="11"/>
    </row>
    <row r="96" spans="1:21" ht="18" customHeight="1" x14ac:dyDescent="0.35">
      <c r="A96" s="80"/>
      <c r="B96" s="81"/>
      <c r="C96" s="88" t="s">
        <v>46</v>
      </c>
      <c r="D96" s="54" t="s">
        <v>26</v>
      </c>
      <c r="E96" s="54">
        <f>2.58/1000</f>
        <v>2.5800000000000003E-3</v>
      </c>
      <c r="F96" s="78">
        <f>F94*E96</f>
        <v>0.39822300000000005</v>
      </c>
      <c r="G96" s="78"/>
      <c r="H96" s="78"/>
      <c r="I96" s="78"/>
      <c r="J96" s="78"/>
      <c r="K96" s="78"/>
      <c r="L96" s="33"/>
      <c r="M96" s="33"/>
      <c r="N96" s="225"/>
      <c r="O96" s="152"/>
      <c r="P96" s="11"/>
      <c r="Q96" s="11"/>
      <c r="R96" s="11"/>
      <c r="S96" s="11"/>
      <c r="T96" s="11"/>
      <c r="U96" s="11"/>
    </row>
    <row r="97" spans="1:21" ht="18" customHeight="1" x14ac:dyDescent="0.25">
      <c r="A97" s="80"/>
      <c r="B97" s="84"/>
      <c r="C97" s="82" t="s">
        <v>42</v>
      </c>
      <c r="D97" s="54" t="s">
        <v>26</v>
      </c>
      <c r="E97" s="54">
        <f>0.42/1000</f>
        <v>4.1999999999999996E-4</v>
      </c>
      <c r="F97" s="78">
        <f>F94*E97</f>
        <v>6.4826999999999996E-2</v>
      </c>
      <c r="G97" s="78"/>
      <c r="H97" s="78"/>
      <c r="I97" s="78"/>
      <c r="J97" s="78"/>
      <c r="K97" s="78"/>
      <c r="L97" s="33"/>
      <c r="M97" s="33"/>
      <c r="N97" s="225"/>
      <c r="O97" s="152"/>
      <c r="P97" s="11"/>
      <c r="Q97" s="11"/>
      <c r="R97" s="11"/>
      <c r="S97" s="11"/>
      <c r="T97" s="11"/>
      <c r="U97" s="11"/>
    </row>
    <row r="98" spans="1:21" ht="18" customHeight="1" x14ac:dyDescent="0.35">
      <c r="A98" s="80"/>
      <c r="B98" s="84"/>
      <c r="C98" s="88" t="s">
        <v>47</v>
      </c>
      <c r="D98" s="54" t="s">
        <v>26</v>
      </c>
      <c r="E98" s="54">
        <f>11.2/1000</f>
        <v>1.12E-2</v>
      </c>
      <c r="F98" s="78">
        <f>E98*F94</f>
        <v>1.7287199999999998</v>
      </c>
      <c r="G98" s="78"/>
      <c r="H98" s="78"/>
      <c r="I98" s="78"/>
      <c r="J98" s="78"/>
      <c r="K98" s="78"/>
      <c r="L98" s="33"/>
      <c r="M98" s="33"/>
      <c r="N98" s="225"/>
      <c r="O98" s="152"/>
      <c r="P98" s="11"/>
      <c r="Q98" s="11"/>
      <c r="R98" s="11"/>
      <c r="S98" s="11"/>
      <c r="T98" s="11"/>
      <c r="U98" s="11"/>
    </row>
    <row r="99" spans="1:21" ht="18" customHeight="1" x14ac:dyDescent="0.35">
      <c r="A99" s="80"/>
      <c r="B99" s="84"/>
      <c r="C99" s="88" t="s">
        <v>48</v>
      </c>
      <c r="D99" s="54" t="s">
        <v>26</v>
      </c>
      <c r="E99" s="54">
        <f>24.8/1000</f>
        <v>2.4799999999999999E-2</v>
      </c>
      <c r="F99" s="78">
        <f>E99*F94</f>
        <v>3.8278799999999995</v>
      </c>
      <c r="G99" s="78"/>
      <c r="H99" s="78"/>
      <c r="I99" s="78"/>
      <c r="J99" s="78"/>
      <c r="K99" s="78"/>
      <c r="L99" s="33"/>
      <c r="M99" s="33"/>
      <c r="N99" s="225"/>
      <c r="O99" s="152"/>
      <c r="P99" s="11"/>
      <c r="Q99" s="11"/>
      <c r="R99" s="11"/>
      <c r="S99" s="11"/>
      <c r="T99" s="11"/>
      <c r="U99" s="11"/>
    </row>
    <row r="100" spans="1:21" ht="18" customHeight="1" x14ac:dyDescent="0.35">
      <c r="A100" s="80"/>
      <c r="B100" s="84"/>
      <c r="C100" s="88" t="s">
        <v>43</v>
      </c>
      <c r="D100" s="54" t="s">
        <v>26</v>
      </c>
      <c r="E100" s="54">
        <f>4.14/1000</f>
        <v>4.1399999999999996E-3</v>
      </c>
      <c r="F100" s="78">
        <f>F94*E100</f>
        <v>0.63900899999999994</v>
      </c>
      <c r="G100" s="78"/>
      <c r="H100" s="78"/>
      <c r="I100" s="78"/>
      <c r="J100" s="78"/>
      <c r="K100" s="78"/>
      <c r="L100" s="33"/>
      <c r="M100" s="33"/>
      <c r="N100" s="225"/>
      <c r="O100" s="152"/>
      <c r="P100" s="11"/>
      <c r="Q100" s="11"/>
      <c r="R100" s="11"/>
      <c r="S100" s="11"/>
      <c r="T100" s="11"/>
      <c r="U100" s="11"/>
    </row>
    <row r="101" spans="1:21" ht="36" customHeight="1" x14ac:dyDescent="0.35">
      <c r="A101" s="80"/>
      <c r="B101" s="84"/>
      <c r="C101" s="132" t="s">
        <v>49</v>
      </c>
      <c r="D101" s="54" t="s">
        <v>26</v>
      </c>
      <c r="E101" s="54">
        <f>0.53/1000</f>
        <v>5.2999999999999998E-4</v>
      </c>
      <c r="F101" s="78">
        <f>F94*E101</f>
        <v>8.1805499999999989E-2</v>
      </c>
      <c r="G101" s="78"/>
      <c r="H101" s="78"/>
      <c r="I101" s="78"/>
      <c r="J101" s="78"/>
      <c r="K101" s="78"/>
      <c r="L101" s="33"/>
      <c r="M101" s="33"/>
      <c r="N101" s="225"/>
      <c r="O101" s="152"/>
      <c r="P101" s="11"/>
      <c r="Q101" s="11"/>
      <c r="R101" s="11"/>
      <c r="S101" s="11"/>
      <c r="T101" s="11"/>
      <c r="U101" s="11"/>
    </row>
    <row r="102" spans="1:21" ht="18" customHeight="1" x14ac:dyDescent="0.25">
      <c r="A102" s="80"/>
      <c r="B102" s="81"/>
      <c r="C102" s="54" t="s">
        <v>35</v>
      </c>
      <c r="D102" s="85"/>
      <c r="E102" s="54"/>
      <c r="F102" s="78"/>
      <c r="G102" s="78"/>
      <c r="H102" s="78"/>
      <c r="I102" s="78"/>
      <c r="J102" s="78"/>
      <c r="K102" s="78"/>
      <c r="L102" s="78"/>
      <c r="M102" s="78"/>
      <c r="N102" s="225"/>
      <c r="O102" s="152"/>
      <c r="P102" s="11"/>
      <c r="Q102" s="11"/>
      <c r="R102" s="11"/>
      <c r="S102" s="11"/>
      <c r="T102" s="11"/>
      <c r="U102" s="11"/>
    </row>
    <row r="103" spans="1:21" ht="36" x14ac:dyDescent="0.25">
      <c r="A103" s="80"/>
      <c r="B103" s="86"/>
      <c r="C103" s="87" t="s">
        <v>50</v>
      </c>
      <c r="D103" s="54" t="s">
        <v>59</v>
      </c>
      <c r="E103" s="116">
        <f>1.26*0.1</f>
        <v>0.126</v>
      </c>
      <c r="F103" s="78">
        <f>F94*0.1*1.26</f>
        <v>19.4481</v>
      </c>
      <c r="G103" s="33"/>
      <c r="H103" s="78"/>
      <c r="I103" s="78"/>
      <c r="J103" s="78"/>
      <c r="K103" s="78"/>
      <c r="L103" s="78"/>
      <c r="M103" s="33"/>
      <c r="N103" s="225"/>
      <c r="O103" s="152"/>
      <c r="P103" s="11"/>
      <c r="Q103" s="11"/>
      <c r="R103" s="11"/>
      <c r="S103" s="11"/>
      <c r="T103" s="11"/>
      <c r="U103" s="11"/>
    </row>
    <row r="104" spans="1:21" ht="20.25" customHeight="1" x14ac:dyDescent="0.35">
      <c r="A104" s="80"/>
      <c r="B104" s="81"/>
      <c r="C104" s="88" t="s">
        <v>44</v>
      </c>
      <c r="D104" s="85" t="s">
        <v>61</v>
      </c>
      <c r="E104" s="54">
        <f>30/1000</f>
        <v>0.03</v>
      </c>
      <c r="F104" s="78">
        <f>F94*E104</f>
        <v>4.6304999999999996</v>
      </c>
      <c r="G104" s="33"/>
      <c r="H104" s="78"/>
      <c r="I104" s="78"/>
      <c r="J104" s="78"/>
      <c r="K104" s="78"/>
      <c r="L104" s="78"/>
      <c r="M104" s="33"/>
      <c r="N104" s="225"/>
      <c r="O104" s="152"/>
      <c r="P104" s="11"/>
      <c r="Q104" s="11"/>
      <c r="R104" s="11"/>
      <c r="S104" s="11"/>
      <c r="T104" s="11"/>
      <c r="U104" s="11"/>
    </row>
    <row r="105" spans="1:21" ht="51" customHeight="1" x14ac:dyDescent="0.25">
      <c r="A105" s="101">
        <v>3</v>
      </c>
      <c r="B105" s="59" t="s">
        <v>51</v>
      </c>
      <c r="C105" s="133" t="s">
        <v>81</v>
      </c>
      <c r="D105" s="76" t="s">
        <v>36</v>
      </c>
      <c r="E105" s="56"/>
      <c r="F105" s="5">
        <f>F109*0.0006</f>
        <v>8.5049999999999987E-2</v>
      </c>
      <c r="G105" s="33"/>
      <c r="H105" s="33"/>
      <c r="I105" s="33"/>
      <c r="J105" s="33"/>
      <c r="K105" s="33"/>
      <c r="L105" s="33"/>
      <c r="M105" s="33"/>
      <c r="N105" s="225"/>
      <c r="O105" s="152"/>
      <c r="P105" s="11"/>
      <c r="Q105" s="11"/>
      <c r="R105" s="11"/>
      <c r="S105" s="11"/>
      <c r="T105" s="11"/>
      <c r="U105" s="11"/>
    </row>
    <row r="106" spans="1:21" ht="18" x14ac:dyDescent="0.25">
      <c r="A106" s="34"/>
      <c r="B106" s="134"/>
      <c r="C106" s="47" t="s">
        <v>52</v>
      </c>
      <c r="D106" s="199" t="s">
        <v>26</v>
      </c>
      <c r="E106" s="135">
        <v>0.3</v>
      </c>
      <c r="F106" s="33">
        <f>F105*E106</f>
        <v>2.5514999999999996E-2</v>
      </c>
      <c r="G106" s="33"/>
      <c r="H106" s="33"/>
      <c r="I106" s="33"/>
      <c r="J106" s="33"/>
      <c r="K106" s="33"/>
      <c r="L106" s="33"/>
      <c r="M106" s="33"/>
      <c r="N106" s="225"/>
      <c r="O106" s="152"/>
      <c r="P106" s="11"/>
      <c r="Q106" s="11"/>
      <c r="R106" s="11"/>
      <c r="S106" s="11"/>
      <c r="T106" s="11"/>
      <c r="U106" s="11"/>
    </row>
    <row r="107" spans="1:21" ht="18" x14ac:dyDescent="0.25">
      <c r="A107" s="34"/>
      <c r="B107" s="35"/>
      <c r="C107" s="199" t="s">
        <v>35</v>
      </c>
      <c r="D107" s="136"/>
      <c r="E107" s="200"/>
      <c r="F107" s="33"/>
      <c r="G107" s="33"/>
      <c r="H107" s="33"/>
      <c r="I107" s="33"/>
      <c r="J107" s="33"/>
      <c r="K107" s="33"/>
      <c r="L107" s="33"/>
      <c r="M107" s="33"/>
      <c r="N107" s="225"/>
      <c r="O107" s="152"/>
      <c r="P107" s="11"/>
      <c r="Q107" s="11"/>
      <c r="R107" s="11"/>
      <c r="S107" s="11"/>
      <c r="T107" s="11"/>
      <c r="U107" s="11"/>
    </row>
    <row r="108" spans="1:21" ht="18" x14ac:dyDescent="0.25">
      <c r="A108" s="34"/>
      <c r="B108" s="57"/>
      <c r="C108" s="137" t="s">
        <v>40</v>
      </c>
      <c r="D108" s="54" t="s">
        <v>36</v>
      </c>
      <c r="E108" s="112" t="s">
        <v>73</v>
      </c>
      <c r="F108" s="33">
        <f>F105*E108</f>
        <v>8.7601499999999985E-2</v>
      </c>
      <c r="G108" s="33"/>
      <c r="H108" s="78"/>
      <c r="I108" s="33"/>
      <c r="J108" s="33"/>
      <c r="K108" s="33"/>
      <c r="L108" s="33"/>
      <c r="M108" s="33"/>
      <c r="N108" s="225"/>
      <c r="O108" s="152"/>
      <c r="P108" s="11"/>
      <c r="Q108" s="11"/>
      <c r="R108" s="11"/>
      <c r="S108" s="11"/>
      <c r="T108" s="11"/>
      <c r="U108" s="11"/>
    </row>
    <row r="109" spans="1:21" ht="66" x14ac:dyDescent="0.25">
      <c r="A109" s="138">
        <v>4</v>
      </c>
      <c r="B109" s="139" t="s">
        <v>79</v>
      </c>
      <c r="C109" s="140" t="s">
        <v>83</v>
      </c>
      <c r="D109" s="153" t="s">
        <v>33</v>
      </c>
      <c r="E109" s="200"/>
      <c r="F109" s="5">
        <v>141.75</v>
      </c>
      <c r="G109" s="33"/>
      <c r="H109" s="33"/>
      <c r="I109" s="33"/>
      <c r="J109" s="33"/>
      <c r="K109" s="33"/>
      <c r="L109" s="33"/>
      <c r="M109" s="33"/>
      <c r="N109" s="225"/>
      <c r="O109" s="152"/>
      <c r="P109" s="11"/>
      <c r="Q109" s="11"/>
      <c r="R109" s="11"/>
      <c r="S109" s="11"/>
      <c r="T109" s="11"/>
      <c r="U109" s="11"/>
    </row>
    <row r="110" spans="1:21" ht="18" customHeight="1" x14ac:dyDescent="0.25">
      <c r="A110" s="24"/>
      <c r="B110" s="35"/>
      <c r="C110" s="154" t="s">
        <v>18</v>
      </c>
      <c r="D110" s="199" t="s">
        <v>19</v>
      </c>
      <c r="E110" s="135">
        <f>37.5/1000+2*0.07/1000</f>
        <v>3.764E-2</v>
      </c>
      <c r="F110" s="33">
        <f>F109*E110</f>
        <v>5.3354699999999999</v>
      </c>
      <c r="G110" s="33"/>
      <c r="H110" s="33"/>
      <c r="I110" s="33"/>
      <c r="J110" s="33"/>
      <c r="K110" s="33"/>
      <c r="L110" s="33"/>
      <c r="M110" s="33"/>
      <c r="N110" s="225"/>
      <c r="O110" s="152"/>
      <c r="P110" s="11"/>
      <c r="Q110" s="11"/>
      <c r="R110" s="11"/>
      <c r="S110" s="11"/>
      <c r="T110" s="11"/>
      <c r="U110" s="11"/>
    </row>
    <row r="111" spans="1:21" ht="18" customHeight="1" x14ac:dyDescent="0.35">
      <c r="A111" s="24"/>
      <c r="B111" s="7"/>
      <c r="C111" s="36" t="s">
        <v>53</v>
      </c>
      <c r="D111" s="199" t="s">
        <v>26</v>
      </c>
      <c r="E111" s="135">
        <f t="shared" ref="E111" si="7">3.02/1000</f>
        <v>3.0200000000000001E-3</v>
      </c>
      <c r="F111" s="33">
        <f>E111*F109</f>
        <v>0.42808499999999999</v>
      </c>
      <c r="G111" s="33"/>
      <c r="H111" s="33"/>
      <c r="I111" s="33"/>
      <c r="J111" s="33"/>
      <c r="K111" s="33"/>
      <c r="L111" s="33"/>
      <c r="M111" s="33"/>
      <c r="N111" s="225"/>
      <c r="O111" s="152"/>
      <c r="P111" s="11"/>
      <c r="Q111" s="11"/>
      <c r="R111" s="11"/>
      <c r="S111" s="11"/>
      <c r="T111" s="11"/>
      <c r="U111" s="11"/>
    </row>
    <row r="112" spans="1:21" ht="18" customHeight="1" x14ac:dyDescent="0.35">
      <c r="A112" s="24"/>
      <c r="B112" s="7"/>
      <c r="C112" s="36" t="s">
        <v>47</v>
      </c>
      <c r="D112" s="199" t="s">
        <v>26</v>
      </c>
      <c r="E112" s="135">
        <f t="shared" ref="E112" si="8">3.7/1000</f>
        <v>3.7000000000000002E-3</v>
      </c>
      <c r="F112" s="33">
        <f>E112*F109</f>
        <v>0.52447500000000002</v>
      </c>
      <c r="G112" s="33"/>
      <c r="H112" s="33"/>
      <c r="I112" s="33"/>
      <c r="J112" s="33"/>
      <c r="K112" s="33"/>
      <c r="L112" s="33"/>
      <c r="M112" s="33"/>
      <c r="N112" s="225"/>
      <c r="O112" s="152"/>
      <c r="P112" s="11"/>
      <c r="Q112" s="11"/>
      <c r="R112" s="11"/>
      <c r="S112" s="11"/>
      <c r="T112" s="11"/>
      <c r="U112" s="11"/>
    </row>
    <row r="113" spans="1:21" ht="18" customHeight="1" x14ac:dyDescent="0.35">
      <c r="A113" s="24"/>
      <c r="B113" s="7"/>
      <c r="C113" s="88" t="s">
        <v>48</v>
      </c>
      <c r="D113" s="199" t="s">
        <v>26</v>
      </c>
      <c r="E113" s="135">
        <f t="shared" ref="E113" si="9">11.1/1000</f>
        <v>1.11E-2</v>
      </c>
      <c r="F113" s="33">
        <f>E113*F109</f>
        <v>1.5734250000000001</v>
      </c>
      <c r="G113" s="33"/>
      <c r="H113" s="33"/>
      <c r="I113" s="33"/>
      <c r="J113" s="33"/>
      <c r="K113" s="33"/>
      <c r="L113" s="33"/>
      <c r="M113" s="33"/>
      <c r="N113" s="225"/>
      <c r="O113" s="152"/>
      <c r="P113" s="11"/>
      <c r="Q113" s="11"/>
      <c r="R113" s="11"/>
      <c r="S113" s="11"/>
      <c r="T113" s="11"/>
      <c r="U113" s="11"/>
    </row>
    <row r="114" spans="1:21" ht="18" customHeight="1" x14ac:dyDescent="0.35">
      <c r="A114" s="24"/>
      <c r="B114" s="35"/>
      <c r="C114" s="36" t="s">
        <v>29</v>
      </c>
      <c r="D114" s="199" t="s">
        <v>22</v>
      </c>
      <c r="E114" s="135">
        <v>2.3E-3</v>
      </c>
      <c r="F114" s="33">
        <f>E114*F109</f>
        <v>0.32602500000000001</v>
      </c>
      <c r="G114" s="33"/>
      <c r="H114" s="33"/>
      <c r="I114" s="33"/>
      <c r="J114" s="33"/>
      <c r="K114" s="33"/>
      <c r="L114" s="33"/>
      <c r="M114" s="33"/>
      <c r="N114" s="225"/>
      <c r="O114" s="152"/>
      <c r="P114" s="11"/>
      <c r="Q114" s="11"/>
      <c r="R114" s="11"/>
      <c r="S114" s="11"/>
      <c r="T114" s="11"/>
      <c r="U114" s="11"/>
    </row>
    <row r="115" spans="1:21" ht="18" customHeight="1" x14ac:dyDescent="0.25">
      <c r="A115" s="24"/>
      <c r="B115" s="35"/>
      <c r="C115" s="199" t="s">
        <v>35</v>
      </c>
      <c r="D115" s="43"/>
      <c r="E115" s="200"/>
      <c r="F115" s="33"/>
      <c r="G115" s="33"/>
      <c r="H115" s="33"/>
      <c r="I115" s="33"/>
      <c r="J115" s="33"/>
      <c r="K115" s="33"/>
      <c r="L115" s="33"/>
      <c r="M115" s="33"/>
      <c r="N115" s="225"/>
      <c r="O115" s="152"/>
      <c r="P115" s="11"/>
      <c r="Q115" s="11"/>
      <c r="R115" s="11"/>
      <c r="S115" s="11"/>
      <c r="T115" s="11"/>
      <c r="U115" s="11"/>
    </row>
    <row r="116" spans="1:21" ht="18" x14ac:dyDescent="0.35">
      <c r="A116" s="24"/>
      <c r="B116" s="57"/>
      <c r="C116" s="36" t="s">
        <v>75</v>
      </c>
      <c r="D116" s="54" t="s">
        <v>36</v>
      </c>
      <c r="E116" s="135">
        <f>(97.4+12.1*2)/1000</f>
        <v>0.12160000000000001</v>
      </c>
      <c r="F116" s="33">
        <f>F109*E116</f>
        <v>17.236800000000002</v>
      </c>
      <c r="G116" s="33"/>
      <c r="H116" s="78"/>
      <c r="I116" s="33"/>
      <c r="J116" s="33"/>
      <c r="K116" s="33"/>
      <c r="L116" s="33"/>
      <c r="M116" s="33"/>
      <c r="N116" s="225"/>
      <c r="O116" s="152"/>
      <c r="P116" s="11"/>
      <c r="Q116" s="11"/>
      <c r="R116" s="11"/>
      <c r="S116" s="11"/>
      <c r="T116" s="11"/>
      <c r="U116" s="11"/>
    </row>
    <row r="117" spans="1:21" ht="18" customHeight="1" x14ac:dyDescent="0.35">
      <c r="A117" s="24"/>
      <c r="B117" s="35"/>
      <c r="C117" s="36" t="s">
        <v>38</v>
      </c>
      <c r="D117" s="199" t="s">
        <v>22</v>
      </c>
      <c r="E117" s="135">
        <f>0.0145+0.2*2/1000</f>
        <v>1.49E-2</v>
      </c>
      <c r="F117" s="33">
        <f>F109*E117</f>
        <v>2.1120749999999999</v>
      </c>
      <c r="G117" s="33"/>
      <c r="H117" s="78"/>
      <c r="I117" s="33"/>
      <c r="J117" s="33"/>
      <c r="K117" s="33"/>
      <c r="L117" s="33"/>
      <c r="M117" s="33"/>
      <c r="N117" s="225"/>
      <c r="O117" s="152"/>
      <c r="P117" s="11"/>
      <c r="Q117" s="11"/>
      <c r="R117" s="11"/>
      <c r="S117" s="11"/>
      <c r="T117" s="11"/>
      <c r="U117" s="11"/>
    </row>
    <row r="118" spans="1:21" ht="41.45" customHeight="1" x14ac:dyDescent="0.25">
      <c r="A118" s="101">
        <v>5</v>
      </c>
      <c r="B118" s="76" t="s">
        <v>54</v>
      </c>
      <c r="C118" s="206" t="s">
        <v>111</v>
      </c>
      <c r="D118" s="144" t="s">
        <v>76</v>
      </c>
      <c r="E118" s="56"/>
      <c r="F118" s="5">
        <f>1.37/1.22</f>
        <v>1.1229508196721312</v>
      </c>
      <c r="G118" s="33"/>
      <c r="H118" s="33"/>
      <c r="I118" s="33"/>
      <c r="J118" s="33"/>
      <c r="K118" s="33"/>
      <c r="L118" s="33"/>
      <c r="M118" s="33"/>
      <c r="N118" s="225"/>
      <c r="O118" s="11"/>
      <c r="P118" s="11"/>
      <c r="Q118" s="11"/>
      <c r="R118" s="11"/>
      <c r="S118" s="11"/>
      <c r="T118" s="11"/>
      <c r="U118" s="11"/>
    </row>
    <row r="119" spans="1:21" ht="18" customHeight="1" x14ac:dyDescent="0.35">
      <c r="A119" s="24"/>
      <c r="B119" s="145"/>
      <c r="C119" s="146" t="s">
        <v>18</v>
      </c>
      <c r="D119" s="199" t="s">
        <v>19</v>
      </c>
      <c r="E119" s="48">
        <v>0.15</v>
      </c>
      <c r="F119" s="33">
        <f>F118*E119</f>
        <v>0.16844262295081966</v>
      </c>
      <c r="G119" s="33"/>
      <c r="H119" s="33"/>
      <c r="I119" s="33"/>
      <c r="J119" s="33"/>
      <c r="K119" s="33"/>
      <c r="L119" s="33"/>
      <c r="M119" s="33"/>
      <c r="N119" s="225"/>
      <c r="O119" s="11"/>
      <c r="P119" s="11"/>
      <c r="Q119" s="11"/>
      <c r="R119" s="11"/>
      <c r="S119" s="11"/>
      <c r="T119" s="11"/>
      <c r="U119" s="11"/>
    </row>
    <row r="120" spans="1:21" ht="23.25" customHeight="1" x14ac:dyDescent="0.25">
      <c r="A120" s="24"/>
      <c r="B120" s="7"/>
      <c r="C120" s="51" t="s">
        <v>42</v>
      </c>
      <c r="D120" s="199" t="s">
        <v>26</v>
      </c>
      <c r="E120" s="48">
        <v>2.1600000000000001E-2</v>
      </c>
      <c r="F120" s="33">
        <f>F118*E120</f>
        <v>2.4255737704918033E-2</v>
      </c>
      <c r="G120" s="33"/>
      <c r="H120" s="33"/>
      <c r="I120" s="33"/>
      <c r="J120" s="33"/>
      <c r="K120" s="33"/>
      <c r="L120" s="33"/>
      <c r="M120" s="33"/>
      <c r="N120" s="225"/>
      <c r="O120" s="11"/>
      <c r="P120" s="11"/>
      <c r="Q120" s="11"/>
      <c r="R120" s="11"/>
      <c r="S120" s="11"/>
      <c r="T120" s="11"/>
      <c r="U120" s="11"/>
    </row>
    <row r="121" spans="1:21" ht="18" x14ac:dyDescent="0.25">
      <c r="A121" s="24"/>
      <c r="B121" s="7"/>
      <c r="C121" s="51" t="s">
        <v>77</v>
      </c>
      <c r="D121" s="199" t="s">
        <v>26</v>
      </c>
      <c r="E121" s="48">
        <v>2.7300000000000001E-2</v>
      </c>
      <c r="F121" s="33">
        <f>F118*E121</f>
        <v>3.0656557377049181E-2</v>
      </c>
      <c r="G121" s="33"/>
      <c r="H121" s="33"/>
      <c r="I121" s="33"/>
      <c r="J121" s="33"/>
      <c r="K121" s="33"/>
      <c r="L121" s="33"/>
      <c r="M121" s="33"/>
      <c r="N121" s="225"/>
      <c r="O121" s="11"/>
      <c r="P121" s="11"/>
      <c r="Q121" s="11"/>
      <c r="R121" s="11"/>
      <c r="S121" s="11"/>
      <c r="T121" s="11"/>
      <c r="U121" s="11"/>
    </row>
    <row r="122" spans="1:21" ht="21" customHeight="1" x14ac:dyDescent="0.25">
      <c r="A122" s="24"/>
      <c r="B122" s="7"/>
      <c r="C122" s="51" t="s">
        <v>43</v>
      </c>
      <c r="D122" s="199" t="s">
        <v>26</v>
      </c>
      <c r="E122" s="48">
        <v>9.7000000000000003E-3</v>
      </c>
      <c r="F122" s="33">
        <f>F118*E122</f>
        <v>1.0892622950819672E-2</v>
      </c>
      <c r="G122" s="33"/>
      <c r="H122" s="33"/>
      <c r="I122" s="33"/>
      <c r="J122" s="33"/>
      <c r="K122" s="33"/>
      <c r="L122" s="33"/>
      <c r="M122" s="33"/>
      <c r="N122" s="225"/>
      <c r="O122" s="11"/>
      <c r="P122" s="11"/>
      <c r="Q122" s="11"/>
      <c r="R122" s="11"/>
      <c r="S122" s="11"/>
      <c r="T122" s="11"/>
      <c r="U122" s="11"/>
    </row>
    <row r="123" spans="1:21" ht="18" customHeight="1" x14ac:dyDescent="0.35">
      <c r="A123" s="24"/>
      <c r="B123" s="147"/>
      <c r="C123" s="146" t="s">
        <v>35</v>
      </c>
      <c r="D123" s="148"/>
      <c r="E123" s="200"/>
      <c r="F123" s="33"/>
      <c r="G123" s="33"/>
      <c r="H123" s="33"/>
      <c r="I123" s="33"/>
      <c r="J123" s="33"/>
      <c r="K123" s="33"/>
      <c r="L123" s="33"/>
      <c r="M123" s="33"/>
      <c r="N123" s="225"/>
      <c r="O123" s="11"/>
      <c r="P123" s="11"/>
      <c r="Q123" s="11"/>
      <c r="R123" s="11"/>
      <c r="S123" s="11"/>
      <c r="T123" s="11"/>
      <c r="U123" s="11"/>
    </row>
    <row r="124" spans="1:21" ht="54" customHeight="1" x14ac:dyDescent="0.25">
      <c r="A124" s="155"/>
      <c r="B124" s="156"/>
      <c r="C124" s="157" t="s">
        <v>63</v>
      </c>
      <c r="D124" s="54" t="s">
        <v>59</v>
      </c>
      <c r="E124" s="135">
        <v>1.22</v>
      </c>
      <c r="F124" s="33">
        <f>F118*E124</f>
        <v>1.37</v>
      </c>
      <c r="G124" s="33"/>
      <c r="H124" s="78"/>
      <c r="I124" s="33"/>
      <c r="J124" s="33"/>
      <c r="K124" s="33"/>
      <c r="L124" s="33"/>
      <c r="M124" s="33"/>
      <c r="N124" s="225"/>
      <c r="O124" s="11"/>
      <c r="P124" s="11"/>
      <c r="Q124" s="11"/>
      <c r="R124" s="11"/>
      <c r="S124" s="11"/>
      <c r="T124" s="11"/>
      <c r="U124" s="11"/>
    </row>
    <row r="125" spans="1:21" ht="18" customHeight="1" x14ac:dyDescent="0.35">
      <c r="A125" s="158"/>
      <c r="B125" s="159"/>
      <c r="C125" s="160" t="s">
        <v>44</v>
      </c>
      <c r="D125" s="161" t="s">
        <v>59</v>
      </c>
      <c r="E125" s="135">
        <v>7.0000000000000007E-2</v>
      </c>
      <c r="F125" s="33">
        <f>F118*E125</f>
        <v>7.8606557377049191E-2</v>
      </c>
      <c r="G125" s="33"/>
      <c r="H125" s="78"/>
      <c r="I125" s="33"/>
      <c r="J125" s="33"/>
      <c r="K125" s="33"/>
      <c r="L125" s="33"/>
      <c r="M125" s="33"/>
      <c r="N125" s="225"/>
      <c r="O125" s="11"/>
      <c r="P125" s="11"/>
      <c r="Q125" s="11"/>
      <c r="R125" s="11"/>
      <c r="S125" s="11"/>
      <c r="T125" s="11"/>
      <c r="U125" s="11"/>
    </row>
    <row r="126" spans="1:21" ht="25.15" customHeight="1" x14ac:dyDescent="0.25">
      <c r="A126" s="158"/>
      <c r="B126" s="162"/>
      <c r="C126" s="149" t="s">
        <v>20</v>
      </c>
      <c r="D126" s="163"/>
      <c r="E126" s="200"/>
      <c r="F126" s="33"/>
      <c r="G126" s="33"/>
      <c r="H126" s="205"/>
      <c r="I126" s="5"/>
      <c r="J126" s="205"/>
      <c r="K126" s="5"/>
      <c r="L126" s="205"/>
      <c r="M126" s="205"/>
      <c r="N126" s="228"/>
      <c r="O126" s="152"/>
      <c r="P126" s="11"/>
      <c r="Q126" s="11"/>
      <c r="R126" s="11"/>
      <c r="S126" s="11"/>
      <c r="T126" s="11"/>
      <c r="U126" s="11"/>
    </row>
    <row r="127" spans="1:21" ht="25.15" customHeight="1" x14ac:dyDescent="0.25">
      <c r="A127" s="121"/>
      <c r="B127" s="121"/>
      <c r="C127" s="122" t="s">
        <v>41</v>
      </c>
      <c r="D127" s="42" t="s">
        <v>22</v>
      </c>
      <c r="E127" s="56"/>
      <c r="F127" s="33"/>
      <c r="G127" s="5"/>
      <c r="H127" s="204"/>
      <c r="I127" s="5"/>
      <c r="J127" s="204"/>
      <c r="K127" s="5"/>
      <c r="L127" s="204"/>
      <c r="M127" s="204"/>
      <c r="N127" s="228"/>
      <c r="O127" s="123"/>
      <c r="P127" s="11"/>
      <c r="Q127" s="11"/>
      <c r="R127" s="11"/>
      <c r="S127" s="11"/>
      <c r="T127" s="11"/>
      <c r="U127" s="11"/>
    </row>
    <row r="128" spans="1:21" ht="25.15" customHeight="1" x14ac:dyDescent="0.25">
      <c r="A128" s="121"/>
      <c r="B128" s="212" t="s">
        <v>96</v>
      </c>
      <c r="C128" s="213"/>
      <c r="D128" s="42" t="s">
        <v>22</v>
      </c>
      <c r="E128" s="56"/>
      <c r="F128" s="33"/>
      <c r="G128" s="5"/>
      <c r="H128" s="204"/>
      <c r="I128" s="5"/>
      <c r="J128" s="204"/>
      <c r="K128" s="5"/>
      <c r="L128" s="204"/>
      <c r="M128" s="204"/>
      <c r="N128" s="229"/>
      <c r="O128" s="123"/>
      <c r="P128" s="11"/>
      <c r="Q128" s="11"/>
      <c r="R128" s="11"/>
      <c r="S128" s="11"/>
      <c r="T128" s="11"/>
      <c r="U128" s="11"/>
    </row>
    <row r="129" spans="1:256" ht="25.15" customHeight="1" x14ac:dyDescent="0.25">
      <c r="A129" s="164"/>
      <c r="B129" s="165"/>
      <c r="C129" s="166" t="s">
        <v>112</v>
      </c>
      <c r="D129" s="167" t="s">
        <v>56</v>
      </c>
      <c r="E129" s="135">
        <v>5</v>
      </c>
      <c r="F129" s="33"/>
      <c r="G129" s="33"/>
      <c r="H129" s="5"/>
      <c r="I129" s="5"/>
      <c r="J129" s="5"/>
      <c r="K129" s="5"/>
      <c r="L129" s="5"/>
      <c r="M129" s="5"/>
      <c r="N129" s="227"/>
      <c r="O129" s="168"/>
      <c r="P129" s="79"/>
      <c r="Q129" s="11"/>
      <c r="R129" s="11"/>
      <c r="S129" s="11"/>
      <c r="T129" s="11"/>
      <c r="U129" s="11"/>
    </row>
    <row r="130" spans="1:256" ht="25.15" customHeight="1" x14ac:dyDescent="0.25">
      <c r="A130" s="164"/>
      <c r="B130" s="165"/>
      <c r="C130" s="169" t="s">
        <v>20</v>
      </c>
      <c r="D130" s="42" t="s">
        <v>22</v>
      </c>
      <c r="E130" s="200"/>
      <c r="F130" s="33"/>
      <c r="G130" s="33"/>
      <c r="H130" s="5"/>
      <c r="I130" s="5"/>
      <c r="J130" s="5"/>
      <c r="K130" s="5"/>
      <c r="L130" s="5"/>
      <c r="M130" s="5"/>
      <c r="N130" s="227"/>
      <c r="O130" s="168"/>
      <c r="P130" s="79"/>
      <c r="Q130" s="11"/>
      <c r="R130" s="11"/>
      <c r="S130" s="11"/>
      <c r="T130" s="11"/>
      <c r="U130" s="11"/>
    </row>
    <row r="131" spans="1:256" ht="25.15" customHeight="1" x14ac:dyDescent="0.25">
      <c r="A131" s="164"/>
      <c r="B131" s="165"/>
      <c r="C131" s="166" t="s">
        <v>113</v>
      </c>
      <c r="D131" s="167" t="s">
        <v>56</v>
      </c>
      <c r="E131" s="135">
        <v>10</v>
      </c>
      <c r="F131" s="33"/>
      <c r="G131" s="33"/>
      <c r="H131" s="5"/>
      <c r="I131" s="5"/>
      <c r="J131" s="5"/>
      <c r="K131" s="5"/>
      <c r="L131" s="5"/>
      <c r="M131" s="5"/>
      <c r="N131" s="225"/>
      <c r="O131" s="11"/>
      <c r="P131" s="11"/>
      <c r="Q131" s="11"/>
      <c r="R131" s="11"/>
      <c r="S131" s="11"/>
      <c r="T131" s="11"/>
      <c r="U131" s="11"/>
    </row>
    <row r="132" spans="1:256" ht="25.15" customHeight="1" x14ac:dyDescent="0.25">
      <c r="A132" s="164"/>
      <c r="B132" s="165"/>
      <c r="C132" s="169" t="s">
        <v>20</v>
      </c>
      <c r="D132" s="42" t="s">
        <v>22</v>
      </c>
      <c r="E132" s="200"/>
      <c r="F132" s="33"/>
      <c r="G132" s="33"/>
      <c r="H132" s="5"/>
      <c r="I132" s="5"/>
      <c r="J132" s="5"/>
      <c r="K132" s="5"/>
      <c r="L132" s="5"/>
      <c r="M132" s="5"/>
      <c r="N132" s="225"/>
      <c r="O132" s="11"/>
      <c r="P132" s="11"/>
      <c r="Q132" s="11"/>
      <c r="R132" s="11"/>
      <c r="S132" s="11"/>
      <c r="T132" s="11"/>
      <c r="U132" s="11"/>
    </row>
    <row r="133" spans="1:256" ht="25.15" customHeight="1" x14ac:dyDescent="0.25">
      <c r="A133" s="164"/>
      <c r="B133" s="165"/>
      <c r="C133" s="166" t="s">
        <v>114</v>
      </c>
      <c r="D133" s="167" t="s">
        <v>56</v>
      </c>
      <c r="E133" s="135">
        <v>8</v>
      </c>
      <c r="F133" s="33"/>
      <c r="G133" s="33"/>
      <c r="H133" s="5"/>
      <c r="I133" s="5"/>
      <c r="J133" s="5"/>
      <c r="K133" s="5"/>
      <c r="L133" s="5"/>
      <c r="M133" s="5"/>
      <c r="N133" s="225"/>
      <c r="O133" s="11"/>
      <c r="P133" s="11"/>
      <c r="Q133" s="11"/>
      <c r="R133" s="11"/>
      <c r="S133" s="11"/>
      <c r="T133" s="11"/>
      <c r="U133" s="11"/>
    </row>
    <row r="134" spans="1:256" ht="25.15" customHeight="1" x14ac:dyDescent="0.25">
      <c r="A134" s="164"/>
      <c r="B134" s="165"/>
      <c r="C134" s="169" t="s">
        <v>20</v>
      </c>
      <c r="D134" s="42" t="s">
        <v>22</v>
      </c>
      <c r="E134" s="200"/>
      <c r="F134" s="33"/>
      <c r="G134" s="33"/>
      <c r="H134" s="5"/>
      <c r="I134" s="5"/>
      <c r="J134" s="5"/>
      <c r="K134" s="5"/>
      <c r="L134" s="5"/>
      <c r="M134" s="5"/>
      <c r="N134" s="225"/>
      <c r="O134" s="11"/>
      <c r="P134" s="11"/>
      <c r="Q134" s="11"/>
      <c r="R134" s="11"/>
      <c r="S134" s="11"/>
      <c r="T134" s="11"/>
      <c r="U134" s="11"/>
    </row>
    <row r="135" spans="1:256" ht="25.15" customHeight="1" x14ac:dyDescent="0.25">
      <c r="A135" s="164"/>
      <c r="B135" s="165"/>
      <c r="C135" s="166" t="s">
        <v>115</v>
      </c>
      <c r="D135" s="167" t="s">
        <v>56</v>
      </c>
      <c r="E135" s="135">
        <v>3</v>
      </c>
      <c r="F135" s="33"/>
      <c r="G135" s="33"/>
      <c r="H135" s="5"/>
      <c r="I135" s="5"/>
      <c r="J135" s="5"/>
      <c r="K135" s="5"/>
      <c r="L135" s="5"/>
      <c r="M135" s="5"/>
      <c r="N135" s="225"/>
      <c r="O135" s="11"/>
      <c r="P135" s="11"/>
      <c r="Q135" s="11"/>
      <c r="R135" s="11"/>
      <c r="S135" s="11"/>
      <c r="T135" s="11"/>
      <c r="U135" s="11"/>
    </row>
    <row r="136" spans="1:256" ht="25.15" customHeight="1" x14ac:dyDescent="0.25">
      <c r="A136" s="170"/>
      <c r="B136" s="171"/>
      <c r="C136" s="172" t="s">
        <v>20</v>
      </c>
      <c r="D136" s="126" t="s">
        <v>22</v>
      </c>
      <c r="E136" s="128"/>
      <c r="F136" s="129"/>
      <c r="G136" s="129"/>
      <c r="H136" s="173"/>
      <c r="I136" s="173"/>
      <c r="J136" s="173"/>
      <c r="K136" s="173"/>
      <c r="L136" s="173"/>
      <c r="M136" s="173"/>
      <c r="N136" s="225"/>
      <c r="O136" s="11"/>
      <c r="P136" s="11"/>
      <c r="Q136" s="11"/>
      <c r="R136" s="11"/>
      <c r="S136" s="11"/>
      <c r="T136" s="11"/>
      <c r="U136" s="11"/>
    </row>
    <row r="137" spans="1:256" ht="25.15" customHeight="1" x14ac:dyDescent="0.25">
      <c r="A137" s="174"/>
      <c r="B137" s="175"/>
      <c r="C137" s="176" t="s">
        <v>57</v>
      </c>
      <c r="D137" s="177" t="s">
        <v>56</v>
      </c>
      <c r="E137" s="178">
        <v>18</v>
      </c>
      <c r="F137" s="179"/>
      <c r="G137" s="179"/>
      <c r="H137" s="180"/>
      <c r="I137" s="180"/>
      <c r="J137" s="180"/>
      <c r="K137" s="180"/>
      <c r="L137" s="180"/>
      <c r="M137" s="180"/>
      <c r="N137" s="226"/>
      <c r="O137" s="11"/>
      <c r="P137" s="11"/>
      <c r="Q137" s="11"/>
      <c r="R137" s="11"/>
      <c r="S137" s="11"/>
      <c r="T137" s="11"/>
      <c r="U137" s="11"/>
    </row>
    <row r="138" spans="1:256" ht="25.15" customHeight="1" x14ac:dyDescent="0.25">
      <c r="A138" s="174"/>
      <c r="B138" s="175"/>
      <c r="C138" s="181" t="s">
        <v>58</v>
      </c>
      <c r="D138" s="182" t="s">
        <v>22</v>
      </c>
      <c r="E138" s="183"/>
      <c r="F138" s="179"/>
      <c r="G138" s="179"/>
      <c r="H138" s="180"/>
      <c r="I138" s="180"/>
      <c r="J138" s="180"/>
      <c r="K138" s="180"/>
      <c r="L138" s="180"/>
      <c r="M138" s="180"/>
      <c r="N138" s="226"/>
      <c r="O138" s="11"/>
      <c r="P138" s="11"/>
      <c r="Q138" s="11"/>
      <c r="R138" s="11"/>
      <c r="S138" s="11"/>
      <c r="T138" s="11"/>
      <c r="U138" s="11"/>
    </row>
    <row r="139" spans="1:256" s="202" customFormat="1" ht="16.5" customHeight="1" x14ac:dyDescent="0.25">
      <c r="A139" s="201"/>
      <c r="B139" s="201"/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30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  <c r="BI139" s="201"/>
      <c r="BJ139" s="201"/>
      <c r="BK139" s="201"/>
      <c r="BL139" s="201"/>
      <c r="BM139" s="201"/>
      <c r="BN139" s="201"/>
      <c r="BO139" s="201"/>
      <c r="BP139" s="201"/>
      <c r="BQ139" s="201"/>
      <c r="BR139" s="201"/>
      <c r="BS139" s="201"/>
      <c r="BT139" s="201"/>
      <c r="BU139" s="201"/>
      <c r="BV139" s="201"/>
      <c r="BW139" s="201"/>
      <c r="BX139" s="201"/>
      <c r="BY139" s="201"/>
      <c r="BZ139" s="201"/>
      <c r="CA139" s="201"/>
      <c r="CB139" s="201"/>
      <c r="CC139" s="201"/>
      <c r="CD139" s="201"/>
      <c r="CE139" s="201"/>
      <c r="CF139" s="201"/>
      <c r="CG139" s="201"/>
      <c r="CH139" s="201"/>
      <c r="CI139" s="201"/>
      <c r="CJ139" s="201"/>
      <c r="CK139" s="201"/>
      <c r="CL139" s="201"/>
      <c r="CM139" s="201"/>
      <c r="CN139" s="201"/>
      <c r="CO139" s="201"/>
      <c r="CP139" s="201"/>
      <c r="CQ139" s="201"/>
      <c r="CR139" s="201"/>
      <c r="CS139" s="201"/>
      <c r="CT139" s="201"/>
      <c r="CU139" s="201"/>
      <c r="CV139" s="201"/>
      <c r="CW139" s="201"/>
      <c r="CX139" s="201"/>
      <c r="CY139" s="201"/>
      <c r="CZ139" s="201"/>
      <c r="DA139" s="201"/>
      <c r="DB139" s="201"/>
      <c r="DC139" s="201"/>
      <c r="DD139" s="201"/>
      <c r="DE139" s="201"/>
      <c r="DF139" s="201"/>
      <c r="DG139" s="201"/>
      <c r="DH139" s="201"/>
      <c r="DI139" s="201"/>
      <c r="DJ139" s="201"/>
      <c r="DK139" s="201"/>
      <c r="DL139" s="201"/>
      <c r="DM139" s="201"/>
      <c r="DN139" s="201"/>
      <c r="DO139" s="201"/>
      <c r="DP139" s="201"/>
      <c r="DQ139" s="201"/>
      <c r="DR139" s="201"/>
      <c r="DS139" s="201"/>
      <c r="DT139" s="201"/>
      <c r="DU139" s="201"/>
      <c r="DV139" s="201"/>
      <c r="DW139" s="201"/>
      <c r="DX139" s="201"/>
      <c r="DY139" s="201"/>
      <c r="DZ139" s="201"/>
      <c r="EA139" s="201"/>
      <c r="EB139" s="201"/>
      <c r="EC139" s="201"/>
      <c r="ED139" s="201"/>
      <c r="EE139" s="201"/>
      <c r="EF139" s="201"/>
      <c r="EG139" s="201"/>
      <c r="EH139" s="201"/>
      <c r="EI139" s="201"/>
      <c r="EJ139" s="201"/>
      <c r="EK139" s="201"/>
      <c r="EL139" s="201"/>
      <c r="EM139" s="201"/>
      <c r="EN139" s="201"/>
      <c r="EO139" s="201"/>
      <c r="EP139" s="201"/>
      <c r="EQ139" s="201"/>
      <c r="ER139" s="201"/>
      <c r="ES139" s="201"/>
      <c r="ET139" s="201"/>
      <c r="EU139" s="201"/>
      <c r="EV139" s="201"/>
      <c r="EW139" s="201"/>
      <c r="EX139" s="201"/>
      <c r="EY139" s="201"/>
      <c r="EZ139" s="201"/>
      <c r="FA139" s="201"/>
      <c r="FB139" s="201"/>
      <c r="FC139" s="201"/>
      <c r="FD139" s="201"/>
      <c r="FE139" s="201"/>
      <c r="FF139" s="201"/>
      <c r="FG139" s="201"/>
      <c r="FH139" s="201"/>
      <c r="FI139" s="201"/>
      <c r="FJ139" s="201"/>
      <c r="FK139" s="201"/>
      <c r="FL139" s="201"/>
      <c r="FM139" s="201"/>
      <c r="FN139" s="201"/>
      <c r="FO139" s="201"/>
      <c r="FP139" s="201"/>
      <c r="FQ139" s="201"/>
      <c r="FR139" s="201"/>
      <c r="FS139" s="201"/>
      <c r="FT139" s="201"/>
      <c r="FU139" s="201"/>
      <c r="FV139" s="201"/>
      <c r="FW139" s="201"/>
      <c r="FX139" s="201"/>
      <c r="FY139" s="201"/>
      <c r="FZ139" s="201"/>
      <c r="GA139" s="201"/>
      <c r="GB139" s="201"/>
      <c r="GC139" s="201"/>
      <c r="GD139" s="201"/>
      <c r="GE139" s="201"/>
      <c r="GF139" s="201"/>
      <c r="GG139" s="201"/>
      <c r="GH139" s="201"/>
      <c r="GI139" s="201"/>
      <c r="GJ139" s="201"/>
      <c r="GK139" s="201"/>
      <c r="GL139" s="201"/>
      <c r="GM139" s="201"/>
      <c r="GN139" s="201"/>
      <c r="GO139" s="201"/>
      <c r="GP139" s="201"/>
      <c r="GQ139" s="201"/>
      <c r="GR139" s="201"/>
      <c r="GS139" s="201"/>
      <c r="GT139" s="201"/>
      <c r="GU139" s="201"/>
      <c r="GV139" s="201"/>
      <c r="GW139" s="201"/>
      <c r="GX139" s="201"/>
      <c r="GY139" s="201"/>
      <c r="GZ139" s="201"/>
      <c r="HA139" s="201"/>
      <c r="HB139" s="201"/>
      <c r="HC139" s="201"/>
      <c r="HD139" s="201"/>
      <c r="HE139" s="201"/>
      <c r="HF139" s="201"/>
      <c r="HG139" s="201"/>
      <c r="HH139" s="201"/>
      <c r="HI139" s="201"/>
      <c r="HJ139" s="201"/>
      <c r="HK139" s="201"/>
      <c r="HL139" s="201"/>
      <c r="HM139" s="201"/>
      <c r="HN139" s="201"/>
      <c r="HO139" s="201"/>
      <c r="HP139" s="201"/>
      <c r="HQ139" s="201"/>
      <c r="HR139" s="201"/>
      <c r="HS139" s="201"/>
      <c r="HT139" s="201"/>
      <c r="HU139" s="201"/>
      <c r="HV139" s="201"/>
      <c r="HW139" s="201"/>
      <c r="HX139" s="201"/>
      <c r="HY139" s="201"/>
      <c r="HZ139" s="201"/>
      <c r="IA139" s="201"/>
      <c r="IB139" s="201"/>
      <c r="IC139" s="201"/>
      <c r="ID139" s="201"/>
      <c r="IE139" s="201"/>
      <c r="IF139" s="201"/>
      <c r="IG139" s="201"/>
      <c r="IH139" s="201"/>
      <c r="II139" s="201"/>
      <c r="IJ139" s="201"/>
      <c r="IK139" s="201"/>
      <c r="IL139" s="201"/>
      <c r="IM139" s="201"/>
      <c r="IN139" s="201"/>
      <c r="IO139" s="201"/>
      <c r="IP139" s="201"/>
      <c r="IQ139" s="201"/>
      <c r="IR139" s="201"/>
      <c r="IS139" s="201"/>
      <c r="IT139" s="201"/>
      <c r="IU139" s="201"/>
      <c r="IV139" s="201"/>
    </row>
    <row r="140" spans="1:256" s="202" customFormat="1" ht="23.45" customHeight="1" x14ac:dyDescent="0.25">
      <c r="A140" s="201"/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30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201"/>
      <c r="BG140" s="201"/>
      <c r="BH140" s="201"/>
      <c r="BI140" s="201"/>
      <c r="BJ140" s="201"/>
      <c r="BK140" s="201"/>
      <c r="BL140" s="201"/>
      <c r="BM140" s="201"/>
      <c r="BN140" s="201"/>
      <c r="BO140" s="201"/>
      <c r="BP140" s="201"/>
      <c r="BQ140" s="201"/>
      <c r="BR140" s="201"/>
      <c r="BS140" s="201"/>
      <c r="BT140" s="201"/>
      <c r="BU140" s="201"/>
      <c r="BV140" s="201"/>
      <c r="BW140" s="201"/>
      <c r="BX140" s="201"/>
      <c r="BY140" s="201"/>
      <c r="BZ140" s="201"/>
      <c r="CA140" s="201"/>
      <c r="CB140" s="201"/>
      <c r="CC140" s="201"/>
      <c r="CD140" s="201"/>
      <c r="CE140" s="201"/>
      <c r="CF140" s="201"/>
      <c r="CG140" s="201"/>
      <c r="CH140" s="201"/>
      <c r="CI140" s="201"/>
      <c r="CJ140" s="201"/>
      <c r="CK140" s="201"/>
      <c r="CL140" s="201"/>
      <c r="CM140" s="201"/>
      <c r="CN140" s="201"/>
      <c r="CO140" s="201"/>
      <c r="CP140" s="201"/>
      <c r="CQ140" s="201"/>
      <c r="CR140" s="201"/>
      <c r="CS140" s="201"/>
      <c r="CT140" s="201"/>
      <c r="CU140" s="201"/>
      <c r="CV140" s="201"/>
      <c r="CW140" s="201"/>
      <c r="CX140" s="201"/>
      <c r="CY140" s="201"/>
      <c r="CZ140" s="201"/>
      <c r="DA140" s="201"/>
      <c r="DB140" s="201"/>
      <c r="DC140" s="201"/>
      <c r="DD140" s="201"/>
      <c r="DE140" s="201"/>
      <c r="DF140" s="201"/>
      <c r="DG140" s="201"/>
      <c r="DH140" s="201"/>
      <c r="DI140" s="201"/>
      <c r="DJ140" s="201"/>
      <c r="DK140" s="201"/>
      <c r="DL140" s="201"/>
      <c r="DM140" s="201"/>
      <c r="DN140" s="201"/>
      <c r="DO140" s="201"/>
      <c r="DP140" s="201"/>
      <c r="DQ140" s="201"/>
      <c r="DR140" s="201"/>
      <c r="DS140" s="201"/>
      <c r="DT140" s="201"/>
      <c r="DU140" s="201"/>
      <c r="DV140" s="201"/>
      <c r="DW140" s="201"/>
      <c r="DX140" s="201"/>
      <c r="DY140" s="201"/>
      <c r="DZ140" s="201"/>
      <c r="EA140" s="201"/>
      <c r="EB140" s="201"/>
      <c r="EC140" s="201"/>
      <c r="ED140" s="201"/>
      <c r="EE140" s="201"/>
      <c r="EF140" s="201"/>
      <c r="EG140" s="201"/>
      <c r="EH140" s="201"/>
      <c r="EI140" s="201"/>
      <c r="EJ140" s="201"/>
      <c r="EK140" s="201"/>
      <c r="EL140" s="201"/>
      <c r="EM140" s="201"/>
      <c r="EN140" s="201"/>
      <c r="EO140" s="201"/>
      <c r="EP140" s="201"/>
      <c r="EQ140" s="201"/>
      <c r="ER140" s="201"/>
      <c r="ES140" s="201"/>
      <c r="ET140" s="201"/>
      <c r="EU140" s="201"/>
      <c r="EV140" s="201"/>
      <c r="EW140" s="201"/>
      <c r="EX140" s="201"/>
      <c r="EY140" s="201"/>
      <c r="EZ140" s="201"/>
      <c r="FA140" s="201"/>
      <c r="FB140" s="201"/>
      <c r="FC140" s="201"/>
      <c r="FD140" s="201"/>
      <c r="FE140" s="201"/>
      <c r="FF140" s="201"/>
      <c r="FG140" s="201"/>
      <c r="FH140" s="201"/>
      <c r="FI140" s="201"/>
      <c r="FJ140" s="201"/>
      <c r="FK140" s="201"/>
      <c r="FL140" s="201"/>
      <c r="FM140" s="201"/>
      <c r="FN140" s="201"/>
      <c r="FO140" s="201"/>
      <c r="FP140" s="201"/>
      <c r="FQ140" s="201"/>
      <c r="FR140" s="201"/>
      <c r="FS140" s="201"/>
      <c r="FT140" s="201"/>
      <c r="FU140" s="201"/>
      <c r="FV140" s="201"/>
      <c r="FW140" s="201"/>
      <c r="FX140" s="201"/>
      <c r="FY140" s="201"/>
      <c r="FZ140" s="201"/>
      <c r="GA140" s="201"/>
      <c r="GB140" s="201"/>
      <c r="GC140" s="201"/>
      <c r="GD140" s="201"/>
      <c r="GE140" s="201"/>
      <c r="GF140" s="201"/>
      <c r="GG140" s="201"/>
      <c r="GH140" s="201"/>
      <c r="GI140" s="201"/>
      <c r="GJ140" s="201"/>
      <c r="GK140" s="201"/>
      <c r="GL140" s="201"/>
      <c r="GM140" s="201"/>
      <c r="GN140" s="201"/>
      <c r="GO140" s="201"/>
      <c r="GP140" s="201"/>
      <c r="GQ140" s="201"/>
      <c r="GR140" s="201"/>
      <c r="GS140" s="201"/>
      <c r="GT140" s="201"/>
      <c r="GU140" s="201"/>
      <c r="GV140" s="201"/>
      <c r="GW140" s="201"/>
      <c r="GX140" s="201"/>
      <c r="GY140" s="201"/>
      <c r="GZ140" s="201"/>
      <c r="HA140" s="201"/>
      <c r="HB140" s="201"/>
      <c r="HC140" s="201"/>
      <c r="HD140" s="201"/>
      <c r="HE140" s="201"/>
      <c r="HF140" s="201"/>
      <c r="HG140" s="201"/>
      <c r="HH140" s="201"/>
      <c r="HI140" s="201"/>
      <c r="HJ140" s="201"/>
      <c r="HK140" s="201"/>
      <c r="HL140" s="201"/>
      <c r="HM140" s="201"/>
      <c r="HN140" s="201"/>
      <c r="HO140" s="201"/>
      <c r="HP140" s="201"/>
      <c r="HQ140" s="201"/>
      <c r="HR140" s="201"/>
      <c r="HS140" s="201"/>
      <c r="HT140" s="201"/>
      <c r="HU140" s="201"/>
      <c r="HV140" s="201"/>
      <c r="HW140" s="201"/>
      <c r="HX140" s="201"/>
      <c r="HY140" s="201"/>
      <c r="HZ140" s="201"/>
      <c r="IA140" s="201"/>
      <c r="IB140" s="201"/>
      <c r="IC140" s="201"/>
      <c r="ID140" s="201"/>
      <c r="IE140" s="201"/>
      <c r="IF140" s="201"/>
      <c r="IG140" s="201"/>
      <c r="IH140" s="201"/>
      <c r="II140" s="201"/>
      <c r="IJ140" s="201"/>
      <c r="IK140" s="201"/>
      <c r="IL140" s="201"/>
      <c r="IM140" s="201"/>
      <c r="IN140" s="201"/>
      <c r="IO140" s="201"/>
      <c r="IP140" s="201"/>
      <c r="IQ140" s="201"/>
      <c r="IR140" s="201"/>
      <c r="IS140" s="201"/>
      <c r="IT140" s="201"/>
      <c r="IU140" s="201"/>
      <c r="IV140" s="201"/>
    </row>
    <row r="141" spans="1:256" s="202" customFormat="1" ht="13.9" customHeight="1" x14ac:dyDescent="0.25">
      <c r="A141" s="201"/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30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  <c r="BI141" s="201"/>
      <c r="BJ141" s="201"/>
      <c r="BK141" s="201"/>
      <c r="BL141" s="201"/>
      <c r="BM141" s="201"/>
      <c r="BN141" s="201"/>
      <c r="BO141" s="201"/>
      <c r="BP141" s="201"/>
      <c r="BQ141" s="201"/>
      <c r="BR141" s="201"/>
      <c r="BS141" s="201"/>
      <c r="BT141" s="201"/>
      <c r="BU141" s="201"/>
      <c r="BV141" s="201"/>
      <c r="BW141" s="201"/>
      <c r="BX141" s="201"/>
      <c r="BY141" s="201"/>
      <c r="BZ141" s="201"/>
      <c r="CA141" s="201"/>
      <c r="CB141" s="201"/>
      <c r="CC141" s="201"/>
      <c r="CD141" s="201"/>
      <c r="CE141" s="201"/>
      <c r="CF141" s="201"/>
      <c r="CG141" s="201"/>
      <c r="CH141" s="201"/>
      <c r="CI141" s="201"/>
      <c r="CJ141" s="201"/>
      <c r="CK141" s="201"/>
      <c r="CL141" s="201"/>
      <c r="CM141" s="201"/>
      <c r="CN141" s="201"/>
      <c r="CO141" s="201"/>
      <c r="CP141" s="201"/>
      <c r="CQ141" s="201"/>
      <c r="CR141" s="201"/>
      <c r="CS141" s="201"/>
      <c r="CT141" s="201"/>
      <c r="CU141" s="201"/>
      <c r="CV141" s="201"/>
      <c r="CW141" s="201"/>
      <c r="CX141" s="201"/>
      <c r="CY141" s="201"/>
      <c r="CZ141" s="201"/>
      <c r="DA141" s="201"/>
      <c r="DB141" s="201"/>
      <c r="DC141" s="201"/>
      <c r="DD141" s="201"/>
      <c r="DE141" s="201"/>
      <c r="DF141" s="201"/>
      <c r="DG141" s="201"/>
      <c r="DH141" s="201"/>
      <c r="DI141" s="201"/>
      <c r="DJ141" s="201"/>
      <c r="DK141" s="201"/>
      <c r="DL141" s="201"/>
      <c r="DM141" s="201"/>
      <c r="DN141" s="201"/>
      <c r="DO141" s="201"/>
      <c r="DP141" s="201"/>
      <c r="DQ141" s="201"/>
      <c r="DR141" s="201"/>
      <c r="DS141" s="201"/>
      <c r="DT141" s="201"/>
      <c r="DU141" s="201"/>
      <c r="DV141" s="201"/>
      <c r="DW141" s="201"/>
      <c r="DX141" s="201"/>
      <c r="DY141" s="201"/>
      <c r="DZ141" s="201"/>
      <c r="EA141" s="201"/>
      <c r="EB141" s="201"/>
      <c r="EC141" s="201"/>
      <c r="ED141" s="201"/>
      <c r="EE141" s="201"/>
      <c r="EF141" s="201"/>
      <c r="EG141" s="201"/>
      <c r="EH141" s="201"/>
      <c r="EI141" s="201"/>
      <c r="EJ141" s="201"/>
      <c r="EK141" s="201"/>
      <c r="EL141" s="201"/>
      <c r="EM141" s="201"/>
      <c r="EN141" s="201"/>
      <c r="EO141" s="201"/>
      <c r="EP141" s="201"/>
      <c r="EQ141" s="201"/>
      <c r="ER141" s="201"/>
      <c r="ES141" s="201"/>
      <c r="ET141" s="201"/>
      <c r="EU141" s="201"/>
      <c r="EV141" s="201"/>
      <c r="EW141" s="201"/>
      <c r="EX141" s="201"/>
      <c r="EY141" s="201"/>
      <c r="EZ141" s="201"/>
      <c r="FA141" s="201"/>
      <c r="FB141" s="201"/>
      <c r="FC141" s="201"/>
      <c r="FD141" s="201"/>
      <c r="FE141" s="201"/>
      <c r="FF141" s="201"/>
      <c r="FG141" s="201"/>
      <c r="FH141" s="201"/>
      <c r="FI141" s="201"/>
      <c r="FJ141" s="201"/>
      <c r="FK141" s="201"/>
      <c r="FL141" s="201"/>
      <c r="FM141" s="201"/>
      <c r="FN141" s="201"/>
      <c r="FO141" s="201"/>
      <c r="FP141" s="201"/>
      <c r="FQ141" s="201"/>
      <c r="FR141" s="201"/>
      <c r="FS141" s="201"/>
      <c r="FT141" s="201"/>
      <c r="FU141" s="201"/>
      <c r="FV141" s="201"/>
      <c r="FW141" s="201"/>
      <c r="FX141" s="201"/>
      <c r="FY141" s="201"/>
      <c r="FZ141" s="201"/>
      <c r="GA141" s="201"/>
      <c r="GB141" s="201"/>
      <c r="GC141" s="201"/>
      <c r="GD141" s="201"/>
      <c r="GE141" s="201"/>
      <c r="GF141" s="201"/>
      <c r="GG141" s="201"/>
      <c r="GH141" s="201"/>
      <c r="GI141" s="201"/>
      <c r="GJ141" s="201"/>
      <c r="GK141" s="201"/>
      <c r="GL141" s="201"/>
      <c r="GM141" s="201"/>
      <c r="GN141" s="201"/>
      <c r="GO141" s="201"/>
      <c r="GP141" s="201"/>
      <c r="GQ141" s="201"/>
      <c r="GR141" s="201"/>
      <c r="GS141" s="201"/>
      <c r="GT141" s="201"/>
      <c r="GU141" s="201"/>
      <c r="GV141" s="201"/>
      <c r="GW141" s="201"/>
      <c r="GX141" s="201"/>
      <c r="GY141" s="201"/>
      <c r="GZ141" s="201"/>
      <c r="HA141" s="201"/>
      <c r="HB141" s="201"/>
      <c r="HC141" s="201"/>
      <c r="HD141" s="201"/>
      <c r="HE141" s="201"/>
      <c r="HF141" s="201"/>
      <c r="HG141" s="201"/>
      <c r="HH141" s="201"/>
      <c r="HI141" s="201"/>
      <c r="HJ141" s="201"/>
      <c r="HK141" s="201"/>
      <c r="HL141" s="201"/>
      <c r="HM141" s="201"/>
      <c r="HN141" s="201"/>
      <c r="HO141" s="201"/>
      <c r="HP141" s="201"/>
      <c r="HQ141" s="201"/>
      <c r="HR141" s="201"/>
      <c r="HS141" s="201"/>
      <c r="HT141" s="201"/>
      <c r="HU141" s="201"/>
      <c r="HV141" s="201"/>
      <c r="HW141" s="201"/>
      <c r="HX141" s="201"/>
      <c r="HY141" s="201"/>
      <c r="HZ141" s="201"/>
      <c r="IA141" s="201"/>
      <c r="IB141" s="201"/>
      <c r="IC141" s="201"/>
      <c r="ID141" s="201"/>
      <c r="IE141" s="201"/>
      <c r="IF141" s="201"/>
      <c r="IG141" s="201"/>
      <c r="IH141" s="201"/>
      <c r="II141" s="201"/>
      <c r="IJ141" s="201"/>
      <c r="IK141" s="201"/>
      <c r="IL141" s="201"/>
      <c r="IM141" s="201"/>
      <c r="IN141" s="201"/>
      <c r="IO141" s="201"/>
      <c r="IP141" s="201"/>
      <c r="IQ141" s="201"/>
      <c r="IR141" s="201"/>
      <c r="IS141" s="201"/>
      <c r="IT141" s="201"/>
      <c r="IU141" s="201"/>
      <c r="IV141" s="201"/>
    </row>
    <row r="142" spans="1:256" s="202" customFormat="1" ht="16.149999999999999" customHeight="1" x14ac:dyDescent="0.25">
      <c r="A142" s="201"/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30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1"/>
      <c r="BC142" s="201"/>
      <c r="BD142" s="201"/>
      <c r="BE142" s="201"/>
      <c r="BF142" s="201"/>
      <c r="BG142" s="201"/>
      <c r="BH142" s="201"/>
      <c r="BI142" s="201"/>
      <c r="BJ142" s="201"/>
      <c r="BK142" s="201"/>
      <c r="BL142" s="201"/>
      <c r="BM142" s="201"/>
      <c r="BN142" s="201"/>
      <c r="BO142" s="201"/>
      <c r="BP142" s="201"/>
      <c r="BQ142" s="201"/>
      <c r="BR142" s="201"/>
      <c r="BS142" s="201"/>
      <c r="BT142" s="201"/>
      <c r="BU142" s="201"/>
      <c r="BV142" s="201"/>
      <c r="BW142" s="201"/>
      <c r="BX142" s="201"/>
      <c r="BY142" s="201"/>
      <c r="BZ142" s="201"/>
      <c r="CA142" s="201"/>
      <c r="CB142" s="201"/>
      <c r="CC142" s="201"/>
      <c r="CD142" s="201"/>
      <c r="CE142" s="201"/>
      <c r="CF142" s="201"/>
      <c r="CG142" s="201"/>
      <c r="CH142" s="201"/>
      <c r="CI142" s="201"/>
      <c r="CJ142" s="201"/>
      <c r="CK142" s="201"/>
      <c r="CL142" s="201"/>
      <c r="CM142" s="201"/>
      <c r="CN142" s="201"/>
      <c r="CO142" s="201"/>
      <c r="CP142" s="201"/>
      <c r="CQ142" s="201"/>
      <c r="CR142" s="201"/>
      <c r="CS142" s="201"/>
      <c r="CT142" s="201"/>
      <c r="CU142" s="201"/>
      <c r="CV142" s="201"/>
      <c r="CW142" s="201"/>
      <c r="CX142" s="201"/>
      <c r="CY142" s="201"/>
      <c r="CZ142" s="201"/>
      <c r="DA142" s="201"/>
      <c r="DB142" s="201"/>
      <c r="DC142" s="201"/>
      <c r="DD142" s="201"/>
      <c r="DE142" s="201"/>
      <c r="DF142" s="201"/>
      <c r="DG142" s="201"/>
      <c r="DH142" s="201"/>
      <c r="DI142" s="201"/>
      <c r="DJ142" s="201"/>
      <c r="DK142" s="201"/>
      <c r="DL142" s="201"/>
      <c r="DM142" s="201"/>
      <c r="DN142" s="201"/>
      <c r="DO142" s="201"/>
      <c r="DP142" s="201"/>
      <c r="DQ142" s="201"/>
      <c r="DR142" s="201"/>
      <c r="DS142" s="201"/>
      <c r="DT142" s="201"/>
      <c r="DU142" s="201"/>
      <c r="DV142" s="201"/>
      <c r="DW142" s="201"/>
      <c r="DX142" s="201"/>
      <c r="DY142" s="201"/>
      <c r="DZ142" s="201"/>
      <c r="EA142" s="201"/>
      <c r="EB142" s="201"/>
      <c r="EC142" s="201"/>
      <c r="ED142" s="201"/>
      <c r="EE142" s="201"/>
      <c r="EF142" s="201"/>
      <c r="EG142" s="201"/>
      <c r="EH142" s="201"/>
      <c r="EI142" s="201"/>
      <c r="EJ142" s="201"/>
      <c r="EK142" s="201"/>
      <c r="EL142" s="201"/>
      <c r="EM142" s="201"/>
      <c r="EN142" s="201"/>
      <c r="EO142" s="201"/>
      <c r="EP142" s="201"/>
      <c r="EQ142" s="201"/>
      <c r="ER142" s="201"/>
      <c r="ES142" s="201"/>
      <c r="ET142" s="201"/>
      <c r="EU142" s="201"/>
      <c r="EV142" s="201"/>
      <c r="EW142" s="201"/>
      <c r="EX142" s="201"/>
      <c r="EY142" s="201"/>
      <c r="EZ142" s="201"/>
      <c r="FA142" s="201"/>
      <c r="FB142" s="201"/>
      <c r="FC142" s="201"/>
      <c r="FD142" s="201"/>
      <c r="FE142" s="201"/>
      <c r="FF142" s="201"/>
      <c r="FG142" s="201"/>
      <c r="FH142" s="201"/>
      <c r="FI142" s="201"/>
      <c r="FJ142" s="201"/>
      <c r="FK142" s="201"/>
      <c r="FL142" s="201"/>
      <c r="FM142" s="201"/>
      <c r="FN142" s="201"/>
      <c r="FO142" s="201"/>
      <c r="FP142" s="201"/>
      <c r="FQ142" s="201"/>
      <c r="FR142" s="201"/>
      <c r="FS142" s="201"/>
      <c r="FT142" s="201"/>
      <c r="FU142" s="201"/>
      <c r="FV142" s="201"/>
      <c r="FW142" s="201"/>
      <c r="FX142" s="201"/>
      <c r="FY142" s="201"/>
      <c r="FZ142" s="201"/>
      <c r="GA142" s="201"/>
      <c r="GB142" s="201"/>
      <c r="GC142" s="201"/>
      <c r="GD142" s="201"/>
      <c r="GE142" s="201"/>
      <c r="GF142" s="201"/>
      <c r="GG142" s="201"/>
      <c r="GH142" s="201"/>
      <c r="GI142" s="201"/>
      <c r="GJ142" s="201"/>
      <c r="GK142" s="201"/>
      <c r="GL142" s="201"/>
      <c r="GM142" s="201"/>
      <c r="GN142" s="201"/>
      <c r="GO142" s="201"/>
      <c r="GP142" s="201"/>
      <c r="GQ142" s="201"/>
      <c r="GR142" s="201"/>
      <c r="GS142" s="201"/>
      <c r="GT142" s="201"/>
      <c r="GU142" s="201"/>
      <c r="GV142" s="201"/>
      <c r="GW142" s="201"/>
      <c r="GX142" s="201"/>
      <c r="GY142" s="201"/>
      <c r="GZ142" s="201"/>
      <c r="HA142" s="201"/>
      <c r="HB142" s="201"/>
      <c r="HC142" s="201"/>
      <c r="HD142" s="201"/>
      <c r="HE142" s="201"/>
      <c r="HF142" s="201"/>
      <c r="HG142" s="201"/>
      <c r="HH142" s="201"/>
      <c r="HI142" s="201"/>
      <c r="HJ142" s="201"/>
      <c r="HK142" s="201"/>
      <c r="HL142" s="201"/>
      <c r="HM142" s="201"/>
      <c r="HN142" s="201"/>
      <c r="HO142" s="201"/>
      <c r="HP142" s="201"/>
      <c r="HQ142" s="201"/>
      <c r="HR142" s="201"/>
      <c r="HS142" s="201"/>
      <c r="HT142" s="201"/>
      <c r="HU142" s="201"/>
      <c r="HV142" s="201"/>
      <c r="HW142" s="201"/>
      <c r="HX142" s="201"/>
      <c r="HY142" s="201"/>
      <c r="HZ142" s="201"/>
      <c r="IA142" s="201"/>
      <c r="IB142" s="201"/>
      <c r="IC142" s="201"/>
      <c r="ID142" s="201"/>
      <c r="IE142" s="201"/>
      <c r="IF142" s="201"/>
      <c r="IG142" s="201"/>
      <c r="IH142" s="201"/>
      <c r="II142" s="201"/>
      <c r="IJ142" s="201"/>
      <c r="IK142" s="201"/>
      <c r="IL142" s="201"/>
      <c r="IM142" s="201"/>
      <c r="IN142" s="201"/>
      <c r="IO142" s="201"/>
      <c r="IP142" s="201"/>
      <c r="IQ142" s="201"/>
      <c r="IR142" s="201"/>
      <c r="IS142" s="201"/>
      <c r="IT142" s="201"/>
      <c r="IU142" s="201"/>
      <c r="IV142" s="201"/>
    </row>
    <row r="143" spans="1:256" s="202" customFormat="1" ht="16.5" customHeight="1" x14ac:dyDescent="0.25">
      <c r="A143" s="201"/>
      <c r="B143" s="201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1"/>
      <c r="N143" s="230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201"/>
      <c r="BK143" s="201"/>
      <c r="BL143" s="201"/>
      <c r="BM143" s="201"/>
      <c r="BN143" s="201"/>
      <c r="BO143" s="201"/>
      <c r="BP143" s="201"/>
      <c r="BQ143" s="201"/>
      <c r="BR143" s="201"/>
      <c r="BS143" s="201"/>
      <c r="BT143" s="201"/>
      <c r="BU143" s="201"/>
      <c r="BV143" s="201"/>
      <c r="BW143" s="201"/>
      <c r="BX143" s="201"/>
      <c r="BY143" s="201"/>
      <c r="BZ143" s="201"/>
      <c r="CA143" s="201"/>
      <c r="CB143" s="201"/>
      <c r="CC143" s="201"/>
      <c r="CD143" s="201"/>
      <c r="CE143" s="201"/>
      <c r="CF143" s="201"/>
      <c r="CG143" s="201"/>
      <c r="CH143" s="201"/>
      <c r="CI143" s="201"/>
      <c r="CJ143" s="201"/>
      <c r="CK143" s="201"/>
      <c r="CL143" s="201"/>
      <c r="CM143" s="201"/>
      <c r="CN143" s="201"/>
      <c r="CO143" s="201"/>
      <c r="CP143" s="201"/>
      <c r="CQ143" s="201"/>
      <c r="CR143" s="201"/>
      <c r="CS143" s="201"/>
      <c r="CT143" s="201"/>
      <c r="CU143" s="201"/>
      <c r="CV143" s="201"/>
      <c r="CW143" s="201"/>
      <c r="CX143" s="201"/>
      <c r="CY143" s="201"/>
      <c r="CZ143" s="201"/>
      <c r="DA143" s="201"/>
      <c r="DB143" s="201"/>
      <c r="DC143" s="201"/>
      <c r="DD143" s="201"/>
      <c r="DE143" s="201"/>
      <c r="DF143" s="201"/>
      <c r="DG143" s="201"/>
      <c r="DH143" s="201"/>
      <c r="DI143" s="201"/>
      <c r="DJ143" s="201"/>
      <c r="DK143" s="201"/>
      <c r="DL143" s="201"/>
      <c r="DM143" s="201"/>
      <c r="DN143" s="201"/>
      <c r="DO143" s="201"/>
      <c r="DP143" s="201"/>
      <c r="DQ143" s="201"/>
      <c r="DR143" s="201"/>
      <c r="DS143" s="201"/>
      <c r="DT143" s="201"/>
      <c r="DU143" s="201"/>
      <c r="DV143" s="201"/>
      <c r="DW143" s="201"/>
      <c r="DX143" s="201"/>
      <c r="DY143" s="201"/>
      <c r="DZ143" s="201"/>
      <c r="EA143" s="201"/>
      <c r="EB143" s="201"/>
      <c r="EC143" s="201"/>
      <c r="ED143" s="201"/>
      <c r="EE143" s="201"/>
      <c r="EF143" s="201"/>
      <c r="EG143" s="201"/>
      <c r="EH143" s="201"/>
      <c r="EI143" s="201"/>
      <c r="EJ143" s="201"/>
      <c r="EK143" s="201"/>
      <c r="EL143" s="201"/>
      <c r="EM143" s="201"/>
      <c r="EN143" s="201"/>
      <c r="EO143" s="201"/>
      <c r="EP143" s="201"/>
      <c r="EQ143" s="201"/>
      <c r="ER143" s="201"/>
      <c r="ES143" s="201"/>
      <c r="ET143" s="201"/>
      <c r="EU143" s="201"/>
      <c r="EV143" s="201"/>
      <c r="EW143" s="201"/>
      <c r="EX143" s="201"/>
      <c r="EY143" s="201"/>
      <c r="EZ143" s="201"/>
      <c r="FA143" s="201"/>
      <c r="FB143" s="201"/>
      <c r="FC143" s="201"/>
      <c r="FD143" s="201"/>
      <c r="FE143" s="201"/>
      <c r="FF143" s="201"/>
      <c r="FG143" s="201"/>
      <c r="FH143" s="201"/>
      <c r="FI143" s="201"/>
      <c r="FJ143" s="201"/>
      <c r="FK143" s="201"/>
      <c r="FL143" s="201"/>
      <c r="FM143" s="201"/>
      <c r="FN143" s="201"/>
      <c r="FO143" s="201"/>
      <c r="FP143" s="201"/>
      <c r="FQ143" s="201"/>
      <c r="FR143" s="201"/>
      <c r="FS143" s="201"/>
      <c r="FT143" s="201"/>
      <c r="FU143" s="201"/>
      <c r="FV143" s="201"/>
      <c r="FW143" s="201"/>
      <c r="FX143" s="201"/>
      <c r="FY143" s="201"/>
      <c r="FZ143" s="201"/>
      <c r="GA143" s="201"/>
      <c r="GB143" s="201"/>
      <c r="GC143" s="201"/>
      <c r="GD143" s="201"/>
      <c r="GE143" s="201"/>
      <c r="GF143" s="201"/>
      <c r="GG143" s="201"/>
      <c r="GH143" s="201"/>
      <c r="GI143" s="201"/>
      <c r="GJ143" s="201"/>
      <c r="GK143" s="201"/>
      <c r="GL143" s="201"/>
      <c r="GM143" s="201"/>
      <c r="GN143" s="201"/>
      <c r="GO143" s="201"/>
      <c r="GP143" s="201"/>
      <c r="GQ143" s="201"/>
      <c r="GR143" s="201"/>
      <c r="GS143" s="201"/>
      <c r="GT143" s="201"/>
      <c r="GU143" s="201"/>
      <c r="GV143" s="201"/>
      <c r="GW143" s="201"/>
      <c r="GX143" s="201"/>
      <c r="GY143" s="201"/>
      <c r="GZ143" s="201"/>
      <c r="HA143" s="201"/>
      <c r="HB143" s="201"/>
      <c r="HC143" s="201"/>
      <c r="HD143" s="201"/>
      <c r="HE143" s="201"/>
      <c r="HF143" s="201"/>
      <c r="HG143" s="201"/>
      <c r="HH143" s="201"/>
      <c r="HI143" s="201"/>
      <c r="HJ143" s="201"/>
      <c r="HK143" s="201"/>
      <c r="HL143" s="201"/>
      <c r="HM143" s="201"/>
      <c r="HN143" s="201"/>
      <c r="HO143" s="201"/>
      <c r="HP143" s="201"/>
      <c r="HQ143" s="201"/>
      <c r="HR143" s="201"/>
      <c r="HS143" s="201"/>
      <c r="HT143" s="201"/>
      <c r="HU143" s="201"/>
      <c r="HV143" s="201"/>
      <c r="HW143" s="201"/>
      <c r="HX143" s="201"/>
      <c r="HY143" s="201"/>
      <c r="HZ143" s="201"/>
      <c r="IA143" s="201"/>
      <c r="IB143" s="201"/>
      <c r="IC143" s="201"/>
      <c r="ID143" s="201"/>
      <c r="IE143" s="201"/>
      <c r="IF143" s="201"/>
      <c r="IG143" s="201"/>
      <c r="IH143" s="201"/>
      <c r="II143" s="201"/>
      <c r="IJ143" s="201"/>
      <c r="IK143" s="201"/>
      <c r="IL143" s="201"/>
      <c r="IM143" s="201"/>
      <c r="IN143" s="201"/>
      <c r="IO143" s="201"/>
      <c r="IP143" s="201"/>
      <c r="IQ143" s="201"/>
      <c r="IR143" s="201"/>
      <c r="IS143" s="201"/>
      <c r="IT143" s="201"/>
      <c r="IU143" s="201"/>
      <c r="IV143" s="201"/>
    </row>
    <row r="144" spans="1:256" s="202" customFormat="1" ht="16.5" customHeight="1" x14ac:dyDescent="0.25">
      <c r="A144" s="201"/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30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1"/>
      <c r="BD144" s="201"/>
      <c r="BE144" s="201"/>
      <c r="BF144" s="201"/>
      <c r="BG144" s="201"/>
      <c r="BH144" s="201"/>
      <c r="BI144" s="201"/>
      <c r="BJ144" s="201"/>
      <c r="BK144" s="201"/>
      <c r="BL144" s="201"/>
      <c r="BM144" s="201"/>
      <c r="BN144" s="201"/>
      <c r="BO144" s="201"/>
      <c r="BP144" s="201"/>
      <c r="BQ144" s="201"/>
      <c r="BR144" s="201"/>
      <c r="BS144" s="201"/>
      <c r="BT144" s="201"/>
      <c r="BU144" s="201"/>
      <c r="BV144" s="201"/>
      <c r="BW144" s="201"/>
      <c r="BX144" s="201"/>
      <c r="BY144" s="201"/>
      <c r="BZ144" s="201"/>
      <c r="CA144" s="201"/>
      <c r="CB144" s="201"/>
      <c r="CC144" s="201"/>
      <c r="CD144" s="201"/>
      <c r="CE144" s="201"/>
      <c r="CF144" s="201"/>
      <c r="CG144" s="201"/>
      <c r="CH144" s="201"/>
      <c r="CI144" s="201"/>
      <c r="CJ144" s="201"/>
      <c r="CK144" s="201"/>
      <c r="CL144" s="201"/>
      <c r="CM144" s="201"/>
      <c r="CN144" s="201"/>
      <c r="CO144" s="201"/>
      <c r="CP144" s="201"/>
      <c r="CQ144" s="201"/>
      <c r="CR144" s="201"/>
      <c r="CS144" s="201"/>
      <c r="CT144" s="201"/>
      <c r="CU144" s="201"/>
      <c r="CV144" s="201"/>
      <c r="CW144" s="201"/>
      <c r="CX144" s="201"/>
      <c r="CY144" s="201"/>
      <c r="CZ144" s="201"/>
      <c r="DA144" s="201"/>
      <c r="DB144" s="201"/>
      <c r="DC144" s="201"/>
      <c r="DD144" s="201"/>
      <c r="DE144" s="201"/>
      <c r="DF144" s="201"/>
      <c r="DG144" s="201"/>
      <c r="DH144" s="201"/>
      <c r="DI144" s="201"/>
      <c r="DJ144" s="201"/>
      <c r="DK144" s="201"/>
      <c r="DL144" s="201"/>
      <c r="DM144" s="201"/>
      <c r="DN144" s="201"/>
      <c r="DO144" s="201"/>
      <c r="DP144" s="201"/>
      <c r="DQ144" s="201"/>
      <c r="DR144" s="201"/>
      <c r="DS144" s="201"/>
      <c r="DT144" s="201"/>
      <c r="DU144" s="201"/>
      <c r="DV144" s="201"/>
      <c r="DW144" s="201"/>
      <c r="DX144" s="201"/>
      <c r="DY144" s="201"/>
      <c r="DZ144" s="201"/>
      <c r="EA144" s="201"/>
      <c r="EB144" s="201"/>
      <c r="EC144" s="201"/>
      <c r="ED144" s="201"/>
      <c r="EE144" s="201"/>
      <c r="EF144" s="201"/>
      <c r="EG144" s="201"/>
      <c r="EH144" s="201"/>
      <c r="EI144" s="201"/>
      <c r="EJ144" s="201"/>
      <c r="EK144" s="201"/>
      <c r="EL144" s="201"/>
      <c r="EM144" s="201"/>
      <c r="EN144" s="201"/>
      <c r="EO144" s="201"/>
      <c r="EP144" s="201"/>
      <c r="EQ144" s="201"/>
      <c r="ER144" s="201"/>
      <c r="ES144" s="201"/>
      <c r="ET144" s="201"/>
      <c r="EU144" s="201"/>
      <c r="EV144" s="201"/>
      <c r="EW144" s="201"/>
      <c r="EX144" s="201"/>
      <c r="EY144" s="201"/>
      <c r="EZ144" s="201"/>
      <c r="FA144" s="201"/>
      <c r="FB144" s="201"/>
      <c r="FC144" s="201"/>
      <c r="FD144" s="201"/>
      <c r="FE144" s="201"/>
      <c r="FF144" s="201"/>
      <c r="FG144" s="201"/>
      <c r="FH144" s="201"/>
      <c r="FI144" s="201"/>
      <c r="FJ144" s="201"/>
      <c r="FK144" s="201"/>
      <c r="FL144" s="201"/>
      <c r="FM144" s="201"/>
      <c r="FN144" s="201"/>
      <c r="FO144" s="201"/>
      <c r="FP144" s="201"/>
      <c r="FQ144" s="201"/>
      <c r="FR144" s="201"/>
      <c r="FS144" s="201"/>
      <c r="FT144" s="201"/>
      <c r="FU144" s="201"/>
      <c r="FV144" s="201"/>
      <c r="FW144" s="201"/>
      <c r="FX144" s="201"/>
      <c r="FY144" s="201"/>
      <c r="FZ144" s="201"/>
      <c r="GA144" s="201"/>
      <c r="GB144" s="201"/>
      <c r="GC144" s="201"/>
      <c r="GD144" s="201"/>
      <c r="GE144" s="201"/>
      <c r="GF144" s="201"/>
      <c r="GG144" s="201"/>
      <c r="GH144" s="201"/>
      <c r="GI144" s="201"/>
      <c r="GJ144" s="201"/>
      <c r="GK144" s="201"/>
      <c r="GL144" s="201"/>
      <c r="GM144" s="201"/>
      <c r="GN144" s="201"/>
      <c r="GO144" s="201"/>
      <c r="GP144" s="201"/>
      <c r="GQ144" s="201"/>
      <c r="GR144" s="201"/>
      <c r="GS144" s="201"/>
      <c r="GT144" s="201"/>
      <c r="GU144" s="201"/>
      <c r="GV144" s="201"/>
      <c r="GW144" s="201"/>
      <c r="GX144" s="201"/>
      <c r="GY144" s="201"/>
      <c r="GZ144" s="201"/>
      <c r="HA144" s="201"/>
      <c r="HB144" s="201"/>
      <c r="HC144" s="201"/>
      <c r="HD144" s="201"/>
      <c r="HE144" s="201"/>
      <c r="HF144" s="201"/>
      <c r="HG144" s="201"/>
      <c r="HH144" s="201"/>
      <c r="HI144" s="201"/>
      <c r="HJ144" s="201"/>
      <c r="HK144" s="201"/>
      <c r="HL144" s="201"/>
      <c r="HM144" s="201"/>
      <c r="HN144" s="201"/>
      <c r="HO144" s="201"/>
      <c r="HP144" s="201"/>
      <c r="HQ144" s="201"/>
      <c r="HR144" s="201"/>
      <c r="HS144" s="201"/>
      <c r="HT144" s="201"/>
      <c r="HU144" s="201"/>
      <c r="HV144" s="201"/>
      <c r="HW144" s="201"/>
      <c r="HX144" s="201"/>
      <c r="HY144" s="201"/>
      <c r="HZ144" s="201"/>
      <c r="IA144" s="201"/>
      <c r="IB144" s="201"/>
      <c r="IC144" s="201"/>
      <c r="ID144" s="201"/>
      <c r="IE144" s="201"/>
      <c r="IF144" s="201"/>
      <c r="IG144" s="201"/>
      <c r="IH144" s="201"/>
      <c r="II144" s="201"/>
      <c r="IJ144" s="201"/>
      <c r="IK144" s="201"/>
      <c r="IL144" s="201"/>
      <c r="IM144" s="201"/>
      <c r="IN144" s="201"/>
      <c r="IO144" s="201"/>
      <c r="IP144" s="201"/>
      <c r="IQ144" s="201"/>
      <c r="IR144" s="201"/>
      <c r="IS144" s="201"/>
      <c r="IT144" s="201"/>
      <c r="IU144" s="201"/>
      <c r="IV144" s="201"/>
    </row>
    <row r="145" spans="1:256" s="202" customFormat="1" ht="16.5" customHeight="1" x14ac:dyDescent="0.25">
      <c r="A145" s="201"/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30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/>
      <c r="BL145" s="201"/>
      <c r="BM145" s="201"/>
      <c r="BN145" s="201"/>
      <c r="BO145" s="201"/>
      <c r="BP145" s="201"/>
      <c r="BQ145" s="201"/>
      <c r="BR145" s="201"/>
      <c r="BS145" s="201"/>
      <c r="BT145" s="201"/>
      <c r="BU145" s="201"/>
      <c r="BV145" s="201"/>
      <c r="BW145" s="201"/>
      <c r="BX145" s="201"/>
      <c r="BY145" s="201"/>
      <c r="BZ145" s="201"/>
      <c r="CA145" s="201"/>
      <c r="CB145" s="201"/>
      <c r="CC145" s="201"/>
      <c r="CD145" s="201"/>
      <c r="CE145" s="201"/>
      <c r="CF145" s="201"/>
      <c r="CG145" s="201"/>
      <c r="CH145" s="201"/>
      <c r="CI145" s="201"/>
      <c r="CJ145" s="201"/>
      <c r="CK145" s="201"/>
      <c r="CL145" s="201"/>
      <c r="CM145" s="201"/>
      <c r="CN145" s="201"/>
      <c r="CO145" s="201"/>
      <c r="CP145" s="201"/>
      <c r="CQ145" s="201"/>
      <c r="CR145" s="201"/>
      <c r="CS145" s="201"/>
      <c r="CT145" s="201"/>
      <c r="CU145" s="201"/>
      <c r="CV145" s="201"/>
      <c r="CW145" s="201"/>
      <c r="CX145" s="201"/>
      <c r="CY145" s="201"/>
      <c r="CZ145" s="201"/>
      <c r="DA145" s="201"/>
      <c r="DB145" s="201"/>
      <c r="DC145" s="201"/>
      <c r="DD145" s="201"/>
      <c r="DE145" s="201"/>
      <c r="DF145" s="201"/>
      <c r="DG145" s="201"/>
      <c r="DH145" s="201"/>
      <c r="DI145" s="201"/>
      <c r="DJ145" s="201"/>
      <c r="DK145" s="201"/>
      <c r="DL145" s="201"/>
      <c r="DM145" s="201"/>
      <c r="DN145" s="201"/>
      <c r="DO145" s="201"/>
      <c r="DP145" s="201"/>
      <c r="DQ145" s="201"/>
      <c r="DR145" s="201"/>
      <c r="DS145" s="201"/>
      <c r="DT145" s="201"/>
      <c r="DU145" s="201"/>
      <c r="DV145" s="201"/>
      <c r="DW145" s="201"/>
      <c r="DX145" s="201"/>
      <c r="DY145" s="201"/>
      <c r="DZ145" s="201"/>
      <c r="EA145" s="201"/>
      <c r="EB145" s="201"/>
      <c r="EC145" s="201"/>
      <c r="ED145" s="201"/>
      <c r="EE145" s="201"/>
      <c r="EF145" s="201"/>
      <c r="EG145" s="201"/>
      <c r="EH145" s="201"/>
      <c r="EI145" s="201"/>
      <c r="EJ145" s="201"/>
      <c r="EK145" s="201"/>
      <c r="EL145" s="201"/>
      <c r="EM145" s="201"/>
      <c r="EN145" s="201"/>
      <c r="EO145" s="201"/>
      <c r="EP145" s="201"/>
      <c r="EQ145" s="201"/>
      <c r="ER145" s="201"/>
      <c r="ES145" s="201"/>
      <c r="ET145" s="201"/>
      <c r="EU145" s="201"/>
      <c r="EV145" s="201"/>
      <c r="EW145" s="201"/>
      <c r="EX145" s="201"/>
      <c r="EY145" s="201"/>
      <c r="EZ145" s="201"/>
      <c r="FA145" s="201"/>
      <c r="FB145" s="201"/>
      <c r="FC145" s="201"/>
      <c r="FD145" s="201"/>
      <c r="FE145" s="201"/>
      <c r="FF145" s="201"/>
      <c r="FG145" s="201"/>
      <c r="FH145" s="201"/>
      <c r="FI145" s="201"/>
      <c r="FJ145" s="201"/>
      <c r="FK145" s="201"/>
      <c r="FL145" s="201"/>
      <c r="FM145" s="201"/>
      <c r="FN145" s="201"/>
      <c r="FO145" s="201"/>
      <c r="FP145" s="201"/>
      <c r="FQ145" s="201"/>
      <c r="FR145" s="201"/>
      <c r="FS145" s="201"/>
      <c r="FT145" s="201"/>
      <c r="FU145" s="201"/>
      <c r="FV145" s="201"/>
      <c r="FW145" s="201"/>
      <c r="FX145" s="201"/>
      <c r="FY145" s="201"/>
      <c r="FZ145" s="201"/>
      <c r="GA145" s="201"/>
      <c r="GB145" s="201"/>
      <c r="GC145" s="201"/>
      <c r="GD145" s="201"/>
      <c r="GE145" s="201"/>
      <c r="GF145" s="201"/>
      <c r="GG145" s="201"/>
      <c r="GH145" s="201"/>
      <c r="GI145" s="201"/>
      <c r="GJ145" s="201"/>
      <c r="GK145" s="201"/>
      <c r="GL145" s="201"/>
      <c r="GM145" s="201"/>
      <c r="GN145" s="201"/>
      <c r="GO145" s="201"/>
      <c r="GP145" s="201"/>
      <c r="GQ145" s="201"/>
      <c r="GR145" s="201"/>
      <c r="GS145" s="201"/>
      <c r="GT145" s="201"/>
      <c r="GU145" s="201"/>
      <c r="GV145" s="201"/>
      <c r="GW145" s="201"/>
      <c r="GX145" s="201"/>
      <c r="GY145" s="201"/>
      <c r="GZ145" s="201"/>
      <c r="HA145" s="201"/>
      <c r="HB145" s="201"/>
      <c r="HC145" s="201"/>
      <c r="HD145" s="201"/>
      <c r="HE145" s="201"/>
      <c r="HF145" s="201"/>
      <c r="HG145" s="201"/>
      <c r="HH145" s="201"/>
      <c r="HI145" s="201"/>
      <c r="HJ145" s="201"/>
      <c r="HK145" s="201"/>
      <c r="HL145" s="201"/>
      <c r="HM145" s="201"/>
      <c r="HN145" s="201"/>
      <c r="HO145" s="201"/>
      <c r="HP145" s="201"/>
      <c r="HQ145" s="201"/>
      <c r="HR145" s="201"/>
      <c r="HS145" s="201"/>
      <c r="HT145" s="201"/>
      <c r="HU145" s="201"/>
      <c r="HV145" s="201"/>
      <c r="HW145" s="201"/>
      <c r="HX145" s="201"/>
      <c r="HY145" s="201"/>
      <c r="HZ145" s="201"/>
      <c r="IA145" s="201"/>
      <c r="IB145" s="201"/>
      <c r="IC145" s="201"/>
      <c r="ID145" s="201"/>
      <c r="IE145" s="201"/>
      <c r="IF145" s="201"/>
      <c r="IG145" s="201"/>
      <c r="IH145" s="201"/>
      <c r="II145" s="201"/>
      <c r="IJ145" s="201"/>
      <c r="IK145" s="201"/>
      <c r="IL145" s="201"/>
      <c r="IM145" s="201"/>
      <c r="IN145" s="201"/>
      <c r="IO145" s="201"/>
      <c r="IP145" s="201"/>
      <c r="IQ145" s="201"/>
      <c r="IR145" s="201"/>
      <c r="IS145" s="201"/>
      <c r="IT145" s="201"/>
      <c r="IU145" s="201"/>
      <c r="IV145" s="201"/>
    </row>
    <row r="146" spans="1:256" s="202" customFormat="1" ht="16.5" customHeight="1" x14ac:dyDescent="0.25">
      <c r="A146" s="201"/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30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1"/>
      <c r="BL146" s="201"/>
      <c r="BM146" s="201"/>
      <c r="BN146" s="201"/>
      <c r="BO146" s="201"/>
      <c r="BP146" s="201"/>
      <c r="BQ146" s="201"/>
      <c r="BR146" s="201"/>
      <c r="BS146" s="201"/>
      <c r="BT146" s="201"/>
      <c r="BU146" s="201"/>
      <c r="BV146" s="201"/>
      <c r="BW146" s="201"/>
      <c r="BX146" s="201"/>
      <c r="BY146" s="201"/>
      <c r="BZ146" s="201"/>
      <c r="CA146" s="201"/>
      <c r="CB146" s="201"/>
      <c r="CC146" s="201"/>
      <c r="CD146" s="201"/>
      <c r="CE146" s="201"/>
      <c r="CF146" s="201"/>
      <c r="CG146" s="201"/>
      <c r="CH146" s="201"/>
      <c r="CI146" s="201"/>
      <c r="CJ146" s="201"/>
      <c r="CK146" s="201"/>
      <c r="CL146" s="201"/>
      <c r="CM146" s="201"/>
      <c r="CN146" s="201"/>
      <c r="CO146" s="201"/>
      <c r="CP146" s="201"/>
      <c r="CQ146" s="201"/>
      <c r="CR146" s="201"/>
      <c r="CS146" s="201"/>
      <c r="CT146" s="201"/>
      <c r="CU146" s="201"/>
      <c r="CV146" s="201"/>
      <c r="CW146" s="201"/>
      <c r="CX146" s="201"/>
      <c r="CY146" s="201"/>
      <c r="CZ146" s="201"/>
      <c r="DA146" s="201"/>
      <c r="DB146" s="201"/>
      <c r="DC146" s="201"/>
      <c r="DD146" s="201"/>
      <c r="DE146" s="201"/>
      <c r="DF146" s="201"/>
      <c r="DG146" s="201"/>
      <c r="DH146" s="201"/>
      <c r="DI146" s="201"/>
      <c r="DJ146" s="201"/>
      <c r="DK146" s="201"/>
      <c r="DL146" s="201"/>
      <c r="DM146" s="201"/>
      <c r="DN146" s="201"/>
      <c r="DO146" s="201"/>
      <c r="DP146" s="201"/>
      <c r="DQ146" s="201"/>
      <c r="DR146" s="201"/>
      <c r="DS146" s="201"/>
      <c r="DT146" s="201"/>
      <c r="DU146" s="201"/>
      <c r="DV146" s="201"/>
      <c r="DW146" s="201"/>
      <c r="DX146" s="201"/>
      <c r="DY146" s="201"/>
      <c r="DZ146" s="201"/>
      <c r="EA146" s="201"/>
      <c r="EB146" s="201"/>
      <c r="EC146" s="201"/>
      <c r="ED146" s="201"/>
      <c r="EE146" s="201"/>
      <c r="EF146" s="201"/>
      <c r="EG146" s="201"/>
      <c r="EH146" s="201"/>
      <c r="EI146" s="201"/>
      <c r="EJ146" s="201"/>
      <c r="EK146" s="201"/>
      <c r="EL146" s="201"/>
      <c r="EM146" s="201"/>
      <c r="EN146" s="201"/>
      <c r="EO146" s="201"/>
      <c r="EP146" s="201"/>
      <c r="EQ146" s="201"/>
      <c r="ER146" s="201"/>
      <c r="ES146" s="201"/>
      <c r="ET146" s="201"/>
      <c r="EU146" s="201"/>
      <c r="EV146" s="201"/>
      <c r="EW146" s="201"/>
      <c r="EX146" s="201"/>
      <c r="EY146" s="201"/>
      <c r="EZ146" s="201"/>
      <c r="FA146" s="201"/>
      <c r="FB146" s="201"/>
      <c r="FC146" s="201"/>
      <c r="FD146" s="201"/>
      <c r="FE146" s="201"/>
      <c r="FF146" s="201"/>
      <c r="FG146" s="201"/>
      <c r="FH146" s="201"/>
      <c r="FI146" s="201"/>
      <c r="FJ146" s="201"/>
      <c r="FK146" s="201"/>
      <c r="FL146" s="201"/>
      <c r="FM146" s="201"/>
      <c r="FN146" s="201"/>
      <c r="FO146" s="201"/>
      <c r="FP146" s="201"/>
      <c r="FQ146" s="201"/>
      <c r="FR146" s="201"/>
      <c r="FS146" s="201"/>
      <c r="FT146" s="201"/>
      <c r="FU146" s="201"/>
      <c r="FV146" s="201"/>
      <c r="FW146" s="201"/>
      <c r="FX146" s="201"/>
      <c r="FY146" s="201"/>
      <c r="FZ146" s="201"/>
      <c r="GA146" s="201"/>
      <c r="GB146" s="201"/>
      <c r="GC146" s="201"/>
      <c r="GD146" s="201"/>
      <c r="GE146" s="201"/>
      <c r="GF146" s="201"/>
      <c r="GG146" s="201"/>
      <c r="GH146" s="201"/>
      <c r="GI146" s="201"/>
      <c r="GJ146" s="201"/>
      <c r="GK146" s="201"/>
      <c r="GL146" s="201"/>
      <c r="GM146" s="201"/>
      <c r="GN146" s="201"/>
      <c r="GO146" s="201"/>
      <c r="GP146" s="201"/>
      <c r="GQ146" s="201"/>
      <c r="GR146" s="201"/>
      <c r="GS146" s="201"/>
      <c r="GT146" s="201"/>
      <c r="GU146" s="201"/>
      <c r="GV146" s="201"/>
      <c r="GW146" s="201"/>
      <c r="GX146" s="201"/>
      <c r="GY146" s="201"/>
      <c r="GZ146" s="201"/>
      <c r="HA146" s="201"/>
      <c r="HB146" s="201"/>
      <c r="HC146" s="201"/>
      <c r="HD146" s="201"/>
      <c r="HE146" s="201"/>
      <c r="HF146" s="201"/>
      <c r="HG146" s="201"/>
      <c r="HH146" s="201"/>
      <c r="HI146" s="201"/>
      <c r="HJ146" s="201"/>
      <c r="HK146" s="201"/>
      <c r="HL146" s="201"/>
      <c r="HM146" s="201"/>
      <c r="HN146" s="201"/>
      <c r="HO146" s="201"/>
      <c r="HP146" s="201"/>
      <c r="HQ146" s="201"/>
      <c r="HR146" s="201"/>
      <c r="HS146" s="201"/>
      <c r="HT146" s="201"/>
      <c r="HU146" s="201"/>
      <c r="HV146" s="201"/>
      <c r="HW146" s="201"/>
      <c r="HX146" s="201"/>
      <c r="HY146" s="201"/>
      <c r="HZ146" s="201"/>
      <c r="IA146" s="201"/>
      <c r="IB146" s="201"/>
      <c r="IC146" s="201"/>
      <c r="ID146" s="201"/>
      <c r="IE146" s="201"/>
      <c r="IF146" s="201"/>
      <c r="IG146" s="201"/>
      <c r="IH146" s="201"/>
      <c r="II146" s="201"/>
      <c r="IJ146" s="201"/>
      <c r="IK146" s="201"/>
      <c r="IL146" s="201"/>
      <c r="IM146" s="201"/>
      <c r="IN146" s="201"/>
      <c r="IO146" s="201"/>
      <c r="IP146" s="201"/>
      <c r="IQ146" s="201"/>
      <c r="IR146" s="201"/>
      <c r="IS146" s="201"/>
      <c r="IT146" s="201"/>
      <c r="IU146" s="201"/>
      <c r="IV146" s="201"/>
    </row>
    <row r="147" spans="1:256" s="202" customFormat="1" ht="16.5" customHeight="1" x14ac:dyDescent="0.25">
      <c r="A147" s="201"/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30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  <c r="BI147" s="201"/>
      <c r="BJ147" s="201"/>
      <c r="BK147" s="201"/>
      <c r="BL147" s="201"/>
      <c r="BM147" s="201"/>
      <c r="BN147" s="201"/>
      <c r="BO147" s="201"/>
      <c r="BP147" s="201"/>
      <c r="BQ147" s="201"/>
      <c r="BR147" s="201"/>
      <c r="BS147" s="201"/>
      <c r="BT147" s="201"/>
      <c r="BU147" s="201"/>
      <c r="BV147" s="201"/>
      <c r="BW147" s="201"/>
      <c r="BX147" s="201"/>
      <c r="BY147" s="201"/>
      <c r="BZ147" s="201"/>
      <c r="CA147" s="201"/>
      <c r="CB147" s="201"/>
      <c r="CC147" s="201"/>
      <c r="CD147" s="201"/>
      <c r="CE147" s="201"/>
      <c r="CF147" s="201"/>
      <c r="CG147" s="201"/>
      <c r="CH147" s="201"/>
      <c r="CI147" s="201"/>
      <c r="CJ147" s="201"/>
      <c r="CK147" s="201"/>
      <c r="CL147" s="201"/>
      <c r="CM147" s="201"/>
      <c r="CN147" s="201"/>
      <c r="CO147" s="201"/>
      <c r="CP147" s="201"/>
      <c r="CQ147" s="201"/>
      <c r="CR147" s="201"/>
      <c r="CS147" s="201"/>
      <c r="CT147" s="201"/>
      <c r="CU147" s="201"/>
      <c r="CV147" s="201"/>
      <c r="CW147" s="201"/>
      <c r="CX147" s="201"/>
      <c r="CY147" s="201"/>
      <c r="CZ147" s="201"/>
      <c r="DA147" s="201"/>
      <c r="DB147" s="201"/>
      <c r="DC147" s="201"/>
      <c r="DD147" s="201"/>
      <c r="DE147" s="201"/>
      <c r="DF147" s="201"/>
      <c r="DG147" s="201"/>
      <c r="DH147" s="201"/>
      <c r="DI147" s="201"/>
      <c r="DJ147" s="201"/>
      <c r="DK147" s="201"/>
      <c r="DL147" s="201"/>
      <c r="DM147" s="201"/>
      <c r="DN147" s="201"/>
      <c r="DO147" s="201"/>
      <c r="DP147" s="201"/>
      <c r="DQ147" s="201"/>
      <c r="DR147" s="201"/>
      <c r="DS147" s="201"/>
      <c r="DT147" s="201"/>
      <c r="DU147" s="201"/>
      <c r="DV147" s="201"/>
      <c r="DW147" s="201"/>
      <c r="DX147" s="201"/>
      <c r="DY147" s="201"/>
      <c r="DZ147" s="201"/>
      <c r="EA147" s="201"/>
      <c r="EB147" s="201"/>
      <c r="EC147" s="201"/>
      <c r="ED147" s="201"/>
      <c r="EE147" s="201"/>
      <c r="EF147" s="201"/>
      <c r="EG147" s="201"/>
      <c r="EH147" s="201"/>
      <c r="EI147" s="201"/>
      <c r="EJ147" s="201"/>
      <c r="EK147" s="201"/>
      <c r="EL147" s="201"/>
      <c r="EM147" s="201"/>
      <c r="EN147" s="201"/>
      <c r="EO147" s="201"/>
      <c r="EP147" s="201"/>
      <c r="EQ147" s="201"/>
      <c r="ER147" s="201"/>
      <c r="ES147" s="201"/>
      <c r="ET147" s="201"/>
      <c r="EU147" s="201"/>
      <c r="EV147" s="201"/>
      <c r="EW147" s="201"/>
      <c r="EX147" s="201"/>
      <c r="EY147" s="201"/>
      <c r="EZ147" s="201"/>
      <c r="FA147" s="201"/>
      <c r="FB147" s="201"/>
      <c r="FC147" s="201"/>
      <c r="FD147" s="201"/>
      <c r="FE147" s="201"/>
      <c r="FF147" s="201"/>
      <c r="FG147" s="201"/>
      <c r="FH147" s="201"/>
      <c r="FI147" s="201"/>
      <c r="FJ147" s="201"/>
      <c r="FK147" s="201"/>
      <c r="FL147" s="201"/>
      <c r="FM147" s="201"/>
      <c r="FN147" s="201"/>
      <c r="FO147" s="201"/>
      <c r="FP147" s="201"/>
      <c r="FQ147" s="201"/>
      <c r="FR147" s="201"/>
      <c r="FS147" s="201"/>
      <c r="FT147" s="201"/>
      <c r="FU147" s="201"/>
      <c r="FV147" s="201"/>
      <c r="FW147" s="201"/>
      <c r="FX147" s="201"/>
      <c r="FY147" s="201"/>
      <c r="FZ147" s="201"/>
      <c r="GA147" s="201"/>
      <c r="GB147" s="201"/>
      <c r="GC147" s="201"/>
      <c r="GD147" s="201"/>
      <c r="GE147" s="201"/>
      <c r="GF147" s="201"/>
      <c r="GG147" s="201"/>
      <c r="GH147" s="201"/>
      <c r="GI147" s="201"/>
      <c r="GJ147" s="201"/>
      <c r="GK147" s="201"/>
      <c r="GL147" s="201"/>
      <c r="GM147" s="201"/>
      <c r="GN147" s="201"/>
      <c r="GO147" s="201"/>
      <c r="GP147" s="201"/>
      <c r="GQ147" s="201"/>
      <c r="GR147" s="201"/>
      <c r="GS147" s="201"/>
      <c r="GT147" s="201"/>
      <c r="GU147" s="201"/>
      <c r="GV147" s="201"/>
      <c r="GW147" s="201"/>
      <c r="GX147" s="201"/>
      <c r="GY147" s="201"/>
      <c r="GZ147" s="201"/>
      <c r="HA147" s="201"/>
      <c r="HB147" s="201"/>
      <c r="HC147" s="201"/>
      <c r="HD147" s="201"/>
      <c r="HE147" s="201"/>
      <c r="HF147" s="201"/>
      <c r="HG147" s="201"/>
      <c r="HH147" s="201"/>
      <c r="HI147" s="201"/>
      <c r="HJ147" s="201"/>
      <c r="HK147" s="201"/>
      <c r="HL147" s="201"/>
      <c r="HM147" s="201"/>
      <c r="HN147" s="201"/>
      <c r="HO147" s="201"/>
      <c r="HP147" s="201"/>
      <c r="HQ147" s="201"/>
      <c r="HR147" s="201"/>
      <c r="HS147" s="201"/>
      <c r="HT147" s="201"/>
      <c r="HU147" s="201"/>
      <c r="HV147" s="201"/>
      <c r="HW147" s="201"/>
      <c r="HX147" s="201"/>
      <c r="HY147" s="201"/>
      <c r="HZ147" s="201"/>
      <c r="IA147" s="201"/>
      <c r="IB147" s="201"/>
      <c r="IC147" s="201"/>
      <c r="ID147" s="201"/>
      <c r="IE147" s="201"/>
      <c r="IF147" s="201"/>
      <c r="IG147" s="201"/>
      <c r="IH147" s="201"/>
      <c r="II147" s="201"/>
      <c r="IJ147" s="201"/>
      <c r="IK147" s="201"/>
      <c r="IL147" s="201"/>
      <c r="IM147" s="201"/>
      <c r="IN147" s="201"/>
      <c r="IO147" s="201"/>
      <c r="IP147" s="201"/>
      <c r="IQ147" s="201"/>
      <c r="IR147" s="201"/>
      <c r="IS147" s="201"/>
      <c r="IT147" s="201"/>
      <c r="IU147" s="201"/>
      <c r="IV147" s="201"/>
    </row>
    <row r="148" spans="1:256" s="202" customFormat="1" ht="16.5" customHeight="1" x14ac:dyDescent="0.25">
      <c r="A148" s="201"/>
      <c r="B148" s="201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1"/>
      <c r="N148" s="230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1"/>
      <c r="BC148" s="201"/>
      <c r="BD148" s="201"/>
      <c r="BE148" s="201"/>
      <c r="BF148" s="201"/>
      <c r="BG148" s="201"/>
      <c r="BH148" s="201"/>
      <c r="BI148" s="201"/>
      <c r="BJ148" s="201"/>
      <c r="BK148" s="201"/>
      <c r="BL148" s="201"/>
      <c r="BM148" s="201"/>
      <c r="BN148" s="201"/>
      <c r="BO148" s="201"/>
      <c r="BP148" s="201"/>
      <c r="BQ148" s="201"/>
      <c r="BR148" s="201"/>
      <c r="BS148" s="201"/>
      <c r="BT148" s="201"/>
      <c r="BU148" s="201"/>
      <c r="BV148" s="201"/>
      <c r="BW148" s="201"/>
      <c r="BX148" s="201"/>
      <c r="BY148" s="201"/>
      <c r="BZ148" s="201"/>
      <c r="CA148" s="201"/>
      <c r="CB148" s="201"/>
      <c r="CC148" s="201"/>
      <c r="CD148" s="201"/>
      <c r="CE148" s="201"/>
      <c r="CF148" s="201"/>
      <c r="CG148" s="201"/>
      <c r="CH148" s="201"/>
      <c r="CI148" s="201"/>
      <c r="CJ148" s="201"/>
      <c r="CK148" s="201"/>
      <c r="CL148" s="201"/>
      <c r="CM148" s="201"/>
      <c r="CN148" s="201"/>
      <c r="CO148" s="201"/>
      <c r="CP148" s="201"/>
      <c r="CQ148" s="201"/>
      <c r="CR148" s="201"/>
      <c r="CS148" s="201"/>
      <c r="CT148" s="201"/>
      <c r="CU148" s="201"/>
      <c r="CV148" s="201"/>
      <c r="CW148" s="201"/>
      <c r="CX148" s="201"/>
      <c r="CY148" s="201"/>
      <c r="CZ148" s="201"/>
      <c r="DA148" s="201"/>
      <c r="DB148" s="201"/>
      <c r="DC148" s="201"/>
      <c r="DD148" s="201"/>
      <c r="DE148" s="201"/>
      <c r="DF148" s="201"/>
      <c r="DG148" s="201"/>
      <c r="DH148" s="201"/>
      <c r="DI148" s="201"/>
      <c r="DJ148" s="201"/>
      <c r="DK148" s="201"/>
      <c r="DL148" s="201"/>
      <c r="DM148" s="201"/>
      <c r="DN148" s="201"/>
      <c r="DO148" s="201"/>
      <c r="DP148" s="201"/>
      <c r="DQ148" s="201"/>
      <c r="DR148" s="201"/>
      <c r="DS148" s="201"/>
      <c r="DT148" s="201"/>
      <c r="DU148" s="201"/>
      <c r="DV148" s="201"/>
      <c r="DW148" s="201"/>
      <c r="DX148" s="201"/>
      <c r="DY148" s="201"/>
      <c r="DZ148" s="201"/>
      <c r="EA148" s="201"/>
      <c r="EB148" s="201"/>
      <c r="EC148" s="201"/>
      <c r="ED148" s="201"/>
      <c r="EE148" s="201"/>
      <c r="EF148" s="201"/>
      <c r="EG148" s="201"/>
      <c r="EH148" s="201"/>
      <c r="EI148" s="201"/>
      <c r="EJ148" s="201"/>
      <c r="EK148" s="201"/>
      <c r="EL148" s="201"/>
      <c r="EM148" s="201"/>
      <c r="EN148" s="201"/>
      <c r="EO148" s="201"/>
      <c r="EP148" s="201"/>
      <c r="EQ148" s="201"/>
      <c r="ER148" s="201"/>
      <c r="ES148" s="201"/>
      <c r="ET148" s="201"/>
      <c r="EU148" s="201"/>
      <c r="EV148" s="201"/>
      <c r="EW148" s="201"/>
      <c r="EX148" s="201"/>
      <c r="EY148" s="201"/>
      <c r="EZ148" s="201"/>
      <c r="FA148" s="201"/>
      <c r="FB148" s="201"/>
      <c r="FC148" s="201"/>
      <c r="FD148" s="201"/>
      <c r="FE148" s="201"/>
      <c r="FF148" s="201"/>
      <c r="FG148" s="201"/>
      <c r="FH148" s="201"/>
      <c r="FI148" s="201"/>
      <c r="FJ148" s="201"/>
      <c r="FK148" s="201"/>
      <c r="FL148" s="201"/>
      <c r="FM148" s="201"/>
      <c r="FN148" s="201"/>
      <c r="FO148" s="201"/>
      <c r="FP148" s="201"/>
      <c r="FQ148" s="201"/>
      <c r="FR148" s="201"/>
      <c r="FS148" s="201"/>
      <c r="FT148" s="201"/>
      <c r="FU148" s="201"/>
      <c r="FV148" s="201"/>
      <c r="FW148" s="201"/>
      <c r="FX148" s="201"/>
      <c r="FY148" s="201"/>
      <c r="FZ148" s="201"/>
      <c r="GA148" s="201"/>
      <c r="GB148" s="201"/>
      <c r="GC148" s="201"/>
      <c r="GD148" s="201"/>
      <c r="GE148" s="201"/>
      <c r="GF148" s="201"/>
      <c r="GG148" s="201"/>
      <c r="GH148" s="201"/>
      <c r="GI148" s="201"/>
      <c r="GJ148" s="201"/>
      <c r="GK148" s="201"/>
      <c r="GL148" s="201"/>
      <c r="GM148" s="201"/>
      <c r="GN148" s="201"/>
      <c r="GO148" s="201"/>
      <c r="GP148" s="201"/>
      <c r="GQ148" s="201"/>
      <c r="GR148" s="201"/>
      <c r="GS148" s="201"/>
      <c r="GT148" s="201"/>
      <c r="GU148" s="201"/>
      <c r="GV148" s="201"/>
      <c r="GW148" s="201"/>
      <c r="GX148" s="201"/>
      <c r="GY148" s="201"/>
      <c r="GZ148" s="201"/>
      <c r="HA148" s="201"/>
      <c r="HB148" s="201"/>
      <c r="HC148" s="201"/>
      <c r="HD148" s="201"/>
      <c r="HE148" s="201"/>
      <c r="HF148" s="201"/>
      <c r="HG148" s="201"/>
      <c r="HH148" s="201"/>
      <c r="HI148" s="201"/>
      <c r="HJ148" s="201"/>
      <c r="HK148" s="201"/>
      <c r="HL148" s="201"/>
      <c r="HM148" s="201"/>
      <c r="HN148" s="201"/>
      <c r="HO148" s="201"/>
      <c r="HP148" s="201"/>
      <c r="HQ148" s="201"/>
      <c r="HR148" s="201"/>
      <c r="HS148" s="201"/>
      <c r="HT148" s="201"/>
      <c r="HU148" s="201"/>
      <c r="HV148" s="201"/>
      <c r="HW148" s="201"/>
      <c r="HX148" s="201"/>
      <c r="HY148" s="201"/>
      <c r="HZ148" s="201"/>
      <c r="IA148" s="201"/>
      <c r="IB148" s="201"/>
      <c r="IC148" s="201"/>
      <c r="ID148" s="201"/>
      <c r="IE148" s="201"/>
      <c r="IF148" s="201"/>
      <c r="IG148" s="201"/>
      <c r="IH148" s="201"/>
      <c r="II148" s="201"/>
      <c r="IJ148" s="201"/>
      <c r="IK148" s="201"/>
      <c r="IL148" s="201"/>
      <c r="IM148" s="201"/>
      <c r="IN148" s="201"/>
      <c r="IO148" s="201"/>
      <c r="IP148" s="201"/>
      <c r="IQ148" s="201"/>
      <c r="IR148" s="201"/>
      <c r="IS148" s="201"/>
      <c r="IT148" s="201"/>
      <c r="IU148" s="201"/>
      <c r="IV148" s="201"/>
    </row>
    <row r="149" spans="1:256" ht="16.5" customHeight="1" x14ac:dyDescent="0.25">
      <c r="A149" s="185"/>
      <c r="B149" s="184"/>
      <c r="C149" s="186"/>
      <c r="D149" s="187"/>
      <c r="E149" s="187"/>
      <c r="F149" s="188"/>
      <c r="G149" s="189"/>
      <c r="H149" s="190"/>
      <c r="I149" s="187"/>
      <c r="J149" s="187"/>
      <c r="K149" s="187"/>
      <c r="L149" s="187"/>
      <c r="M149" s="11"/>
      <c r="N149" s="223"/>
      <c r="O149" s="11"/>
      <c r="P149" s="11"/>
      <c r="Q149" s="11"/>
      <c r="R149" s="11"/>
      <c r="S149" s="11"/>
      <c r="T149" s="11"/>
      <c r="U149" s="11"/>
    </row>
    <row r="150" spans="1:256" ht="16.5" customHeight="1" x14ac:dyDescent="0.25">
      <c r="A150" s="185"/>
      <c r="B150" s="184"/>
      <c r="C150" s="186"/>
      <c r="D150" s="187"/>
      <c r="E150" s="187"/>
      <c r="F150" s="188"/>
      <c r="G150" s="189"/>
      <c r="H150" s="190"/>
      <c r="I150" s="187"/>
      <c r="J150" s="187"/>
      <c r="K150" s="187"/>
      <c r="L150" s="187"/>
      <c r="M150" s="11"/>
      <c r="N150" s="223"/>
      <c r="O150" s="11"/>
      <c r="P150" s="11"/>
      <c r="Q150" s="11"/>
      <c r="R150" s="11"/>
      <c r="S150" s="11"/>
      <c r="T150" s="11"/>
      <c r="U150" s="11"/>
    </row>
    <row r="151" spans="1:256" ht="16.5" customHeight="1" x14ac:dyDescent="0.25">
      <c r="A151" s="185"/>
      <c r="B151" s="184"/>
      <c r="C151" s="186"/>
      <c r="D151" s="187"/>
      <c r="E151" s="187"/>
      <c r="F151" s="188"/>
      <c r="G151" s="189"/>
      <c r="H151" s="190"/>
      <c r="I151" s="187"/>
      <c r="J151" s="187"/>
      <c r="K151" s="187"/>
      <c r="L151" s="187"/>
      <c r="M151" s="11"/>
      <c r="N151" s="223"/>
      <c r="O151" s="11"/>
      <c r="P151" s="11"/>
      <c r="Q151" s="11"/>
      <c r="R151" s="11"/>
      <c r="S151" s="11"/>
      <c r="T151" s="11"/>
      <c r="U151" s="11"/>
    </row>
    <row r="152" spans="1:256" ht="16.5" customHeight="1" x14ac:dyDescent="0.25">
      <c r="A152" s="185"/>
      <c r="B152" s="184"/>
      <c r="C152" s="186"/>
      <c r="D152" s="187"/>
      <c r="E152" s="187"/>
      <c r="F152" s="188"/>
      <c r="G152" s="189"/>
      <c r="H152" s="190"/>
      <c r="I152" s="187"/>
      <c r="J152" s="187"/>
      <c r="K152" s="187"/>
      <c r="L152" s="187"/>
      <c r="M152" s="11"/>
      <c r="N152" s="223"/>
      <c r="O152" s="11"/>
      <c r="P152" s="11"/>
      <c r="Q152" s="11"/>
      <c r="R152" s="11"/>
      <c r="S152" s="11"/>
      <c r="T152" s="11"/>
      <c r="U152" s="11"/>
    </row>
    <row r="153" spans="1:256" ht="16.5" customHeight="1" x14ac:dyDescent="0.25">
      <c r="A153" s="185"/>
      <c r="B153" s="184"/>
      <c r="C153" s="186"/>
      <c r="D153" s="187"/>
      <c r="E153" s="187"/>
      <c r="F153" s="188"/>
      <c r="G153" s="189"/>
      <c r="H153" s="190"/>
      <c r="I153" s="187"/>
      <c r="J153" s="187"/>
      <c r="K153" s="187"/>
      <c r="L153" s="187"/>
      <c r="M153" s="11"/>
      <c r="N153" s="223"/>
      <c r="O153" s="11"/>
      <c r="P153" s="11"/>
      <c r="Q153" s="11"/>
      <c r="R153" s="11"/>
      <c r="S153" s="11"/>
      <c r="T153" s="11"/>
      <c r="U153" s="11"/>
    </row>
    <row r="154" spans="1:256" ht="16.5" customHeight="1" x14ac:dyDescent="0.25">
      <c r="A154" s="185"/>
      <c r="B154" s="184"/>
      <c r="C154" s="186"/>
      <c r="D154" s="187"/>
      <c r="E154" s="187"/>
      <c r="F154" s="188"/>
      <c r="G154" s="189"/>
      <c r="H154" s="190"/>
      <c r="I154" s="187"/>
      <c r="J154" s="187"/>
      <c r="K154" s="187"/>
      <c r="L154" s="187"/>
      <c r="M154" s="11"/>
      <c r="N154" s="223"/>
      <c r="O154" s="11"/>
      <c r="P154" s="11"/>
      <c r="Q154" s="11"/>
      <c r="R154" s="11"/>
      <c r="S154" s="11"/>
      <c r="T154" s="11"/>
      <c r="U154" s="11"/>
    </row>
    <row r="155" spans="1:256" ht="16.5" customHeight="1" x14ac:dyDescent="0.25">
      <c r="A155" s="185"/>
      <c r="B155" s="184"/>
      <c r="C155" s="186"/>
      <c r="D155" s="187"/>
      <c r="E155" s="187"/>
      <c r="F155" s="188"/>
      <c r="G155" s="189"/>
      <c r="H155" s="190"/>
      <c r="I155" s="187"/>
      <c r="J155" s="187"/>
      <c r="K155" s="187"/>
      <c r="L155" s="187"/>
      <c r="M155" s="11"/>
      <c r="N155" s="223"/>
      <c r="O155" s="11"/>
      <c r="P155" s="11"/>
      <c r="Q155" s="11"/>
      <c r="R155" s="11"/>
      <c r="S155" s="11"/>
      <c r="T155" s="11"/>
      <c r="U155" s="11"/>
    </row>
    <row r="156" spans="1:256" ht="16.5" customHeight="1" x14ac:dyDescent="0.25">
      <c r="A156" s="185"/>
      <c r="B156" s="184"/>
      <c r="C156" s="186"/>
      <c r="D156" s="187"/>
      <c r="E156" s="187"/>
      <c r="F156" s="188"/>
      <c r="G156" s="189"/>
      <c r="H156" s="190"/>
      <c r="I156" s="187"/>
      <c r="J156" s="187"/>
      <c r="K156" s="187"/>
      <c r="L156" s="187"/>
      <c r="M156" s="11"/>
      <c r="N156" s="223"/>
      <c r="O156" s="11"/>
      <c r="P156" s="11"/>
      <c r="Q156" s="11"/>
      <c r="R156" s="11"/>
      <c r="S156" s="11"/>
      <c r="T156" s="11"/>
      <c r="U156" s="11"/>
    </row>
    <row r="157" spans="1:256" ht="16.5" customHeight="1" x14ac:dyDescent="0.25">
      <c r="A157" s="185"/>
      <c r="B157" s="184"/>
      <c r="C157" s="186"/>
      <c r="D157" s="187"/>
      <c r="E157" s="187"/>
      <c r="F157" s="188"/>
      <c r="G157" s="189"/>
      <c r="H157" s="190"/>
      <c r="I157" s="187"/>
      <c r="J157" s="187"/>
      <c r="K157" s="187"/>
      <c r="L157" s="187"/>
      <c r="M157" s="11"/>
      <c r="N157" s="223"/>
      <c r="O157" s="11"/>
      <c r="P157" s="11"/>
      <c r="Q157" s="11"/>
      <c r="R157" s="11"/>
      <c r="S157" s="11"/>
      <c r="T157" s="11"/>
      <c r="U157" s="11"/>
    </row>
    <row r="158" spans="1:256" ht="16.5" customHeight="1" x14ac:dyDescent="0.25">
      <c r="A158" s="185"/>
      <c r="B158" s="184"/>
      <c r="C158" s="186"/>
      <c r="D158" s="187"/>
      <c r="E158" s="187"/>
      <c r="F158" s="188"/>
      <c r="G158" s="189"/>
      <c r="H158" s="190"/>
      <c r="I158" s="187"/>
      <c r="J158" s="187"/>
      <c r="K158" s="187"/>
      <c r="L158" s="187"/>
      <c r="M158" s="11"/>
      <c r="N158" s="223"/>
      <c r="O158" s="11"/>
      <c r="P158" s="11"/>
      <c r="Q158" s="11"/>
      <c r="R158" s="11"/>
      <c r="S158" s="11"/>
      <c r="T158" s="11"/>
      <c r="U158" s="11"/>
    </row>
    <row r="159" spans="1:256" ht="16.5" customHeight="1" x14ac:dyDescent="0.25">
      <c r="A159" s="185"/>
      <c r="B159" s="184"/>
      <c r="C159" s="186"/>
      <c r="D159" s="187"/>
      <c r="E159" s="187"/>
      <c r="F159" s="188"/>
      <c r="G159" s="189"/>
      <c r="H159" s="190"/>
      <c r="I159" s="187"/>
      <c r="J159" s="187"/>
      <c r="K159" s="187"/>
      <c r="L159" s="187"/>
      <c r="M159" s="11"/>
      <c r="N159" s="223"/>
      <c r="O159" s="11"/>
      <c r="P159" s="11"/>
      <c r="Q159" s="11"/>
      <c r="R159" s="11"/>
      <c r="S159" s="11"/>
      <c r="T159" s="11"/>
      <c r="U159" s="11"/>
    </row>
    <row r="160" spans="1:256" ht="16.5" customHeight="1" x14ac:dyDescent="0.25">
      <c r="A160" s="185"/>
      <c r="B160" s="184"/>
      <c r="C160" s="186"/>
      <c r="D160" s="187"/>
      <c r="E160" s="187"/>
      <c r="F160" s="188"/>
      <c r="G160" s="189"/>
      <c r="H160" s="190"/>
      <c r="I160" s="187"/>
      <c r="J160" s="187"/>
      <c r="K160" s="187"/>
      <c r="L160" s="187"/>
      <c r="M160" s="11"/>
      <c r="N160" s="223"/>
      <c r="O160" s="11"/>
      <c r="P160" s="11"/>
      <c r="Q160" s="11"/>
      <c r="R160" s="11"/>
      <c r="S160" s="11"/>
      <c r="T160" s="11"/>
      <c r="U160" s="11"/>
    </row>
    <row r="161" spans="1:21" ht="16.5" customHeight="1" x14ac:dyDescent="0.25">
      <c r="A161" s="185"/>
      <c r="B161" s="184"/>
      <c r="C161" s="186"/>
      <c r="D161" s="187"/>
      <c r="E161" s="187"/>
      <c r="F161" s="188"/>
      <c r="G161" s="189"/>
      <c r="H161" s="190"/>
      <c r="I161" s="187"/>
      <c r="J161" s="187"/>
      <c r="K161" s="187"/>
      <c r="L161" s="187"/>
      <c r="M161" s="11"/>
      <c r="N161" s="223"/>
      <c r="O161" s="11"/>
      <c r="P161" s="11"/>
      <c r="Q161" s="11"/>
      <c r="R161" s="11"/>
      <c r="S161" s="11"/>
      <c r="T161" s="11"/>
      <c r="U161" s="11"/>
    </row>
    <row r="162" spans="1:21" ht="16.5" customHeight="1" x14ac:dyDescent="0.25">
      <c r="A162" s="185"/>
      <c r="B162" s="184"/>
      <c r="C162" s="186"/>
      <c r="D162" s="187"/>
      <c r="E162" s="187"/>
      <c r="F162" s="188"/>
      <c r="G162" s="189"/>
      <c r="H162" s="190"/>
      <c r="I162" s="187"/>
      <c r="J162" s="187"/>
      <c r="K162" s="187"/>
      <c r="L162" s="187"/>
      <c r="M162" s="11"/>
      <c r="N162" s="223"/>
      <c r="O162" s="11"/>
      <c r="P162" s="11"/>
      <c r="Q162" s="11"/>
      <c r="R162" s="11"/>
      <c r="S162" s="11"/>
      <c r="T162" s="11"/>
      <c r="U162" s="11"/>
    </row>
    <row r="163" spans="1:21" ht="16.5" customHeight="1" x14ac:dyDescent="0.25">
      <c r="A163" s="185"/>
      <c r="B163" s="184"/>
      <c r="C163" s="186"/>
      <c r="D163" s="187"/>
      <c r="E163" s="187"/>
      <c r="F163" s="188"/>
      <c r="G163" s="189"/>
      <c r="H163" s="190"/>
      <c r="I163" s="187"/>
      <c r="J163" s="187"/>
      <c r="K163" s="187"/>
      <c r="L163" s="187"/>
      <c r="M163" s="11"/>
      <c r="N163" s="223"/>
      <c r="O163" s="11"/>
      <c r="P163" s="11"/>
      <c r="Q163" s="11"/>
      <c r="R163" s="11"/>
      <c r="S163" s="11"/>
      <c r="T163" s="11"/>
      <c r="U163" s="11"/>
    </row>
    <row r="164" spans="1:21" ht="16.5" customHeight="1" x14ac:dyDescent="0.25">
      <c r="A164" s="185"/>
      <c r="B164" s="184"/>
      <c r="C164" s="186"/>
      <c r="D164" s="187"/>
      <c r="E164" s="187"/>
      <c r="F164" s="188"/>
      <c r="G164" s="189"/>
      <c r="H164" s="190"/>
      <c r="I164" s="187"/>
      <c r="J164" s="187"/>
      <c r="K164" s="187"/>
      <c r="L164" s="187"/>
      <c r="M164" s="11"/>
      <c r="N164" s="223"/>
      <c r="O164" s="11"/>
      <c r="P164" s="11"/>
      <c r="Q164" s="11"/>
      <c r="R164" s="11"/>
      <c r="S164" s="11"/>
      <c r="T164" s="11"/>
      <c r="U164" s="11"/>
    </row>
    <row r="165" spans="1:21" ht="16.5" customHeight="1" x14ac:dyDescent="0.25">
      <c r="A165" s="185"/>
      <c r="B165" s="184"/>
      <c r="C165" s="186"/>
      <c r="D165" s="187"/>
      <c r="E165" s="187"/>
      <c r="F165" s="188"/>
      <c r="G165" s="189"/>
      <c r="H165" s="190"/>
      <c r="I165" s="187"/>
      <c r="J165" s="187"/>
      <c r="K165" s="187"/>
      <c r="L165" s="187"/>
      <c r="M165" s="11"/>
      <c r="N165" s="223"/>
      <c r="O165" s="11"/>
      <c r="P165" s="11"/>
      <c r="Q165" s="11"/>
      <c r="R165" s="11"/>
      <c r="S165" s="11"/>
      <c r="T165" s="11"/>
      <c r="U165" s="11"/>
    </row>
    <row r="166" spans="1:21" ht="16.5" customHeight="1" x14ac:dyDescent="0.25">
      <c r="A166" s="185"/>
      <c r="B166" s="184"/>
      <c r="C166" s="186"/>
      <c r="D166" s="187"/>
      <c r="E166" s="187"/>
      <c r="F166" s="188"/>
      <c r="G166" s="189"/>
      <c r="H166" s="190"/>
      <c r="I166" s="187"/>
      <c r="J166" s="187"/>
      <c r="K166" s="187"/>
      <c r="L166" s="187"/>
      <c r="M166" s="11"/>
      <c r="N166" s="223"/>
      <c r="O166" s="11"/>
      <c r="P166" s="11"/>
      <c r="Q166" s="11"/>
      <c r="R166" s="11"/>
      <c r="S166" s="11"/>
      <c r="T166" s="11"/>
      <c r="U166" s="11"/>
    </row>
    <row r="167" spans="1:21" ht="16.5" customHeight="1" x14ac:dyDescent="0.25">
      <c r="A167" s="185"/>
      <c r="B167" s="184"/>
      <c r="C167" s="186"/>
      <c r="D167" s="187"/>
      <c r="E167" s="187"/>
      <c r="F167" s="188"/>
      <c r="G167" s="189"/>
      <c r="H167" s="190"/>
      <c r="I167" s="187"/>
      <c r="J167" s="187"/>
      <c r="K167" s="187"/>
      <c r="L167" s="187"/>
      <c r="M167" s="11"/>
      <c r="N167" s="223"/>
      <c r="O167" s="11"/>
      <c r="P167" s="11"/>
      <c r="Q167" s="11"/>
      <c r="R167" s="11"/>
      <c r="S167" s="11"/>
      <c r="T167" s="11"/>
      <c r="U167" s="11"/>
    </row>
    <row r="168" spans="1:21" ht="16.5" customHeight="1" x14ac:dyDescent="0.25">
      <c r="A168" s="185"/>
      <c r="B168" s="184"/>
      <c r="C168" s="186"/>
      <c r="D168" s="187"/>
      <c r="E168" s="187"/>
      <c r="F168" s="188"/>
      <c r="G168" s="189"/>
      <c r="H168" s="190"/>
      <c r="I168" s="187"/>
      <c r="J168" s="187"/>
      <c r="K168" s="187"/>
      <c r="L168" s="187"/>
      <c r="M168" s="11"/>
      <c r="N168" s="223"/>
      <c r="O168" s="11"/>
      <c r="P168" s="11"/>
      <c r="Q168" s="11"/>
      <c r="R168" s="11"/>
      <c r="S168" s="11"/>
      <c r="T168" s="11"/>
      <c r="U168" s="11"/>
    </row>
    <row r="169" spans="1:21" ht="16.5" customHeight="1" x14ac:dyDescent="0.25">
      <c r="A169" s="185"/>
      <c r="B169" s="184"/>
      <c r="C169" s="186"/>
      <c r="D169" s="187"/>
      <c r="E169" s="187"/>
      <c r="F169" s="188"/>
      <c r="G169" s="189"/>
      <c r="H169" s="190"/>
      <c r="I169" s="187"/>
      <c r="J169" s="187"/>
      <c r="K169" s="187"/>
      <c r="L169" s="187"/>
      <c r="M169" s="11"/>
      <c r="N169" s="223"/>
      <c r="O169" s="11"/>
      <c r="P169" s="11"/>
      <c r="Q169" s="11"/>
      <c r="R169" s="11"/>
      <c r="S169" s="11"/>
      <c r="T169" s="11"/>
      <c r="U169" s="11"/>
    </row>
    <row r="170" spans="1:21" ht="16.5" customHeight="1" x14ac:dyDescent="0.25">
      <c r="A170" s="185"/>
      <c r="B170" s="184"/>
      <c r="C170" s="186"/>
      <c r="D170" s="187"/>
      <c r="E170" s="187"/>
      <c r="F170" s="188"/>
      <c r="G170" s="189"/>
      <c r="H170" s="190"/>
      <c r="I170" s="187"/>
      <c r="J170" s="187"/>
      <c r="K170" s="187"/>
      <c r="L170" s="187"/>
      <c r="M170" s="11"/>
      <c r="N170" s="223"/>
      <c r="O170" s="11"/>
      <c r="P170" s="11"/>
      <c r="Q170" s="11"/>
      <c r="R170" s="11"/>
      <c r="S170" s="11"/>
      <c r="T170" s="11"/>
      <c r="U170" s="11"/>
    </row>
    <row r="171" spans="1:21" ht="16.5" customHeight="1" x14ac:dyDescent="0.25">
      <c r="A171" s="185"/>
      <c r="B171" s="184"/>
      <c r="C171" s="186"/>
      <c r="D171" s="187"/>
      <c r="E171" s="187"/>
      <c r="F171" s="188"/>
      <c r="G171" s="189"/>
      <c r="H171" s="190"/>
      <c r="I171" s="187"/>
      <c r="J171" s="187"/>
      <c r="K171" s="187"/>
      <c r="L171" s="187"/>
      <c r="M171" s="11"/>
      <c r="N171" s="223"/>
      <c r="O171" s="11"/>
      <c r="P171" s="11"/>
      <c r="Q171" s="11"/>
      <c r="R171" s="11"/>
      <c r="S171" s="11"/>
      <c r="T171" s="11"/>
      <c r="U171" s="11"/>
    </row>
    <row r="172" spans="1:21" ht="16.5" customHeight="1" x14ac:dyDescent="0.25">
      <c r="A172" s="185"/>
      <c r="B172" s="184"/>
      <c r="C172" s="186"/>
      <c r="D172" s="187"/>
      <c r="E172" s="187"/>
      <c r="F172" s="188"/>
      <c r="G172" s="189"/>
      <c r="H172" s="190"/>
      <c r="I172" s="187"/>
      <c r="J172" s="187"/>
      <c r="K172" s="187"/>
      <c r="L172" s="187"/>
      <c r="M172" s="11"/>
      <c r="N172" s="223"/>
      <c r="O172" s="11"/>
      <c r="P172" s="11"/>
      <c r="Q172" s="11"/>
      <c r="R172" s="11"/>
      <c r="S172" s="11"/>
      <c r="T172" s="11"/>
      <c r="U172" s="11"/>
    </row>
    <row r="173" spans="1:21" ht="16.5" customHeight="1" x14ac:dyDescent="0.25">
      <c r="A173" s="185"/>
      <c r="B173" s="184"/>
      <c r="C173" s="186"/>
      <c r="D173" s="187"/>
      <c r="E173" s="187"/>
      <c r="F173" s="188"/>
      <c r="G173" s="189"/>
      <c r="H173" s="190"/>
      <c r="I173" s="187"/>
      <c r="J173" s="187"/>
      <c r="K173" s="187"/>
      <c r="L173" s="187"/>
      <c r="M173" s="11"/>
      <c r="N173" s="223"/>
      <c r="O173" s="11"/>
      <c r="P173" s="11"/>
      <c r="Q173" s="11"/>
      <c r="R173" s="11"/>
      <c r="S173" s="11"/>
      <c r="T173" s="11"/>
      <c r="U173" s="11"/>
    </row>
    <row r="174" spans="1:21" ht="16.5" customHeight="1" x14ac:dyDescent="0.25">
      <c r="A174" s="185"/>
      <c r="B174" s="184"/>
      <c r="C174" s="186"/>
      <c r="D174" s="187"/>
      <c r="E174" s="187"/>
      <c r="F174" s="188"/>
      <c r="G174" s="189"/>
      <c r="H174" s="190"/>
      <c r="I174" s="187"/>
      <c r="J174" s="187"/>
      <c r="K174" s="187"/>
      <c r="L174" s="187"/>
      <c r="M174" s="11"/>
      <c r="N174" s="223"/>
      <c r="O174" s="11"/>
      <c r="P174" s="11"/>
      <c r="Q174" s="11"/>
      <c r="R174" s="11"/>
      <c r="S174" s="11"/>
      <c r="T174" s="11"/>
      <c r="U174" s="11"/>
    </row>
    <row r="175" spans="1:21" ht="16.5" customHeight="1" x14ac:dyDescent="0.25">
      <c r="A175" s="185"/>
      <c r="B175" s="184"/>
      <c r="C175" s="186"/>
      <c r="D175" s="187"/>
      <c r="E175" s="187"/>
      <c r="F175" s="188"/>
      <c r="G175" s="189"/>
      <c r="H175" s="190"/>
      <c r="I175" s="187"/>
      <c r="J175" s="187"/>
      <c r="K175" s="187"/>
      <c r="L175" s="187"/>
      <c r="M175" s="11"/>
      <c r="N175" s="223"/>
      <c r="O175" s="11"/>
      <c r="P175" s="11"/>
      <c r="Q175" s="11"/>
      <c r="R175" s="11"/>
      <c r="S175" s="11"/>
      <c r="T175" s="11"/>
      <c r="U175" s="11"/>
    </row>
    <row r="176" spans="1:21" ht="16.5" customHeight="1" x14ac:dyDescent="0.25">
      <c r="A176" s="185"/>
      <c r="B176" s="184"/>
      <c r="C176" s="186"/>
      <c r="D176" s="187"/>
      <c r="E176" s="187"/>
      <c r="F176" s="188"/>
      <c r="G176" s="189"/>
      <c r="H176" s="190"/>
      <c r="I176" s="187"/>
      <c r="J176" s="187"/>
      <c r="K176" s="187"/>
      <c r="L176" s="187"/>
      <c r="M176" s="11"/>
      <c r="N176" s="223"/>
      <c r="O176" s="11"/>
      <c r="P176" s="11"/>
      <c r="Q176" s="11"/>
      <c r="R176" s="11"/>
      <c r="S176" s="11"/>
      <c r="T176" s="11"/>
      <c r="U176" s="11"/>
    </row>
    <row r="177" spans="1:21" ht="16.5" customHeight="1" x14ac:dyDescent="0.25">
      <c r="A177" s="185"/>
      <c r="B177" s="184"/>
      <c r="C177" s="186"/>
      <c r="D177" s="187"/>
      <c r="E177" s="187"/>
      <c r="F177" s="188"/>
      <c r="G177" s="189"/>
      <c r="H177" s="190"/>
      <c r="I177" s="187"/>
      <c r="J177" s="187"/>
      <c r="K177" s="187"/>
      <c r="L177" s="187"/>
      <c r="M177" s="11"/>
      <c r="N177" s="223"/>
      <c r="O177" s="11"/>
      <c r="P177" s="11"/>
      <c r="Q177" s="11"/>
      <c r="R177" s="11"/>
      <c r="S177" s="11"/>
      <c r="T177" s="11"/>
      <c r="U177" s="11"/>
    </row>
    <row r="178" spans="1:21" ht="16.5" customHeight="1" x14ac:dyDescent="0.25">
      <c r="A178" s="185"/>
      <c r="B178" s="184"/>
      <c r="C178" s="186"/>
      <c r="D178" s="187"/>
      <c r="E178" s="187"/>
      <c r="F178" s="188"/>
      <c r="G178" s="189"/>
      <c r="H178" s="190"/>
      <c r="I178" s="187"/>
      <c r="J178" s="187"/>
      <c r="K178" s="187"/>
      <c r="L178" s="187"/>
      <c r="M178" s="11"/>
      <c r="N178" s="223"/>
      <c r="O178" s="11"/>
      <c r="P178" s="11"/>
      <c r="Q178" s="11"/>
      <c r="R178" s="11"/>
      <c r="S178" s="11"/>
      <c r="T178" s="11"/>
      <c r="U178" s="11"/>
    </row>
    <row r="179" spans="1:21" ht="16.5" customHeight="1" x14ac:dyDescent="0.25">
      <c r="A179" s="185"/>
      <c r="B179" s="184"/>
      <c r="C179" s="186"/>
      <c r="D179" s="187"/>
      <c r="E179" s="187"/>
      <c r="F179" s="188"/>
      <c r="G179" s="189"/>
      <c r="H179" s="190"/>
      <c r="I179" s="187"/>
      <c r="J179" s="187"/>
      <c r="K179" s="187"/>
      <c r="L179" s="187"/>
      <c r="M179" s="11"/>
      <c r="N179" s="223"/>
      <c r="O179" s="11"/>
      <c r="P179" s="11"/>
      <c r="Q179" s="11"/>
      <c r="R179" s="11"/>
      <c r="S179" s="11"/>
      <c r="T179" s="11"/>
      <c r="U179" s="11"/>
    </row>
    <row r="180" spans="1:21" ht="16.5" customHeight="1" x14ac:dyDescent="0.25">
      <c r="A180" s="185"/>
      <c r="B180" s="184"/>
      <c r="C180" s="186"/>
      <c r="D180" s="187"/>
      <c r="E180" s="187"/>
      <c r="F180" s="188"/>
      <c r="G180" s="189"/>
      <c r="H180" s="190"/>
      <c r="I180" s="187"/>
      <c r="J180" s="187"/>
      <c r="K180" s="187"/>
      <c r="L180" s="187"/>
      <c r="M180" s="11"/>
      <c r="N180" s="223"/>
      <c r="O180" s="11"/>
      <c r="P180" s="11"/>
      <c r="Q180" s="11"/>
      <c r="R180" s="11"/>
      <c r="S180" s="11"/>
      <c r="T180" s="11"/>
      <c r="U180" s="11"/>
    </row>
    <row r="181" spans="1:21" ht="16.5" customHeight="1" x14ac:dyDescent="0.25">
      <c r="A181" s="185"/>
      <c r="B181" s="184"/>
      <c r="C181" s="186"/>
      <c r="D181" s="187"/>
      <c r="E181" s="187"/>
      <c r="F181" s="188"/>
      <c r="G181" s="189"/>
      <c r="H181" s="190"/>
      <c r="I181" s="187"/>
      <c r="J181" s="187"/>
      <c r="K181" s="187"/>
      <c r="L181" s="187"/>
      <c r="M181" s="11"/>
      <c r="N181" s="223"/>
      <c r="O181" s="11"/>
      <c r="P181" s="11"/>
      <c r="Q181" s="11"/>
      <c r="R181" s="11"/>
      <c r="S181" s="11"/>
      <c r="T181" s="11"/>
      <c r="U181" s="11"/>
    </row>
    <row r="182" spans="1:21" ht="16.5" customHeight="1" x14ac:dyDescent="0.25">
      <c r="A182" s="185"/>
      <c r="B182" s="184"/>
      <c r="C182" s="186"/>
      <c r="D182" s="187"/>
      <c r="E182" s="187"/>
      <c r="F182" s="188"/>
      <c r="G182" s="189"/>
      <c r="H182" s="190"/>
      <c r="I182" s="187"/>
      <c r="J182" s="187"/>
      <c r="K182" s="187"/>
      <c r="L182" s="187"/>
      <c r="M182" s="11"/>
      <c r="N182" s="223"/>
      <c r="O182" s="11"/>
      <c r="P182" s="11"/>
      <c r="Q182" s="11"/>
      <c r="R182" s="11"/>
      <c r="S182" s="11"/>
      <c r="T182" s="11"/>
      <c r="U182" s="11"/>
    </row>
    <row r="183" spans="1:21" ht="16.5" customHeight="1" x14ac:dyDescent="0.25">
      <c r="A183" s="185"/>
      <c r="B183" s="184"/>
      <c r="C183" s="186"/>
      <c r="D183" s="187"/>
      <c r="E183" s="187"/>
      <c r="F183" s="188"/>
      <c r="G183" s="189"/>
      <c r="H183" s="190"/>
      <c r="I183" s="187"/>
      <c r="J183" s="187"/>
      <c r="K183" s="187"/>
      <c r="L183" s="187"/>
      <c r="M183" s="11"/>
      <c r="N183" s="223"/>
      <c r="O183" s="11"/>
      <c r="P183" s="11"/>
      <c r="Q183" s="11"/>
      <c r="R183" s="11"/>
      <c r="S183" s="11"/>
      <c r="T183" s="11"/>
      <c r="U183" s="11"/>
    </row>
    <row r="184" spans="1:21" ht="16.5" customHeight="1" x14ac:dyDescent="0.25">
      <c r="A184" s="185"/>
      <c r="B184" s="184"/>
      <c r="C184" s="186"/>
      <c r="D184" s="187"/>
      <c r="E184" s="187"/>
      <c r="F184" s="188"/>
      <c r="G184" s="189"/>
      <c r="H184" s="190"/>
      <c r="I184" s="187"/>
      <c r="J184" s="187"/>
      <c r="K184" s="187"/>
      <c r="L184" s="187"/>
      <c r="M184" s="11"/>
      <c r="N184" s="223"/>
      <c r="O184" s="11"/>
      <c r="P184" s="11"/>
      <c r="Q184" s="11"/>
      <c r="R184" s="11"/>
      <c r="S184" s="11"/>
      <c r="T184" s="11"/>
      <c r="U184" s="11"/>
    </row>
    <row r="185" spans="1:21" ht="16.5" customHeight="1" x14ac:dyDescent="0.25">
      <c r="A185" s="185"/>
      <c r="B185" s="184"/>
      <c r="C185" s="186"/>
      <c r="D185" s="187"/>
      <c r="E185" s="187"/>
      <c r="F185" s="188"/>
      <c r="G185" s="189"/>
      <c r="H185" s="190"/>
      <c r="I185" s="187"/>
      <c r="J185" s="187"/>
      <c r="K185" s="187"/>
      <c r="L185" s="187"/>
      <c r="M185" s="11"/>
      <c r="N185" s="223"/>
      <c r="O185" s="11"/>
      <c r="P185" s="11"/>
      <c r="Q185" s="11"/>
      <c r="R185" s="11"/>
      <c r="S185" s="11"/>
      <c r="T185" s="11"/>
      <c r="U185" s="11"/>
    </row>
    <row r="186" spans="1:21" ht="16.5" customHeight="1" x14ac:dyDescent="0.25">
      <c r="A186" s="185"/>
      <c r="B186" s="184"/>
      <c r="C186" s="186"/>
      <c r="D186" s="187"/>
      <c r="E186" s="187"/>
      <c r="F186" s="188"/>
      <c r="G186" s="189"/>
      <c r="H186" s="190"/>
      <c r="I186" s="187"/>
      <c r="J186" s="187"/>
      <c r="K186" s="187"/>
      <c r="L186" s="187"/>
      <c r="M186" s="11"/>
      <c r="N186" s="223"/>
      <c r="O186" s="11"/>
      <c r="P186" s="11"/>
      <c r="Q186" s="11"/>
      <c r="R186" s="11"/>
      <c r="S186" s="11"/>
      <c r="T186" s="11"/>
      <c r="U186" s="11"/>
    </row>
    <row r="187" spans="1:21" ht="16.5" customHeight="1" x14ac:dyDescent="0.25">
      <c r="A187" s="185"/>
      <c r="B187" s="184"/>
      <c r="C187" s="186"/>
      <c r="D187" s="187"/>
      <c r="E187" s="187"/>
      <c r="F187" s="188"/>
      <c r="G187" s="189"/>
      <c r="H187" s="190"/>
      <c r="I187" s="187"/>
      <c r="J187" s="187"/>
      <c r="K187" s="187"/>
      <c r="L187" s="187"/>
      <c r="M187" s="11"/>
      <c r="N187" s="223"/>
      <c r="O187" s="11"/>
      <c r="P187" s="11"/>
      <c r="Q187" s="11"/>
      <c r="R187" s="11"/>
      <c r="S187" s="11"/>
      <c r="T187" s="11"/>
      <c r="U187" s="11"/>
    </row>
    <row r="188" spans="1:21" ht="16.5" customHeight="1" x14ac:dyDescent="0.25">
      <c r="A188" s="185"/>
      <c r="B188" s="184"/>
      <c r="C188" s="186"/>
      <c r="D188" s="187"/>
      <c r="E188" s="187"/>
      <c r="F188" s="188"/>
      <c r="G188" s="189"/>
      <c r="H188" s="190"/>
      <c r="I188" s="187"/>
      <c r="J188" s="187"/>
      <c r="K188" s="187"/>
      <c r="L188" s="187"/>
      <c r="M188" s="11"/>
      <c r="N188" s="223"/>
      <c r="O188" s="11"/>
      <c r="P188" s="11"/>
      <c r="Q188" s="11"/>
      <c r="R188" s="11"/>
      <c r="S188" s="11"/>
      <c r="T188" s="11"/>
      <c r="U188" s="11"/>
    </row>
    <row r="189" spans="1:21" ht="16.5" customHeight="1" x14ac:dyDescent="0.25">
      <c r="A189" s="185"/>
      <c r="B189" s="184"/>
      <c r="C189" s="186"/>
      <c r="D189" s="187"/>
      <c r="E189" s="187"/>
      <c r="F189" s="188"/>
      <c r="G189" s="189"/>
      <c r="H189" s="190"/>
      <c r="I189" s="187"/>
      <c r="J189" s="187"/>
      <c r="K189" s="187"/>
      <c r="L189" s="187"/>
      <c r="M189" s="11"/>
      <c r="N189" s="223"/>
      <c r="O189" s="11"/>
      <c r="P189" s="11"/>
      <c r="Q189" s="11"/>
      <c r="R189" s="11"/>
      <c r="S189" s="11"/>
      <c r="T189" s="11"/>
      <c r="U189" s="11"/>
    </row>
    <row r="190" spans="1:21" ht="16.5" customHeight="1" x14ac:dyDescent="0.25">
      <c r="A190" s="185"/>
      <c r="B190" s="184"/>
      <c r="C190" s="186"/>
      <c r="D190" s="187"/>
      <c r="E190" s="187"/>
      <c r="F190" s="188"/>
      <c r="G190" s="189"/>
      <c r="H190" s="190"/>
      <c r="I190" s="187"/>
      <c r="J190" s="187"/>
      <c r="K190" s="187"/>
      <c r="L190" s="187"/>
      <c r="M190" s="11"/>
      <c r="N190" s="223"/>
      <c r="O190" s="11"/>
      <c r="P190" s="11"/>
      <c r="Q190" s="11"/>
      <c r="R190" s="11"/>
      <c r="S190" s="11"/>
      <c r="T190" s="11"/>
      <c r="U190" s="11"/>
    </row>
    <row r="191" spans="1:21" ht="16.5" customHeight="1" x14ac:dyDescent="0.25">
      <c r="A191" s="185"/>
      <c r="B191" s="184"/>
      <c r="C191" s="186"/>
      <c r="D191" s="187"/>
      <c r="E191" s="187"/>
      <c r="F191" s="188"/>
      <c r="G191" s="189"/>
      <c r="H191" s="190"/>
      <c r="I191" s="187"/>
      <c r="J191" s="187"/>
      <c r="K191" s="187"/>
      <c r="L191" s="187"/>
      <c r="M191" s="11"/>
      <c r="N191" s="223"/>
      <c r="O191" s="11"/>
      <c r="P191" s="11"/>
      <c r="Q191" s="11"/>
      <c r="R191" s="11"/>
      <c r="S191" s="11"/>
      <c r="T191" s="11"/>
      <c r="U191" s="11"/>
    </row>
    <row r="192" spans="1:21" ht="16.5" customHeight="1" x14ac:dyDescent="0.25">
      <c r="A192" s="185"/>
      <c r="B192" s="184"/>
      <c r="C192" s="186"/>
      <c r="D192" s="187"/>
      <c r="E192" s="187"/>
      <c r="F192" s="188"/>
      <c r="G192" s="189"/>
      <c r="H192" s="190"/>
      <c r="I192" s="187"/>
      <c r="J192" s="187"/>
      <c r="K192" s="187"/>
      <c r="L192" s="187"/>
      <c r="M192" s="11"/>
      <c r="N192" s="223"/>
      <c r="O192" s="11"/>
      <c r="P192" s="11"/>
      <c r="Q192" s="11"/>
      <c r="R192" s="11"/>
      <c r="S192" s="11"/>
      <c r="T192" s="11"/>
      <c r="U192" s="11"/>
    </row>
    <row r="193" spans="1:21" ht="16.5" customHeight="1" x14ac:dyDescent="0.25">
      <c r="A193" s="185"/>
      <c r="B193" s="184"/>
      <c r="C193" s="186"/>
      <c r="D193" s="187"/>
      <c r="E193" s="187"/>
      <c r="F193" s="188"/>
      <c r="G193" s="189"/>
      <c r="H193" s="190"/>
      <c r="I193" s="187"/>
      <c r="J193" s="187"/>
      <c r="K193" s="187"/>
      <c r="L193" s="187"/>
      <c r="M193" s="11"/>
      <c r="N193" s="223"/>
      <c r="O193" s="11"/>
      <c r="P193" s="11"/>
      <c r="Q193" s="11"/>
      <c r="R193" s="11"/>
      <c r="S193" s="11"/>
      <c r="T193" s="11"/>
      <c r="U193" s="11"/>
    </row>
    <row r="194" spans="1:21" ht="16.5" customHeight="1" x14ac:dyDescent="0.25">
      <c r="A194" s="185"/>
      <c r="B194" s="184"/>
      <c r="C194" s="186"/>
      <c r="D194" s="187"/>
      <c r="E194" s="187"/>
      <c r="F194" s="188"/>
      <c r="G194" s="189"/>
      <c r="H194" s="190"/>
      <c r="I194" s="187"/>
      <c r="J194" s="187"/>
      <c r="K194" s="187"/>
      <c r="L194" s="187"/>
      <c r="M194" s="11"/>
      <c r="N194" s="223"/>
      <c r="O194" s="11"/>
      <c r="P194" s="11"/>
      <c r="Q194" s="11"/>
      <c r="R194" s="11"/>
      <c r="S194" s="11"/>
      <c r="T194" s="11"/>
      <c r="U194" s="11"/>
    </row>
    <row r="195" spans="1:21" ht="16.5" customHeight="1" x14ac:dyDescent="0.25">
      <c r="A195" s="185"/>
      <c r="B195" s="184"/>
      <c r="C195" s="186"/>
      <c r="D195" s="187"/>
      <c r="E195" s="187"/>
      <c r="F195" s="188"/>
      <c r="G195" s="189"/>
      <c r="H195" s="190"/>
      <c r="I195" s="187"/>
      <c r="J195" s="187"/>
      <c r="K195" s="187"/>
      <c r="L195" s="187"/>
      <c r="M195" s="11"/>
      <c r="N195" s="223"/>
      <c r="O195" s="11"/>
      <c r="P195" s="11"/>
      <c r="Q195" s="11"/>
      <c r="R195" s="11"/>
      <c r="S195" s="11"/>
      <c r="T195" s="11"/>
      <c r="U195" s="11"/>
    </row>
    <row r="196" spans="1:21" ht="16.5" customHeight="1" x14ac:dyDescent="0.25">
      <c r="A196" s="185"/>
      <c r="B196" s="184"/>
      <c r="C196" s="186"/>
      <c r="D196" s="187"/>
      <c r="E196" s="187"/>
      <c r="F196" s="188"/>
      <c r="G196" s="189"/>
      <c r="H196" s="190"/>
      <c r="I196" s="187"/>
      <c r="J196" s="187"/>
      <c r="K196" s="187"/>
      <c r="L196" s="187"/>
      <c r="M196" s="11"/>
      <c r="N196" s="223"/>
      <c r="O196" s="11"/>
      <c r="P196" s="11"/>
      <c r="Q196" s="11"/>
      <c r="R196" s="11"/>
      <c r="S196" s="11"/>
      <c r="T196" s="11"/>
      <c r="U196" s="11"/>
    </row>
    <row r="197" spans="1:21" ht="16.5" customHeight="1" x14ac:dyDescent="0.25">
      <c r="A197" s="185"/>
      <c r="B197" s="184"/>
      <c r="C197" s="186"/>
      <c r="D197" s="187"/>
      <c r="E197" s="187"/>
      <c r="F197" s="188"/>
      <c r="G197" s="189"/>
      <c r="H197" s="190"/>
      <c r="I197" s="187"/>
      <c r="J197" s="187"/>
      <c r="K197" s="187"/>
      <c r="L197" s="187"/>
      <c r="M197" s="11"/>
      <c r="N197" s="223"/>
      <c r="O197" s="11"/>
      <c r="P197" s="11"/>
      <c r="Q197" s="11"/>
      <c r="R197" s="11"/>
      <c r="S197" s="11"/>
      <c r="T197" s="11"/>
      <c r="U197" s="11"/>
    </row>
    <row r="198" spans="1:21" ht="16.5" customHeight="1" x14ac:dyDescent="0.25">
      <c r="A198" s="185"/>
      <c r="B198" s="184"/>
      <c r="C198" s="186"/>
      <c r="D198" s="187"/>
      <c r="E198" s="187"/>
      <c r="F198" s="188"/>
      <c r="G198" s="189"/>
      <c r="H198" s="190"/>
      <c r="I198" s="187"/>
      <c r="J198" s="187"/>
      <c r="K198" s="187"/>
      <c r="L198" s="187"/>
      <c r="M198" s="11"/>
      <c r="N198" s="223"/>
      <c r="O198" s="11"/>
      <c r="P198" s="11"/>
      <c r="Q198" s="11"/>
      <c r="R198" s="11"/>
      <c r="S198" s="11"/>
      <c r="T198" s="11"/>
      <c r="U198" s="11"/>
    </row>
    <row r="199" spans="1:21" ht="16.5" customHeight="1" x14ac:dyDescent="0.25">
      <c r="A199" s="185"/>
      <c r="B199" s="184"/>
      <c r="C199" s="186"/>
      <c r="D199" s="187"/>
      <c r="E199" s="187"/>
      <c r="F199" s="188"/>
      <c r="G199" s="189"/>
      <c r="H199" s="190"/>
      <c r="I199" s="187"/>
      <c r="J199" s="187"/>
      <c r="K199" s="187"/>
      <c r="L199" s="187"/>
      <c r="M199" s="11"/>
      <c r="N199" s="223"/>
      <c r="O199" s="11"/>
      <c r="P199" s="11"/>
      <c r="Q199" s="11"/>
      <c r="R199" s="11"/>
      <c r="S199" s="11"/>
      <c r="T199" s="11"/>
      <c r="U199" s="11"/>
    </row>
    <row r="200" spans="1:21" ht="16.5" customHeight="1" x14ac:dyDescent="0.25">
      <c r="A200" s="185"/>
      <c r="B200" s="184"/>
      <c r="C200" s="186"/>
      <c r="D200" s="187"/>
      <c r="E200" s="187"/>
      <c r="F200" s="188"/>
      <c r="G200" s="189"/>
      <c r="H200" s="190"/>
      <c r="I200" s="187"/>
      <c r="J200" s="187"/>
      <c r="K200" s="187"/>
      <c r="L200" s="187"/>
      <c r="M200" s="11"/>
      <c r="N200" s="223"/>
      <c r="O200" s="11"/>
      <c r="P200" s="11"/>
      <c r="Q200" s="11"/>
      <c r="R200" s="11"/>
      <c r="S200" s="11"/>
      <c r="T200" s="11"/>
      <c r="U200" s="11"/>
    </row>
    <row r="201" spans="1:21" ht="16.5" customHeight="1" x14ac:dyDescent="0.25">
      <c r="A201" s="185"/>
      <c r="B201" s="184"/>
      <c r="C201" s="186"/>
      <c r="D201" s="187"/>
      <c r="E201" s="187"/>
      <c r="F201" s="188"/>
      <c r="G201" s="189"/>
      <c r="H201" s="190"/>
      <c r="I201" s="187"/>
      <c r="J201" s="187"/>
      <c r="K201" s="187"/>
      <c r="L201" s="187"/>
      <c r="M201" s="11"/>
      <c r="N201" s="223"/>
      <c r="O201" s="11"/>
      <c r="P201" s="11"/>
      <c r="Q201" s="11"/>
      <c r="R201" s="11"/>
      <c r="S201" s="11"/>
      <c r="T201" s="11"/>
      <c r="U201" s="11"/>
    </row>
    <row r="202" spans="1:21" ht="16.5" customHeight="1" x14ac:dyDescent="0.25">
      <c r="A202" s="185"/>
      <c r="B202" s="184"/>
      <c r="C202" s="186"/>
      <c r="D202" s="187"/>
      <c r="E202" s="187"/>
      <c r="F202" s="188"/>
      <c r="G202" s="189"/>
      <c r="H202" s="190"/>
      <c r="I202" s="187"/>
      <c r="J202" s="187"/>
      <c r="K202" s="187"/>
      <c r="L202" s="187"/>
      <c r="M202" s="11"/>
      <c r="N202" s="223"/>
      <c r="O202" s="11"/>
      <c r="P202" s="11"/>
      <c r="Q202" s="11"/>
      <c r="R202" s="11"/>
      <c r="S202" s="11"/>
      <c r="T202" s="11"/>
      <c r="U202" s="11"/>
    </row>
    <row r="203" spans="1:21" ht="16.5" customHeight="1" x14ac:dyDescent="0.25">
      <c r="A203" s="185"/>
      <c r="B203" s="184"/>
      <c r="C203" s="186"/>
      <c r="D203" s="187"/>
      <c r="E203" s="187"/>
      <c r="F203" s="188"/>
      <c r="G203" s="189"/>
      <c r="H203" s="190"/>
      <c r="I203" s="187"/>
      <c r="J203" s="187"/>
      <c r="K203" s="187"/>
      <c r="L203" s="187"/>
      <c r="M203" s="11"/>
      <c r="N203" s="223"/>
      <c r="O203" s="11"/>
      <c r="P203" s="11"/>
      <c r="Q203" s="11"/>
      <c r="R203" s="11"/>
      <c r="S203" s="11"/>
      <c r="T203" s="11"/>
      <c r="U203" s="11"/>
    </row>
    <row r="204" spans="1:21" ht="16.5" customHeight="1" x14ac:dyDescent="0.25">
      <c r="A204" s="185"/>
      <c r="B204" s="184"/>
      <c r="C204" s="186"/>
      <c r="D204" s="187"/>
      <c r="E204" s="187"/>
      <c r="F204" s="188"/>
      <c r="G204" s="189"/>
      <c r="H204" s="190"/>
      <c r="I204" s="187"/>
      <c r="J204" s="187"/>
      <c r="K204" s="187"/>
      <c r="L204" s="187"/>
      <c r="M204" s="11"/>
      <c r="N204" s="223"/>
      <c r="O204" s="11"/>
      <c r="P204" s="11"/>
      <c r="Q204" s="11"/>
      <c r="R204" s="11"/>
      <c r="S204" s="11"/>
      <c r="T204" s="11"/>
      <c r="U204" s="11"/>
    </row>
    <row r="205" spans="1:21" ht="16.5" customHeight="1" x14ac:dyDescent="0.25">
      <c r="A205" s="185"/>
      <c r="B205" s="184"/>
      <c r="C205" s="186"/>
      <c r="D205" s="187"/>
      <c r="E205" s="187"/>
      <c r="F205" s="188"/>
      <c r="G205" s="189"/>
      <c r="H205" s="190"/>
      <c r="I205" s="187"/>
      <c r="J205" s="187"/>
      <c r="K205" s="187"/>
      <c r="L205" s="187"/>
      <c r="M205" s="11"/>
      <c r="N205" s="223"/>
      <c r="O205" s="11"/>
      <c r="P205" s="11"/>
      <c r="Q205" s="11"/>
      <c r="R205" s="11"/>
      <c r="S205" s="11"/>
      <c r="T205" s="11"/>
      <c r="U205" s="11"/>
    </row>
    <row r="206" spans="1:21" ht="16.5" customHeight="1" x14ac:dyDescent="0.25">
      <c r="A206" s="185"/>
      <c r="B206" s="184"/>
      <c r="C206" s="186"/>
      <c r="D206" s="187"/>
      <c r="E206" s="187"/>
      <c r="F206" s="188"/>
      <c r="G206" s="189"/>
      <c r="H206" s="190"/>
      <c r="I206" s="187"/>
      <c r="J206" s="187"/>
      <c r="K206" s="187"/>
      <c r="L206" s="187"/>
      <c r="M206" s="11"/>
      <c r="N206" s="223"/>
      <c r="O206" s="11"/>
      <c r="P206" s="11"/>
      <c r="Q206" s="11"/>
      <c r="R206" s="11"/>
      <c r="S206" s="11"/>
      <c r="T206" s="11"/>
      <c r="U206" s="11"/>
    </row>
    <row r="207" spans="1:21" ht="16.5" customHeight="1" x14ac:dyDescent="0.25">
      <c r="A207" s="185"/>
      <c r="B207" s="184"/>
      <c r="C207" s="186"/>
      <c r="D207" s="187"/>
      <c r="E207" s="187"/>
      <c r="F207" s="188"/>
      <c r="G207" s="189"/>
      <c r="H207" s="190"/>
      <c r="I207" s="187"/>
      <c r="J207" s="187"/>
      <c r="K207" s="187"/>
      <c r="L207" s="187"/>
      <c r="M207" s="11"/>
      <c r="N207" s="223"/>
      <c r="O207" s="11"/>
      <c r="P207" s="11"/>
      <c r="Q207" s="11"/>
      <c r="R207" s="11"/>
      <c r="S207" s="11"/>
      <c r="T207" s="11"/>
      <c r="U207" s="11"/>
    </row>
    <row r="208" spans="1:21" ht="16.5" customHeight="1" x14ac:dyDescent="0.25">
      <c r="A208" s="185"/>
      <c r="B208" s="184"/>
      <c r="C208" s="186"/>
      <c r="D208" s="187"/>
      <c r="E208" s="187"/>
      <c r="F208" s="188"/>
      <c r="G208" s="189"/>
      <c r="H208" s="190"/>
      <c r="I208" s="187"/>
      <c r="J208" s="187"/>
      <c r="K208" s="187"/>
      <c r="L208" s="187"/>
      <c r="M208" s="11"/>
      <c r="N208" s="223"/>
      <c r="O208" s="11"/>
      <c r="P208" s="11"/>
      <c r="Q208" s="11"/>
      <c r="R208" s="11"/>
      <c r="S208" s="11"/>
      <c r="T208" s="11"/>
      <c r="U208" s="11"/>
    </row>
    <row r="209" spans="1:21" ht="16.5" customHeight="1" x14ac:dyDescent="0.25">
      <c r="A209" s="185"/>
      <c r="B209" s="184"/>
      <c r="C209" s="186"/>
      <c r="D209" s="187"/>
      <c r="E209" s="187"/>
      <c r="F209" s="188"/>
      <c r="G209" s="189"/>
      <c r="H209" s="190"/>
      <c r="I209" s="187"/>
      <c r="J209" s="187"/>
      <c r="K209" s="187"/>
      <c r="L209" s="187"/>
      <c r="M209" s="11"/>
      <c r="N209" s="223"/>
      <c r="O209" s="11"/>
      <c r="P209" s="11"/>
      <c r="Q209" s="11"/>
      <c r="R209" s="11"/>
      <c r="S209" s="11"/>
      <c r="T209" s="11"/>
      <c r="U209" s="11"/>
    </row>
    <row r="210" spans="1:21" ht="16.5" customHeight="1" x14ac:dyDescent="0.25">
      <c r="A210" s="185"/>
      <c r="B210" s="184"/>
      <c r="C210" s="186"/>
      <c r="D210" s="187"/>
      <c r="E210" s="187"/>
      <c r="F210" s="188"/>
      <c r="G210" s="189"/>
      <c r="H210" s="190"/>
      <c r="I210" s="187"/>
      <c r="J210" s="187"/>
      <c r="K210" s="187"/>
      <c r="L210" s="187"/>
      <c r="M210" s="11"/>
      <c r="N210" s="223"/>
      <c r="O210" s="11"/>
      <c r="P210" s="11"/>
      <c r="Q210" s="11"/>
      <c r="R210" s="11"/>
      <c r="S210" s="11"/>
      <c r="T210" s="11"/>
      <c r="U210" s="11"/>
    </row>
    <row r="211" spans="1:21" ht="16.5" customHeight="1" x14ac:dyDescent="0.25">
      <c r="A211" s="185"/>
      <c r="B211" s="184"/>
      <c r="C211" s="186"/>
      <c r="D211" s="187"/>
      <c r="E211" s="187"/>
      <c r="F211" s="188"/>
      <c r="G211" s="189"/>
      <c r="H211" s="190"/>
      <c r="I211" s="187"/>
      <c r="J211" s="187"/>
      <c r="K211" s="187"/>
      <c r="L211" s="187"/>
      <c r="M211" s="11"/>
      <c r="N211" s="223"/>
      <c r="O211" s="11"/>
      <c r="P211" s="11"/>
      <c r="Q211" s="11"/>
      <c r="R211" s="11"/>
      <c r="S211" s="11"/>
      <c r="T211" s="11"/>
      <c r="U211" s="11"/>
    </row>
    <row r="212" spans="1:21" ht="16.5" customHeight="1" x14ac:dyDescent="0.25">
      <c r="A212" s="185"/>
      <c r="B212" s="184"/>
      <c r="C212" s="186"/>
      <c r="D212" s="187"/>
      <c r="E212" s="187"/>
      <c r="F212" s="188"/>
      <c r="G212" s="189"/>
      <c r="H212" s="190"/>
      <c r="I212" s="187"/>
      <c r="J212" s="187"/>
      <c r="K212" s="187"/>
      <c r="L212" s="187"/>
      <c r="M212" s="11"/>
      <c r="N212" s="223"/>
      <c r="O212" s="11"/>
      <c r="P212" s="11"/>
      <c r="Q212" s="11"/>
      <c r="R212" s="11"/>
      <c r="S212" s="11"/>
      <c r="T212" s="11"/>
      <c r="U212" s="11"/>
    </row>
    <row r="213" spans="1:21" ht="16.5" customHeight="1" x14ac:dyDescent="0.25">
      <c r="A213" s="185"/>
      <c r="B213" s="184"/>
      <c r="C213" s="186"/>
      <c r="D213" s="187"/>
      <c r="E213" s="187"/>
      <c r="F213" s="188"/>
      <c r="G213" s="189"/>
      <c r="H213" s="190"/>
      <c r="I213" s="187"/>
      <c r="J213" s="187"/>
      <c r="K213" s="187"/>
      <c r="L213" s="187"/>
      <c r="M213" s="11"/>
      <c r="N213" s="223"/>
      <c r="O213" s="11"/>
      <c r="P213" s="11"/>
      <c r="Q213" s="11"/>
      <c r="R213" s="11"/>
      <c r="S213" s="11"/>
      <c r="T213" s="11"/>
      <c r="U213" s="11"/>
    </row>
    <row r="214" spans="1:21" ht="16.5" customHeight="1" x14ac:dyDescent="0.25">
      <c r="A214" s="185"/>
      <c r="B214" s="184"/>
      <c r="C214" s="186"/>
      <c r="D214" s="187"/>
      <c r="E214" s="187"/>
      <c r="F214" s="188"/>
      <c r="G214" s="189"/>
      <c r="H214" s="190"/>
      <c r="I214" s="187"/>
      <c r="J214" s="187"/>
      <c r="K214" s="187"/>
      <c r="L214" s="187"/>
      <c r="M214" s="11"/>
      <c r="N214" s="223"/>
      <c r="O214" s="11"/>
      <c r="P214" s="11"/>
      <c r="Q214" s="11"/>
      <c r="R214" s="11"/>
      <c r="S214" s="11"/>
      <c r="T214" s="11"/>
      <c r="U214" s="11"/>
    </row>
    <row r="215" spans="1:21" ht="16.5" customHeight="1" x14ac:dyDescent="0.25">
      <c r="A215" s="185"/>
      <c r="B215" s="184"/>
      <c r="C215" s="186"/>
      <c r="D215" s="187"/>
      <c r="E215" s="187"/>
      <c r="F215" s="188"/>
      <c r="G215" s="189"/>
      <c r="H215" s="190"/>
      <c r="I215" s="187"/>
      <c r="J215" s="187"/>
      <c r="K215" s="187"/>
      <c r="L215" s="187"/>
      <c r="M215" s="11"/>
      <c r="N215" s="223"/>
      <c r="O215" s="11"/>
      <c r="P215" s="11"/>
      <c r="Q215" s="11"/>
      <c r="R215" s="11"/>
      <c r="S215" s="11"/>
      <c r="T215" s="11"/>
      <c r="U215" s="11"/>
    </row>
    <row r="216" spans="1:21" ht="16.5" customHeight="1" x14ac:dyDescent="0.25">
      <c r="A216" s="185"/>
      <c r="B216" s="184"/>
      <c r="C216" s="186"/>
      <c r="D216" s="187"/>
      <c r="E216" s="187"/>
      <c r="F216" s="188"/>
      <c r="G216" s="189"/>
      <c r="H216" s="190"/>
      <c r="I216" s="187"/>
      <c r="J216" s="187"/>
      <c r="K216" s="187"/>
      <c r="L216" s="187"/>
      <c r="M216" s="11"/>
      <c r="N216" s="223"/>
      <c r="O216" s="11"/>
      <c r="P216" s="11"/>
      <c r="Q216" s="11"/>
      <c r="R216" s="11"/>
      <c r="S216" s="11"/>
      <c r="T216" s="11"/>
      <c r="U216" s="11"/>
    </row>
    <row r="217" spans="1:21" ht="16.5" customHeight="1" x14ac:dyDescent="0.25">
      <c r="A217" s="185"/>
      <c r="B217" s="184"/>
      <c r="C217" s="186"/>
      <c r="D217" s="187"/>
      <c r="E217" s="187"/>
      <c r="F217" s="188"/>
      <c r="G217" s="189"/>
      <c r="H217" s="190"/>
      <c r="I217" s="187"/>
      <c r="J217" s="187"/>
      <c r="K217" s="187"/>
      <c r="L217" s="187"/>
      <c r="M217" s="11"/>
      <c r="N217" s="223"/>
      <c r="O217" s="11"/>
      <c r="P217" s="11"/>
      <c r="Q217" s="11"/>
      <c r="R217" s="11"/>
      <c r="S217" s="11"/>
      <c r="T217" s="11"/>
      <c r="U217" s="11"/>
    </row>
    <row r="218" spans="1:21" ht="16.5" customHeight="1" x14ac:dyDescent="0.25">
      <c r="A218" s="185"/>
      <c r="B218" s="184"/>
      <c r="C218" s="186"/>
      <c r="D218" s="187"/>
      <c r="E218" s="187"/>
      <c r="F218" s="188"/>
      <c r="G218" s="189"/>
      <c r="H218" s="190"/>
      <c r="I218" s="187"/>
      <c r="J218" s="187"/>
      <c r="K218" s="187"/>
      <c r="L218" s="187"/>
      <c r="M218" s="11"/>
      <c r="N218" s="223"/>
      <c r="O218" s="11"/>
      <c r="P218" s="11"/>
      <c r="Q218" s="11"/>
      <c r="R218" s="11"/>
      <c r="S218" s="11"/>
      <c r="T218" s="11"/>
      <c r="U218" s="11"/>
    </row>
    <row r="219" spans="1:21" ht="16.5" customHeight="1" x14ac:dyDescent="0.25">
      <c r="A219" s="185"/>
      <c r="B219" s="184"/>
      <c r="C219" s="186"/>
      <c r="D219" s="187"/>
      <c r="E219" s="187"/>
      <c r="F219" s="188"/>
      <c r="G219" s="189"/>
      <c r="H219" s="190"/>
      <c r="I219" s="187"/>
      <c r="J219" s="187"/>
      <c r="K219" s="187"/>
      <c r="L219" s="187"/>
      <c r="M219" s="11"/>
      <c r="N219" s="223"/>
      <c r="O219" s="11"/>
      <c r="P219" s="11"/>
      <c r="Q219" s="11"/>
      <c r="R219" s="11"/>
      <c r="S219" s="11"/>
      <c r="T219" s="11"/>
      <c r="U219" s="11"/>
    </row>
    <row r="220" spans="1:21" ht="16.5" customHeight="1" x14ac:dyDescent="0.25">
      <c r="A220" s="185"/>
      <c r="B220" s="184"/>
      <c r="C220" s="186"/>
      <c r="D220" s="187"/>
      <c r="E220" s="187"/>
      <c r="F220" s="188"/>
      <c r="G220" s="189"/>
      <c r="H220" s="190"/>
      <c r="I220" s="187"/>
      <c r="J220" s="187"/>
      <c r="K220" s="187"/>
      <c r="L220" s="187"/>
      <c r="M220" s="11"/>
      <c r="N220" s="223"/>
      <c r="O220" s="11"/>
      <c r="P220" s="11"/>
      <c r="Q220" s="11"/>
      <c r="R220" s="11"/>
      <c r="S220" s="11"/>
      <c r="T220" s="11"/>
      <c r="U220" s="11"/>
    </row>
    <row r="221" spans="1:21" ht="16.5" customHeight="1" x14ac:dyDescent="0.25">
      <c r="A221" s="185"/>
      <c r="B221" s="184"/>
      <c r="C221" s="186"/>
      <c r="D221" s="187"/>
      <c r="E221" s="187"/>
      <c r="F221" s="188"/>
      <c r="G221" s="189"/>
      <c r="H221" s="190"/>
      <c r="I221" s="187"/>
      <c r="J221" s="187"/>
      <c r="K221" s="187"/>
      <c r="L221" s="187"/>
      <c r="M221" s="11"/>
      <c r="N221" s="223"/>
      <c r="O221" s="11"/>
      <c r="P221" s="11"/>
      <c r="Q221" s="11"/>
      <c r="R221" s="11"/>
      <c r="S221" s="11"/>
      <c r="T221" s="11"/>
      <c r="U221" s="11"/>
    </row>
    <row r="222" spans="1:21" ht="16.5" customHeight="1" x14ac:dyDescent="0.25">
      <c r="A222" s="185"/>
      <c r="B222" s="184"/>
      <c r="C222" s="186"/>
      <c r="D222" s="187"/>
      <c r="E222" s="187"/>
      <c r="F222" s="188"/>
      <c r="G222" s="189"/>
      <c r="H222" s="190"/>
      <c r="I222" s="187"/>
      <c r="J222" s="187"/>
      <c r="K222" s="187"/>
      <c r="L222" s="187"/>
      <c r="M222" s="11"/>
      <c r="N222" s="223"/>
      <c r="O222" s="11"/>
      <c r="P222" s="11"/>
      <c r="Q222" s="11"/>
      <c r="R222" s="11"/>
      <c r="S222" s="11"/>
      <c r="T222" s="11"/>
      <c r="U222" s="11"/>
    </row>
    <row r="223" spans="1:21" ht="16.5" customHeight="1" x14ac:dyDescent="0.25">
      <c r="A223" s="185"/>
      <c r="B223" s="184"/>
      <c r="C223" s="186"/>
      <c r="D223" s="187"/>
      <c r="E223" s="187"/>
      <c r="F223" s="188"/>
      <c r="G223" s="189"/>
      <c r="H223" s="190"/>
      <c r="I223" s="187"/>
      <c r="J223" s="187"/>
      <c r="K223" s="187"/>
      <c r="L223" s="187"/>
      <c r="M223" s="11"/>
      <c r="N223" s="223"/>
      <c r="O223" s="11"/>
      <c r="P223" s="11"/>
      <c r="Q223" s="11"/>
      <c r="R223" s="11"/>
      <c r="S223" s="11"/>
      <c r="T223" s="11"/>
      <c r="U223" s="11"/>
    </row>
    <row r="224" spans="1:21" ht="16.5" customHeight="1" x14ac:dyDescent="0.25">
      <c r="A224" s="185"/>
      <c r="B224" s="184"/>
      <c r="C224" s="186"/>
      <c r="D224" s="187"/>
      <c r="E224" s="187"/>
      <c r="F224" s="188"/>
      <c r="G224" s="189"/>
      <c r="H224" s="190"/>
      <c r="I224" s="187"/>
      <c r="J224" s="187"/>
      <c r="K224" s="187"/>
      <c r="L224" s="187"/>
      <c r="M224" s="11"/>
      <c r="N224" s="223"/>
      <c r="O224" s="11"/>
      <c r="P224" s="11"/>
      <c r="Q224" s="11"/>
      <c r="R224" s="11"/>
      <c r="S224" s="11"/>
      <c r="T224" s="11"/>
      <c r="U224" s="11"/>
    </row>
    <row r="225" spans="1:21" ht="16.5" customHeight="1" x14ac:dyDescent="0.25">
      <c r="A225" s="185"/>
      <c r="B225" s="184"/>
      <c r="C225" s="186"/>
      <c r="D225" s="187"/>
      <c r="E225" s="187"/>
      <c r="F225" s="188"/>
      <c r="G225" s="189"/>
      <c r="H225" s="190"/>
      <c r="I225" s="187"/>
      <c r="J225" s="187"/>
      <c r="K225" s="187"/>
      <c r="L225" s="187"/>
      <c r="M225" s="11"/>
      <c r="N225" s="223"/>
      <c r="O225" s="11"/>
      <c r="P225" s="11"/>
      <c r="Q225" s="11"/>
      <c r="R225" s="11"/>
      <c r="S225" s="11"/>
      <c r="T225" s="11"/>
      <c r="U225" s="11"/>
    </row>
    <row r="226" spans="1:21" ht="16.5" customHeight="1" x14ac:dyDescent="0.25">
      <c r="A226" s="185"/>
      <c r="B226" s="184"/>
      <c r="C226" s="186"/>
      <c r="D226" s="187"/>
      <c r="E226" s="187"/>
      <c r="F226" s="188"/>
      <c r="G226" s="189"/>
      <c r="H226" s="190"/>
      <c r="I226" s="187"/>
      <c r="J226" s="187"/>
      <c r="K226" s="187"/>
      <c r="L226" s="187"/>
      <c r="M226" s="11"/>
      <c r="N226" s="223"/>
      <c r="O226" s="11"/>
      <c r="P226" s="11"/>
      <c r="Q226" s="11"/>
      <c r="R226" s="11"/>
      <c r="S226" s="11"/>
      <c r="T226" s="11"/>
      <c r="U226" s="11"/>
    </row>
    <row r="227" spans="1:21" ht="16.5" customHeight="1" x14ac:dyDescent="0.25">
      <c r="A227" s="185"/>
      <c r="B227" s="184"/>
      <c r="C227" s="186"/>
      <c r="D227" s="187"/>
      <c r="E227" s="187"/>
      <c r="F227" s="188"/>
      <c r="G227" s="189"/>
      <c r="H227" s="190"/>
      <c r="I227" s="187"/>
      <c r="J227" s="187"/>
      <c r="K227" s="187"/>
      <c r="L227" s="187"/>
      <c r="M227" s="11"/>
      <c r="N227" s="223"/>
      <c r="O227" s="11"/>
      <c r="P227" s="11"/>
      <c r="Q227" s="11"/>
      <c r="R227" s="11"/>
      <c r="S227" s="11"/>
      <c r="T227" s="11"/>
      <c r="U227" s="11"/>
    </row>
    <row r="228" spans="1:21" ht="16.5" customHeight="1" x14ac:dyDescent="0.25">
      <c r="A228" s="185"/>
      <c r="B228" s="184"/>
      <c r="C228" s="186"/>
      <c r="D228" s="187"/>
      <c r="E228" s="187"/>
      <c r="F228" s="188"/>
      <c r="G228" s="189"/>
      <c r="H228" s="190"/>
      <c r="I228" s="187"/>
      <c r="J228" s="187"/>
      <c r="K228" s="187"/>
      <c r="L228" s="187"/>
      <c r="M228" s="11"/>
      <c r="N228" s="223"/>
      <c r="O228" s="11"/>
      <c r="P228" s="11"/>
      <c r="Q228" s="11"/>
      <c r="R228" s="11"/>
      <c r="S228" s="11"/>
      <c r="T228" s="11"/>
      <c r="U228" s="11"/>
    </row>
    <row r="229" spans="1:21" ht="16.5" customHeight="1" x14ac:dyDescent="0.25">
      <c r="A229" s="185"/>
      <c r="B229" s="184"/>
      <c r="C229" s="186"/>
      <c r="D229" s="187"/>
      <c r="E229" s="187"/>
      <c r="F229" s="188"/>
      <c r="G229" s="189"/>
      <c r="H229" s="190"/>
      <c r="I229" s="187"/>
      <c r="J229" s="187"/>
      <c r="K229" s="187"/>
      <c r="L229" s="187"/>
      <c r="M229" s="11"/>
      <c r="N229" s="223"/>
      <c r="O229" s="11"/>
      <c r="P229" s="11"/>
      <c r="Q229" s="11"/>
      <c r="R229" s="11"/>
      <c r="S229" s="11"/>
      <c r="T229" s="11"/>
      <c r="U229" s="11"/>
    </row>
    <row r="230" spans="1:21" ht="16.5" customHeight="1" x14ac:dyDescent="0.25">
      <c r="A230" s="185"/>
      <c r="B230" s="184"/>
      <c r="C230" s="186"/>
      <c r="D230" s="187"/>
      <c r="E230" s="187"/>
      <c r="F230" s="188"/>
      <c r="G230" s="189"/>
      <c r="H230" s="190"/>
      <c r="I230" s="187"/>
      <c r="J230" s="187"/>
      <c r="K230" s="187"/>
      <c r="L230" s="187"/>
      <c r="M230" s="11"/>
      <c r="N230" s="223"/>
      <c r="O230" s="11"/>
      <c r="P230" s="11"/>
      <c r="Q230" s="11"/>
      <c r="R230" s="11"/>
      <c r="S230" s="11"/>
      <c r="T230" s="11"/>
      <c r="U230" s="11"/>
    </row>
    <row r="231" spans="1:21" ht="16.5" customHeight="1" x14ac:dyDescent="0.25">
      <c r="A231" s="185"/>
      <c r="B231" s="184"/>
      <c r="C231" s="186"/>
      <c r="D231" s="187"/>
      <c r="E231" s="187"/>
      <c r="F231" s="188"/>
      <c r="G231" s="189"/>
      <c r="H231" s="190"/>
      <c r="I231" s="187"/>
      <c r="J231" s="187"/>
      <c r="K231" s="187"/>
      <c r="L231" s="187"/>
      <c r="M231" s="11"/>
      <c r="N231" s="223"/>
      <c r="O231" s="11"/>
      <c r="P231" s="11"/>
      <c r="Q231" s="11"/>
      <c r="R231" s="11"/>
      <c r="S231" s="11"/>
      <c r="T231" s="11"/>
      <c r="U231" s="11"/>
    </row>
    <row r="232" spans="1:21" ht="16.5" customHeight="1" x14ac:dyDescent="0.25">
      <c r="A232" s="185"/>
      <c r="B232" s="184"/>
      <c r="C232" s="186"/>
      <c r="D232" s="187"/>
      <c r="E232" s="187"/>
      <c r="F232" s="188"/>
      <c r="G232" s="189"/>
      <c r="H232" s="190"/>
      <c r="I232" s="187"/>
      <c r="J232" s="187"/>
      <c r="K232" s="187"/>
      <c r="L232" s="187"/>
      <c r="M232" s="11"/>
      <c r="N232" s="223"/>
      <c r="O232" s="11"/>
      <c r="P232" s="11"/>
      <c r="Q232" s="11"/>
      <c r="R232" s="11"/>
      <c r="S232" s="11"/>
      <c r="T232" s="11"/>
      <c r="U232" s="11"/>
    </row>
    <row r="233" spans="1:21" ht="16.5" customHeight="1" x14ac:dyDescent="0.25">
      <c r="A233" s="185"/>
      <c r="B233" s="184"/>
      <c r="C233" s="186"/>
      <c r="D233" s="187"/>
      <c r="E233" s="187"/>
      <c r="F233" s="188"/>
      <c r="G233" s="189"/>
      <c r="H233" s="190"/>
      <c r="I233" s="187"/>
      <c r="J233" s="187"/>
      <c r="K233" s="187"/>
      <c r="L233" s="187"/>
      <c r="M233" s="11"/>
      <c r="N233" s="223"/>
      <c r="O233" s="11"/>
      <c r="P233" s="11"/>
      <c r="Q233" s="11"/>
      <c r="R233" s="11"/>
      <c r="S233" s="11"/>
      <c r="T233" s="11"/>
      <c r="U233" s="11"/>
    </row>
    <row r="234" spans="1:21" ht="16.5" customHeight="1" x14ac:dyDescent="0.25">
      <c r="A234" s="185"/>
      <c r="B234" s="184"/>
      <c r="C234" s="186"/>
      <c r="D234" s="187"/>
      <c r="E234" s="187"/>
      <c r="F234" s="188"/>
      <c r="G234" s="189"/>
      <c r="H234" s="190"/>
      <c r="I234" s="187"/>
      <c r="J234" s="187"/>
      <c r="K234" s="187"/>
      <c r="L234" s="187"/>
      <c r="M234" s="11"/>
      <c r="N234" s="223"/>
      <c r="O234" s="11"/>
      <c r="P234" s="11"/>
      <c r="Q234" s="11"/>
      <c r="R234" s="11"/>
      <c r="S234" s="11"/>
      <c r="T234" s="11"/>
      <c r="U234" s="11"/>
    </row>
    <row r="235" spans="1:21" ht="16.5" customHeight="1" x14ac:dyDescent="0.25">
      <c r="A235" s="185"/>
      <c r="B235" s="184"/>
      <c r="C235" s="186"/>
      <c r="D235" s="187"/>
      <c r="E235" s="187"/>
      <c r="F235" s="188"/>
      <c r="G235" s="189"/>
      <c r="H235" s="190"/>
      <c r="I235" s="187"/>
      <c r="J235" s="187"/>
      <c r="K235" s="187"/>
      <c r="L235" s="187"/>
      <c r="M235" s="11"/>
      <c r="N235" s="223"/>
      <c r="O235" s="11"/>
      <c r="P235" s="11"/>
      <c r="Q235" s="11"/>
      <c r="R235" s="11"/>
      <c r="S235" s="11"/>
      <c r="T235" s="11"/>
      <c r="U235" s="11"/>
    </row>
    <row r="236" spans="1:21" ht="16.5" customHeight="1" x14ac:dyDescent="0.25">
      <c r="A236" s="185"/>
      <c r="B236" s="184"/>
      <c r="C236" s="186"/>
      <c r="D236" s="187"/>
      <c r="E236" s="187"/>
      <c r="F236" s="188"/>
      <c r="G236" s="189"/>
      <c r="H236" s="190"/>
      <c r="I236" s="187"/>
      <c r="J236" s="187"/>
      <c r="K236" s="187"/>
      <c r="L236" s="187"/>
      <c r="M236" s="11"/>
      <c r="N236" s="223"/>
      <c r="O236" s="11"/>
      <c r="P236" s="11"/>
      <c r="Q236" s="11"/>
      <c r="R236" s="11"/>
      <c r="S236" s="11"/>
      <c r="T236" s="11"/>
      <c r="U236" s="11"/>
    </row>
    <row r="237" spans="1:21" ht="16.5" customHeight="1" x14ac:dyDescent="0.25">
      <c r="A237" s="185"/>
      <c r="B237" s="184"/>
      <c r="C237" s="186"/>
      <c r="D237" s="187"/>
      <c r="E237" s="187"/>
      <c r="F237" s="188"/>
      <c r="G237" s="189"/>
      <c r="H237" s="190"/>
      <c r="I237" s="187"/>
      <c r="J237" s="187"/>
      <c r="K237" s="187"/>
      <c r="L237" s="187"/>
      <c r="M237" s="11"/>
      <c r="N237" s="223"/>
      <c r="O237" s="11"/>
      <c r="P237" s="11"/>
      <c r="Q237" s="11"/>
      <c r="R237" s="11"/>
      <c r="S237" s="11"/>
      <c r="T237" s="11"/>
      <c r="U237" s="11"/>
    </row>
    <row r="238" spans="1:21" ht="16.5" customHeight="1" x14ac:dyDescent="0.25">
      <c r="A238" s="185"/>
      <c r="B238" s="184"/>
      <c r="C238" s="186"/>
      <c r="D238" s="187"/>
      <c r="E238" s="187"/>
      <c r="F238" s="188"/>
      <c r="G238" s="189"/>
      <c r="H238" s="190"/>
      <c r="I238" s="187"/>
      <c r="J238" s="187"/>
      <c r="K238" s="187"/>
      <c r="L238" s="187"/>
      <c r="M238" s="11"/>
      <c r="N238" s="223"/>
      <c r="O238" s="11"/>
      <c r="P238" s="11"/>
      <c r="Q238" s="11"/>
      <c r="R238" s="11"/>
      <c r="S238" s="11"/>
      <c r="T238" s="11"/>
      <c r="U238" s="11"/>
    </row>
    <row r="239" spans="1:21" ht="16.5" customHeight="1" x14ac:dyDescent="0.25">
      <c r="A239" s="185"/>
      <c r="B239" s="184"/>
      <c r="C239" s="186"/>
      <c r="D239" s="187"/>
      <c r="E239" s="187"/>
      <c r="F239" s="188"/>
      <c r="G239" s="189"/>
      <c r="H239" s="190"/>
      <c r="I239" s="187"/>
      <c r="J239" s="187"/>
      <c r="K239" s="187"/>
      <c r="L239" s="187"/>
      <c r="M239" s="11"/>
      <c r="N239" s="223"/>
      <c r="O239" s="11"/>
      <c r="P239" s="11"/>
      <c r="Q239" s="11"/>
      <c r="R239" s="11"/>
      <c r="S239" s="11"/>
      <c r="T239" s="11"/>
      <c r="U239" s="11"/>
    </row>
    <row r="240" spans="1:21" ht="16.5" customHeight="1" x14ac:dyDescent="0.25">
      <c r="A240" s="185"/>
      <c r="B240" s="184"/>
      <c r="C240" s="186"/>
      <c r="D240" s="187"/>
      <c r="E240" s="187"/>
      <c r="F240" s="188"/>
      <c r="G240" s="189"/>
      <c r="H240" s="190"/>
      <c r="I240" s="187"/>
      <c r="J240" s="187"/>
      <c r="K240" s="187"/>
      <c r="L240" s="187"/>
      <c r="M240" s="11"/>
      <c r="N240" s="223"/>
      <c r="O240" s="11"/>
      <c r="P240" s="11"/>
      <c r="Q240" s="11"/>
      <c r="R240" s="11"/>
      <c r="S240" s="11"/>
      <c r="T240" s="11"/>
      <c r="U240" s="11"/>
    </row>
    <row r="241" spans="1:21" ht="16.5" customHeight="1" x14ac:dyDescent="0.25">
      <c r="A241" s="185"/>
      <c r="B241" s="184"/>
      <c r="C241" s="186"/>
      <c r="D241" s="187"/>
      <c r="E241" s="187"/>
      <c r="F241" s="188"/>
      <c r="G241" s="189"/>
      <c r="H241" s="190"/>
      <c r="I241" s="187"/>
      <c r="J241" s="187"/>
      <c r="K241" s="187"/>
      <c r="L241" s="187"/>
      <c r="M241" s="11"/>
      <c r="N241" s="223"/>
      <c r="O241" s="11"/>
      <c r="P241" s="11"/>
      <c r="Q241" s="11"/>
      <c r="R241" s="11"/>
      <c r="S241" s="11"/>
      <c r="T241" s="11"/>
      <c r="U241" s="11"/>
    </row>
    <row r="242" spans="1:21" ht="16.5" customHeight="1" x14ac:dyDescent="0.25">
      <c r="A242" s="185"/>
      <c r="B242" s="184"/>
      <c r="C242" s="186"/>
      <c r="D242" s="187"/>
      <c r="E242" s="187"/>
      <c r="F242" s="188"/>
      <c r="G242" s="189"/>
      <c r="H242" s="190"/>
      <c r="I242" s="187"/>
      <c r="J242" s="187"/>
      <c r="K242" s="187"/>
      <c r="L242" s="187"/>
      <c r="M242" s="11"/>
      <c r="N242" s="223"/>
      <c r="O242" s="11"/>
      <c r="P242" s="11"/>
      <c r="Q242" s="11"/>
      <c r="R242" s="11"/>
      <c r="S242" s="11"/>
      <c r="T242" s="11"/>
      <c r="U242" s="11"/>
    </row>
    <row r="243" spans="1:21" ht="16.5" customHeight="1" x14ac:dyDescent="0.25">
      <c r="A243" s="185"/>
      <c r="B243" s="184"/>
      <c r="C243" s="186"/>
      <c r="D243" s="187"/>
      <c r="E243" s="187"/>
      <c r="F243" s="188"/>
      <c r="G243" s="189"/>
      <c r="H243" s="190"/>
      <c r="I243" s="187"/>
      <c r="J243" s="187"/>
      <c r="K243" s="187"/>
      <c r="L243" s="187"/>
      <c r="M243" s="11"/>
      <c r="N243" s="223"/>
      <c r="O243" s="11"/>
      <c r="P243" s="11"/>
      <c r="Q243" s="11"/>
      <c r="R243" s="11"/>
      <c r="S243" s="11"/>
      <c r="T243" s="11"/>
      <c r="U243" s="11"/>
    </row>
    <row r="244" spans="1:21" ht="16.5" customHeight="1" x14ac:dyDescent="0.25">
      <c r="A244" s="185"/>
      <c r="B244" s="184"/>
      <c r="C244" s="186"/>
      <c r="D244" s="187"/>
      <c r="E244" s="187"/>
      <c r="F244" s="188"/>
      <c r="G244" s="189"/>
      <c r="H244" s="190"/>
      <c r="I244" s="187"/>
      <c r="J244" s="187"/>
      <c r="K244" s="187"/>
      <c r="L244" s="187"/>
      <c r="M244" s="11"/>
      <c r="N244" s="223"/>
      <c r="O244" s="11"/>
      <c r="P244" s="11"/>
      <c r="Q244" s="11"/>
      <c r="R244" s="11"/>
      <c r="S244" s="11"/>
      <c r="T244" s="11"/>
      <c r="U244" s="11"/>
    </row>
    <row r="245" spans="1:21" ht="16.5" customHeight="1" x14ac:dyDescent="0.25">
      <c r="A245" s="185"/>
      <c r="B245" s="184"/>
      <c r="C245" s="186"/>
      <c r="D245" s="187"/>
      <c r="E245" s="187"/>
      <c r="F245" s="188"/>
      <c r="G245" s="189"/>
      <c r="H245" s="190"/>
      <c r="I245" s="187"/>
      <c r="J245" s="187"/>
      <c r="K245" s="187"/>
      <c r="L245" s="187"/>
      <c r="M245" s="11"/>
      <c r="N245" s="223"/>
      <c r="O245" s="11"/>
      <c r="P245" s="11"/>
      <c r="Q245" s="11"/>
      <c r="R245" s="11"/>
      <c r="S245" s="11"/>
      <c r="T245" s="11"/>
      <c r="U245" s="11"/>
    </row>
    <row r="246" spans="1:21" ht="16.5" customHeight="1" x14ac:dyDescent="0.25">
      <c r="A246" s="185"/>
      <c r="B246" s="184"/>
      <c r="C246" s="186"/>
      <c r="D246" s="187"/>
      <c r="E246" s="187"/>
      <c r="F246" s="188"/>
      <c r="G246" s="189"/>
      <c r="H246" s="190"/>
      <c r="I246" s="187"/>
      <c r="J246" s="187"/>
      <c r="K246" s="187"/>
      <c r="L246" s="187"/>
      <c r="M246" s="11"/>
      <c r="N246" s="223"/>
      <c r="O246" s="11"/>
      <c r="P246" s="11"/>
      <c r="Q246" s="11"/>
      <c r="R246" s="11"/>
      <c r="S246" s="11"/>
      <c r="T246" s="11"/>
      <c r="U246" s="11"/>
    </row>
    <row r="247" spans="1:21" ht="16.5" customHeight="1" x14ac:dyDescent="0.25">
      <c r="A247" s="185"/>
      <c r="B247" s="184"/>
      <c r="C247" s="186"/>
      <c r="D247" s="187"/>
      <c r="E247" s="187"/>
      <c r="F247" s="188"/>
      <c r="G247" s="189"/>
      <c r="H247" s="190"/>
      <c r="I247" s="187"/>
      <c r="J247" s="187"/>
      <c r="K247" s="187"/>
      <c r="L247" s="187"/>
      <c r="M247" s="11"/>
      <c r="N247" s="223"/>
      <c r="O247" s="11"/>
      <c r="P247" s="11"/>
      <c r="Q247" s="11"/>
      <c r="R247" s="11"/>
      <c r="S247" s="11"/>
      <c r="T247" s="11"/>
      <c r="U247" s="11"/>
    </row>
    <row r="248" spans="1:21" ht="16.5" customHeight="1" x14ac:dyDescent="0.25">
      <c r="A248" s="185"/>
      <c r="B248" s="184"/>
      <c r="C248" s="186"/>
      <c r="D248" s="187"/>
      <c r="E248" s="187"/>
      <c r="F248" s="188"/>
      <c r="G248" s="189"/>
      <c r="H248" s="190"/>
      <c r="I248" s="187"/>
      <c r="J248" s="187"/>
      <c r="K248" s="187"/>
      <c r="L248" s="187"/>
      <c r="M248" s="11"/>
      <c r="N248" s="223"/>
      <c r="O248" s="11"/>
      <c r="P248" s="11"/>
      <c r="Q248" s="11"/>
      <c r="R248" s="11"/>
      <c r="S248" s="11"/>
      <c r="T248" s="11"/>
      <c r="U248" s="11"/>
    </row>
    <row r="249" spans="1:21" ht="16.5" customHeight="1" x14ac:dyDescent="0.25">
      <c r="A249" s="185"/>
      <c r="B249" s="184"/>
      <c r="C249" s="186"/>
      <c r="D249" s="187"/>
      <c r="E249" s="187"/>
      <c r="F249" s="188"/>
      <c r="G249" s="189"/>
      <c r="H249" s="190"/>
      <c r="I249" s="187"/>
      <c r="J249" s="187"/>
      <c r="K249" s="187"/>
      <c r="L249" s="187"/>
      <c r="M249" s="11"/>
      <c r="N249" s="223"/>
      <c r="O249" s="11"/>
      <c r="P249" s="11"/>
      <c r="Q249" s="11"/>
      <c r="R249" s="11"/>
      <c r="S249" s="11"/>
      <c r="T249" s="11"/>
      <c r="U249" s="11"/>
    </row>
    <row r="250" spans="1:21" ht="16.5" customHeight="1" x14ac:dyDescent="0.25">
      <c r="A250" s="185"/>
      <c r="B250" s="184"/>
      <c r="C250" s="186"/>
      <c r="D250" s="187"/>
      <c r="E250" s="187"/>
      <c r="F250" s="188"/>
      <c r="G250" s="189"/>
      <c r="H250" s="190"/>
      <c r="I250" s="187"/>
      <c r="J250" s="187"/>
      <c r="K250" s="187"/>
      <c r="L250" s="187"/>
      <c r="M250" s="11"/>
      <c r="N250" s="223"/>
      <c r="O250" s="11"/>
      <c r="P250" s="11"/>
      <c r="Q250" s="11"/>
      <c r="R250" s="11"/>
      <c r="S250" s="11"/>
      <c r="T250" s="11"/>
      <c r="U250" s="11"/>
    </row>
    <row r="251" spans="1:21" ht="16.5" customHeight="1" x14ac:dyDescent="0.25">
      <c r="A251" s="185"/>
      <c r="B251" s="184"/>
      <c r="C251" s="186"/>
      <c r="D251" s="187"/>
      <c r="E251" s="187"/>
      <c r="F251" s="188"/>
      <c r="G251" s="189"/>
      <c r="H251" s="190"/>
      <c r="I251" s="187"/>
      <c r="J251" s="187"/>
      <c r="K251" s="187"/>
      <c r="L251" s="187"/>
      <c r="M251" s="11"/>
      <c r="N251" s="223"/>
      <c r="O251" s="11"/>
      <c r="P251" s="11"/>
      <c r="Q251" s="11"/>
      <c r="R251" s="11"/>
      <c r="S251" s="11"/>
      <c r="T251" s="11"/>
      <c r="U251" s="11"/>
    </row>
    <row r="252" spans="1:21" ht="16.5" customHeight="1" x14ac:dyDescent="0.25">
      <c r="A252" s="185"/>
      <c r="B252" s="184"/>
      <c r="C252" s="186"/>
      <c r="D252" s="187"/>
      <c r="E252" s="187"/>
      <c r="F252" s="188"/>
      <c r="G252" s="189"/>
      <c r="H252" s="190"/>
      <c r="I252" s="187"/>
      <c r="J252" s="187"/>
      <c r="K252" s="187"/>
      <c r="L252" s="187"/>
      <c r="M252" s="11"/>
      <c r="N252" s="223"/>
      <c r="O252" s="11"/>
      <c r="P252" s="11"/>
      <c r="Q252" s="11"/>
      <c r="R252" s="11"/>
      <c r="S252" s="11"/>
      <c r="T252" s="11"/>
      <c r="U252" s="11"/>
    </row>
    <row r="253" spans="1:21" ht="16.5" customHeight="1" x14ac:dyDescent="0.25">
      <c r="A253" s="185"/>
      <c r="B253" s="184"/>
      <c r="C253" s="186"/>
      <c r="D253" s="187"/>
      <c r="E253" s="187"/>
      <c r="F253" s="188"/>
      <c r="G253" s="189"/>
      <c r="H253" s="190"/>
      <c r="I253" s="187"/>
      <c r="J253" s="187"/>
      <c r="K253" s="187"/>
      <c r="L253" s="187"/>
      <c r="M253" s="11"/>
      <c r="N253" s="223"/>
      <c r="O253" s="11"/>
      <c r="P253" s="11"/>
      <c r="Q253" s="11"/>
      <c r="R253" s="11"/>
      <c r="S253" s="11"/>
      <c r="T253" s="11"/>
      <c r="U253" s="11"/>
    </row>
    <row r="254" spans="1:21" ht="16.5" customHeight="1" x14ac:dyDescent="0.25">
      <c r="A254" s="185"/>
      <c r="B254" s="184"/>
      <c r="C254" s="186"/>
      <c r="D254" s="187"/>
      <c r="E254" s="187"/>
      <c r="F254" s="188"/>
      <c r="G254" s="189"/>
      <c r="H254" s="190"/>
      <c r="I254" s="187"/>
      <c r="J254" s="187"/>
      <c r="K254" s="187"/>
      <c r="L254" s="187"/>
      <c r="M254" s="11"/>
      <c r="N254" s="223"/>
      <c r="O254" s="11"/>
      <c r="P254" s="11"/>
      <c r="Q254" s="11"/>
      <c r="R254" s="11"/>
      <c r="S254" s="11"/>
      <c r="T254" s="11"/>
      <c r="U254" s="11"/>
    </row>
    <row r="255" spans="1:21" ht="16.5" customHeight="1" x14ac:dyDescent="0.25">
      <c r="A255" s="185"/>
      <c r="B255" s="184"/>
      <c r="C255" s="186"/>
      <c r="D255" s="187"/>
      <c r="E255" s="187"/>
      <c r="F255" s="188"/>
      <c r="G255" s="189"/>
      <c r="H255" s="190"/>
      <c r="I255" s="187"/>
      <c r="J255" s="187"/>
      <c r="K255" s="187"/>
      <c r="L255" s="187"/>
      <c r="M255" s="11"/>
      <c r="N255" s="223"/>
      <c r="O255" s="11"/>
      <c r="P255" s="11"/>
      <c r="Q255" s="11"/>
      <c r="R255" s="11"/>
      <c r="S255" s="11"/>
      <c r="T255" s="11"/>
      <c r="U255" s="11"/>
    </row>
    <row r="256" spans="1:21" ht="16.5" customHeight="1" x14ac:dyDescent="0.25">
      <c r="A256" s="185"/>
      <c r="B256" s="184"/>
      <c r="C256" s="186"/>
      <c r="D256" s="187"/>
      <c r="E256" s="187"/>
      <c r="F256" s="188"/>
      <c r="G256" s="189"/>
      <c r="H256" s="190"/>
      <c r="I256" s="187"/>
      <c r="J256" s="187"/>
      <c r="K256" s="187"/>
      <c r="L256" s="187"/>
      <c r="M256" s="11"/>
      <c r="N256" s="223"/>
      <c r="O256" s="11"/>
      <c r="P256" s="11"/>
      <c r="Q256" s="11"/>
      <c r="R256" s="11"/>
      <c r="S256" s="11"/>
      <c r="T256" s="11"/>
      <c r="U256" s="11"/>
    </row>
    <row r="257" spans="1:21" ht="16.5" customHeight="1" x14ac:dyDescent="0.25">
      <c r="A257" s="185"/>
      <c r="B257" s="184"/>
      <c r="C257" s="186"/>
      <c r="D257" s="187"/>
      <c r="E257" s="187"/>
      <c r="F257" s="188"/>
      <c r="G257" s="189"/>
      <c r="H257" s="190"/>
      <c r="I257" s="187"/>
      <c r="J257" s="187"/>
      <c r="K257" s="187"/>
      <c r="L257" s="187"/>
      <c r="M257" s="11"/>
      <c r="N257" s="223"/>
      <c r="O257" s="11"/>
      <c r="P257" s="11"/>
      <c r="Q257" s="11"/>
      <c r="R257" s="11"/>
      <c r="S257" s="11"/>
      <c r="T257" s="11"/>
      <c r="U257" s="11"/>
    </row>
    <row r="258" spans="1:21" ht="16.5" customHeight="1" x14ac:dyDescent="0.25">
      <c r="A258" s="185"/>
      <c r="B258" s="184"/>
      <c r="C258" s="186"/>
      <c r="D258" s="187"/>
      <c r="E258" s="187"/>
      <c r="F258" s="188"/>
      <c r="G258" s="189"/>
      <c r="H258" s="190"/>
      <c r="I258" s="187"/>
      <c r="J258" s="187"/>
      <c r="K258" s="187"/>
      <c r="L258" s="187"/>
      <c r="M258" s="11"/>
      <c r="N258" s="223"/>
      <c r="O258" s="11"/>
      <c r="P258" s="11"/>
      <c r="Q258" s="11"/>
      <c r="R258" s="11"/>
      <c r="S258" s="11"/>
      <c r="T258" s="11"/>
      <c r="U258" s="11"/>
    </row>
    <row r="259" spans="1:21" ht="16.5" customHeight="1" x14ac:dyDescent="0.25">
      <c r="A259" s="185"/>
      <c r="B259" s="184"/>
      <c r="C259" s="186"/>
      <c r="D259" s="187"/>
      <c r="E259" s="187"/>
      <c r="F259" s="188"/>
      <c r="G259" s="189"/>
      <c r="H259" s="190"/>
      <c r="I259" s="187"/>
      <c r="J259" s="187"/>
      <c r="K259" s="187"/>
      <c r="L259" s="187"/>
      <c r="M259" s="11"/>
      <c r="N259" s="223"/>
      <c r="O259" s="11"/>
      <c r="P259" s="11"/>
      <c r="Q259" s="11"/>
      <c r="R259" s="11"/>
      <c r="S259" s="11"/>
      <c r="T259" s="11"/>
      <c r="U259" s="11"/>
    </row>
    <row r="260" spans="1:21" ht="16.5" customHeight="1" x14ac:dyDescent="0.25">
      <c r="A260" s="185"/>
      <c r="B260" s="184"/>
      <c r="C260" s="186"/>
      <c r="D260" s="187"/>
      <c r="E260" s="187"/>
      <c r="F260" s="188"/>
      <c r="G260" s="189"/>
      <c r="H260" s="190"/>
      <c r="I260" s="187"/>
      <c r="J260" s="187"/>
      <c r="K260" s="187"/>
      <c r="L260" s="187"/>
      <c r="M260" s="11"/>
      <c r="N260" s="223"/>
      <c r="O260" s="11"/>
      <c r="P260" s="11"/>
      <c r="Q260" s="11"/>
      <c r="R260" s="11"/>
      <c r="S260" s="11"/>
      <c r="T260" s="11"/>
      <c r="U260" s="11"/>
    </row>
    <row r="261" spans="1:21" ht="16.5" customHeight="1" x14ac:dyDescent="0.25">
      <c r="A261" s="185"/>
      <c r="B261" s="184"/>
      <c r="C261" s="186"/>
      <c r="D261" s="187"/>
      <c r="E261" s="187"/>
      <c r="F261" s="188"/>
      <c r="G261" s="189"/>
      <c r="H261" s="190"/>
      <c r="I261" s="187"/>
      <c r="J261" s="187"/>
      <c r="K261" s="187"/>
      <c r="L261" s="187"/>
      <c r="M261" s="11"/>
      <c r="N261" s="223"/>
      <c r="O261" s="11"/>
      <c r="P261" s="11"/>
      <c r="Q261" s="11"/>
      <c r="R261" s="11"/>
      <c r="S261" s="11"/>
      <c r="T261" s="11"/>
      <c r="U261" s="11"/>
    </row>
    <row r="262" spans="1:21" ht="16.5" customHeight="1" x14ac:dyDescent="0.25">
      <c r="A262" s="185"/>
      <c r="B262" s="184"/>
      <c r="C262" s="186"/>
      <c r="D262" s="187"/>
      <c r="E262" s="187"/>
      <c r="F262" s="188"/>
      <c r="G262" s="189"/>
      <c r="H262" s="190"/>
      <c r="I262" s="187"/>
      <c r="J262" s="187"/>
      <c r="K262" s="187"/>
      <c r="L262" s="187"/>
      <c r="M262" s="11"/>
      <c r="N262" s="223"/>
      <c r="O262" s="11"/>
      <c r="P262" s="11"/>
      <c r="Q262" s="11"/>
      <c r="R262" s="11"/>
      <c r="S262" s="11"/>
      <c r="T262" s="11"/>
      <c r="U262" s="11"/>
    </row>
    <row r="263" spans="1:21" ht="16.5" customHeight="1" x14ac:dyDescent="0.25">
      <c r="A263" s="185"/>
      <c r="B263" s="184"/>
      <c r="C263" s="186"/>
      <c r="D263" s="187"/>
      <c r="E263" s="187"/>
      <c r="F263" s="188"/>
      <c r="G263" s="189"/>
      <c r="H263" s="190"/>
      <c r="I263" s="187"/>
      <c r="J263" s="187"/>
      <c r="K263" s="187"/>
      <c r="L263" s="187"/>
      <c r="M263" s="11"/>
      <c r="N263" s="223"/>
      <c r="O263" s="11"/>
      <c r="P263" s="11"/>
      <c r="Q263" s="11"/>
      <c r="R263" s="11"/>
      <c r="S263" s="11"/>
      <c r="T263" s="11"/>
      <c r="U263" s="11"/>
    </row>
    <row r="264" spans="1:21" ht="16.5" customHeight="1" x14ac:dyDescent="0.25">
      <c r="A264" s="185"/>
      <c r="B264" s="184"/>
      <c r="C264" s="186"/>
      <c r="D264" s="187"/>
      <c r="E264" s="187"/>
      <c r="F264" s="188"/>
      <c r="G264" s="189"/>
      <c r="H264" s="190"/>
      <c r="I264" s="187"/>
      <c r="J264" s="187"/>
      <c r="K264" s="187"/>
      <c r="L264" s="187"/>
      <c r="M264" s="11"/>
      <c r="N264" s="223"/>
      <c r="O264" s="11"/>
      <c r="P264" s="11"/>
      <c r="Q264" s="11"/>
      <c r="R264" s="11"/>
      <c r="S264" s="11"/>
      <c r="T264" s="11"/>
      <c r="U264" s="11"/>
    </row>
    <row r="265" spans="1:21" ht="16.5" customHeight="1" x14ac:dyDescent="0.25">
      <c r="A265" s="185"/>
      <c r="B265" s="184"/>
      <c r="C265" s="186"/>
      <c r="D265" s="187"/>
      <c r="E265" s="187"/>
      <c r="F265" s="188"/>
      <c r="G265" s="189"/>
      <c r="H265" s="190"/>
      <c r="I265" s="187"/>
      <c r="J265" s="187"/>
      <c r="K265" s="187"/>
      <c r="L265" s="187"/>
      <c r="M265" s="11"/>
      <c r="N265" s="223"/>
      <c r="O265" s="11"/>
      <c r="P265" s="11"/>
      <c r="Q265" s="11"/>
      <c r="R265" s="11"/>
      <c r="S265" s="11"/>
      <c r="T265" s="11"/>
      <c r="U265" s="11"/>
    </row>
    <row r="266" spans="1:21" ht="16.5" customHeight="1" x14ac:dyDescent="0.25">
      <c r="A266" s="185"/>
      <c r="B266" s="184"/>
      <c r="C266" s="186"/>
      <c r="D266" s="187"/>
      <c r="E266" s="187"/>
      <c r="F266" s="188"/>
      <c r="G266" s="189"/>
      <c r="H266" s="190"/>
      <c r="I266" s="187"/>
      <c r="J266" s="187"/>
      <c r="K266" s="187"/>
      <c r="L266" s="187"/>
      <c r="M266" s="11"/>
      <c r="N266" s="223"/>
      <c r="O266" s="11"/>
      <c r="P266" s="11"/>
      <c r="Q266" s="11"/>
      <c r="R266" s="11"/>
      <c r="S266" s="11"/>
      <c r="T266" s="11"/>
      <c r="U266" s="11"/>
    </row>
    <row r="267" spans="1:21" ht="16.5" customHeight="1" x14ac:dyDescent="0.25">
      <c r="A267" s="185"/>
      <c r="B267" s="184"/>
      <c r="C267" s="186"/>
      <c r="D267" s="187"/>
      <c r="E267" s="187"/>
      <c r="F267" s="188"/>
      <c r="G267" s="189"/>
      <c r="H267" s="190"/>
      <c r="I267" s="187"/>
      <c r="J267" s="187"/>
      <c r="K267" s="187"/>
      <c r="L267" s="187"/>
      <c r="M267" s="11"/>
      <c r="N267" s="223"/>
      <c r="O267" s="11"/>
      <c r="P267" s="11"/>
      <c r="Q267" s="11"/>
      <c r="R267" s="11"/>
      <c r="S267" s="11"/>
      <c r="T267" s="11"/>
      <c r="U267" s="11"/>
    </row>
    <row r="268" spans="1:21" ht="16.5" customHeight="1" x14ac:dyDescent="0.25">
      <c r="A268" s="185"/>
      <c r="B268" s="184"/>
      <c r="C268" s="186"/>
      <c r="D268" s="187"/>
      <c r="E268" s="187"/>
      <c r="F268" s="188"/>
      <c r="G268" s="189"/>
      <c r="H268" s="190"/>
      <c r="I268" s="187"/>
      <c r="J268" s="187"/>
      <c r="K268" s="187"/>
      <c r="L268" s="187"/>
      <c r="M268" s="11"/>
      <c r="N268" s="223"/>
      <c r="O268" s="11"/>
      <c r="P268" s="11"/>
      <c r="Q268" s="11"/>
      <c r="R268" s="11"/>
      <c r="S268" s="11"/>
      <c r="T268" s="11"/>
      <c r="U268" s="11"/>
    </row>
    <row r="269" spans="1:21" ht="16.5" customHeight="1" x14ac:dyDescent="0.25">
      <c r="A269" s="185"/>
      <c r="B269" s="184"/>
      <c r="C269" s="186"/>
      <c r="D269" s="187"/>
      <c r="E269" s="187"/>
      <c r="F269" s="188"/>
      <c r="G269" s="189"/>
      <c r="H269" s="190"/>
      <c r="I269" s="187"/>
      <c r="J269" s="187"/>
      <c r="K269" s="187"/>
      <c r="L269" s="187"/>
      <c r="M269" s="11"/>
      <c r="N269" s="223"/>
      <c r="O269" s="11"/>
      <c r="P269" s="11"/>
      <c r="Q269" s="11"/>
      <c r="R269" s="11"/>
      <c r="S269" s="11"/>
      <c r="T269" s="11"/>
      <c r="U269" s="11"/>
    </row>
    <row r="270" spans="1:21" ht="16.5" customHeight="1" x14ac:dyDescent="0.25">
      <c r="A270" s="185"/>
      <c r="B270" s="184"/>
      <c r="C270" s="186"/>
      <c r="D270" s="187"/>
      <c r="E270" s="187"/>
      <c r="F270" s="188"/>
      <c r="G270" s="189"/>
      <c r="H270" s="190"/>
      <c r="I270" s="187"/>
      <c r="J270" s="187"/>
      <c r="K270" s="187"/>
      <c r="L270" s="187"/>
      <c r="M270" s="11"/>
      <c r="N270" s="223"/>
      <c r="O270" s="11"/>
      <c r="P270" s="11"/>
      <c r="Q270" s="11"/>
      <c r="R270" s="11"/>
      <c r="S270" s="11"/>
      <c r="T270" s="11"/>
      <c r="U270" s="11"/>
    </row>
    <row r="271" spans="1:21" ht="16.5" customHeight="1" x14ac:dyDescent="0.25">
      <c r="A271" s="185"/>
      <c r="B271" s="184"/>
      <c r="C271" s="186"/>
      <c r="D271" s="187"/>
      <c r="E271" s="187"/>
      <c r="F271" s="188"/>
      <c r="G271" s="189"/>
      <c r="H271" s="190"/>
      <c r="I271" s="187"/>
      <c r="J271" s="187"/>
      <c r="K271" s="187"/>
      <c r="L271" s="187"/>
      <c r="M271" s="11"/>
      <c r="N271" s="223"/>
      <c r="O271" s="11"/>
      <c r="P271" s="11"/>
      <c r="Q271" s="11"/>
      <c r="R271" s="11"/>
      <c r="S271" s="11"/>
      <c r="T271" s="11"/>
      <c r="U271" s="11"/>
    </row>
    <row r="272" spans="1:21" ht="16.5" customHeight="1" x14ac:dyDescent="0.25">
      <c r="A272" s="185"/>
      <c r="B272" s="184"/>
      <c r="C272" s="186"/>
      <c r="D272" s="187"/>
      <c r="E272" s="187"/>
      <c r="F272" s="188"/>
      <c r="G272" s="189"/>
      <c r="H272" s="190"/>
      <c r="I272" s="187"/>
      <c r="J272" s="187"/>
      <c r="K272" s="187"/>
      <c r="L272" s="187"/>
      <c r="M272" s="11"/>
      <c r="N272" s="223"/>
      <c r="O272" s="11"/>
      <c r="P272" s="11"/>
      <c r="Q272" s="11"/>
      <c r="R272" s="11"/>
      <c r="S272" s="11"/>
      <c r="T272" s="11"/>
      <c r="U272" s="11"/>
    </row>
    <row r="273" spans="1:21" ht="16.5" customHeight="1" x14ac:dyDescent="0.25">
      <c r="A273" s="185"/>
      <c r="B273" s="184"/>
      <c r="C273" s="186"/>
      <c r="D273" s="187"/>
      <c r="E273" s="187"/>
      <c r="F273" s="188"/>
      <c r="G273" s="189"/>
      <c r="H273" s="190"/>
      <c r="I273" s="187"/>
      <c r="J273" s="187"/>
      <c r="K273" s="187"/>
      <c r="L273" s="187"/>
      <c r="M273" s="11"/>
      <c r="N273" s="223"/>
      <c r="O273" s="11"/>
      <c r="P273" s="11"/>
      <c r="Q273" s="11"/>
      <c r="R273" s="11"/>
      <c r="S273" s="11"/>
      <c r="T273" s="11"/>
      <c r="U273" s="11"/>
    </row>
    <row r="274" spans="1:21" ht="16.5" customHeight="1" x14ac:dyDescent="0.25">
      <c r="A274" s="185"/>
      <c r="B274" s="184"/>
      <c r="C274" s="186"/>
      <c r="D274" s="187"/>
      <c r="E274" s="187"/>
      <c r="F274" s="188"/>
      <c r="G274" s="189"/>
      <c r="H274" s="190"/>
      <c r="I274" s="187"/>
      <c r="J274" s="187"/>
      <c r="K274" s="187"/>
      <c r="L274" s="187"/>
      <c r="M274" s="11"/>
      <c r="N274" s="223"/>
      <c r="O274" s="11"/>
      <c r="P274" s="11"/>
      <c r="Q274" s="11"/>
      <c r="R274" s="11"/>
      <c r="S274" s="11"/>
      <c r="T274" s="11"/>
      <c r="U274" s="11"/>
    </row>
    <row r="275" spans="1:21" ht="16.5" customHeight="1" x14ac:dyDescent="0.25">
      <c r="A275" s="185"/>
      <c r="B275" s="184"/>
      <c r="C275" s="186"/>
      <c r="D275" s="187"/>
      <c r="E275" s="187"/>
      <c r="F275" s="188"/>
      <c r="G275" s="189"/>
      <c r="H275" s="190"/>
      <c r="I275" s="187"/>
      <c r="J275" s="187"/>
      <c r="K275" s="187"/>
      <c r="L275" s="187"/>
      <c r="M275" s="11"/>
      <c r="N275" s="223"/>
      <c r="O275" s="11"/>
      <c r="P275" s="11"/>
      <c r="Q275" s="11"/>
      <c r="R275" s="11"/>
      <c r="S275" s="11"/>
      <c r="T275" s="11"/>
      <c r="U275" s="11"/>
    </row>
    <row r="276" spans="1:21" ht="16.5" customHeight="1" x14ac:dyDescent="0.25">
      <c r="A276" s="185"/>
      <c r="B276" s="184"/>
      <c r="C276" s="186"/>
      <c r="D276" s="187"/>
      <c r="E276" s="187"/>
      <c r="F276" s="188"/>
      <c r="G276" s="189"/>
      <c r="H276" s="190"/>
      <c r="I276" s="187"/>
      <c r="J276" s="187"/>
      <c r="K276" s="187"/>
      <c r="L276" s="187"/>
      <c r="M276" s="11"/>
      <c r="N276" s="223"/>
      <c r="O276" s="11"/>
      <c r="P276" s="11"/>
      <c r="Q276" s="11"/>
      <c r="R276" s="11"/>
      <c r="S276" s="11"/>
      <c r="T276" s="11"/>
      <c r="U276" s="11"/>
    </row>
    <row r="277" spans="1:21" ht="16.5" customHeight="1" x14ac:dyDescent="0.25">
      <c r="A277" s="185"/>
      <c r="B277" s="184"/>
      <c r="C277" s="186"/>
      <c r="D277" s="187"/>
      <c r="E277" s="187"/>
      <c r="F277" s="188"/>
      <c r="G277" s="189"/>
      <c r="H277" s="190"/>
      <c r="I277" s="187"/>
      <c r="J277" s="187"/>
      <c r="K277" s="187"/>
      <c r="L277" s="187"/>
      <c r="M277" s="11"/>
      <c r="N277" s="223"/>
      <c r="O277" s="11"/>
      <c r="P277" s="11"/>
      <c r="Q277" s="11"/>
      <c r="R277" s="11"/>
      <c r="S277" s="11"/>
      <c r="T277" s="11"/>
      <c r="U277" s="11"/>
    </row>
    <row r="278" spans="1:21" ht="16.5" customHeight="1" x14ac:dyDescent="0.25">
      <c r="A278" s="185"/>
      <c r="B278" s="184"/>
      <c r="C278" s="186"/>
      <c r="D278" s="187"/>
      <c r="E278" s="187"/>
      <c r="F278" s="188"/>
      <c r="G278" s="189"/>
      <c r="H278" s="190"/>
      <c r="I278" s="187"/>
      <c r="J278" s="187"/>
      <c r="K278" s="187"/>
      <c r="L278" s="187"/>
      <c r="M278" s="11"/>
      <c r="N278" s="223"/>
      <c r="O278" s="11"/>
      <c r="P278" s="11"/>
      <c r="Q278" s="11"/>
      <c r="R278" s="11"/>
      <c r="S278" s="11"/>
      <c r="T278" s="11"/>
      <c r="U278" s="11"/>
    </row>
    <row r="279" spans="1:21" ht="16.5" customHeight="1" x14ac:dyDescent="0.25">
      <c r="A279" s="185"/>
      <c r="B279" s="184"/>
      <c r="C279" s="186"/>
      <c r="D279" s="187"/>
      <c r="E279" s="187"/>
      <c r="F279" s="188"/>
      <c r="G279" s="189"/>
      <c r="H279" s="190"/>
      <c r="I279" s="187"/>
      <c r="J279" s="187"/>
      <c r="K279" s="187"/>
      <c r="L279" s="187"/>
      <c r="M279" s="11"/>
      <c r="N279" s="223"/>
      <c r="O279" s="11"/>
      <c r="P279" s="11"/>
      <c r="Q279" s="11"/>
      <c r="R279" s="11"/>
      <c r="S279" s="11"/>
      <c r="T279" s="11"/>
      <c r="U279" s="11"/>
    </row>
    <row r="280" spans="1:21" ht="16.5" customHeight="1" x14ac:dyDescent="0.25">
      <c r="A280" s="185"/>
      <c r="B280" s="184"/>
      <c r="C280" s="186"/>
      <c r="D280" s="187"/>
      <c r="E280" s="187"/>
      <c r="F280" s="188"/>
      <c r="G280" s="189"/>
      <c r="H280" s="190"/>
      <c r="I280" s="187"/>
      <c r="J280" s="187"/>
      <c r="K280" s="187"/>
      <c r="L280" s="187"/>
      <c r="M280" s="11"/>
      <c r="N280" s="223"/>
      <c r="O280" s="11"/>
      <c r="P280" s="11"/>
      <c r="Q280" s="11"/>
      <c r="R280" s="11"/>
      <c r="S280" s="11"/>
      <c r="T280" s="11"/>
      <c r="U280" s="11"/>
    </row>
    <row r="281" spans="1:21" ht="16.5" customHeight="1" x14ac:dyDescent="0.25">
      <c r="A281" s="185"/>
      <c r="B281" s="184"/>
      <c r="C281" s="186"/>
      <c r="D281" s="187"/>
      <c r="E281" s="187"/>
      <c r="F281" s="188"/>
      <c r="G281" s="189"/>
      <c r="H281" s="190"/>
      <c r="I281" s="187"/>
      <c r="J281" s="187"/>
      <c r="K281" s="187"/>
      <c r="L281" s="187"/>
      <c r="M281" s="11"/>
      <c r="N281" s="223"/>
      <c r="O281" s="11"/>
      <c r="P281" s="11"/>
      <c r="Q281" s="11"/>
      <c r="R281" s="11"/>
      <c r="S281" s="11"/>
      <c r="T281" s="11"/>
      <c r="U281" s="11"/>
    </row>
    <row r="282" spans="1:21" ht="16.5" customHeight="1" x14ac:dyDescent="0.25">
      <c r="A282" s="185"/>
      <c r="B282" s="184"/>
      <c r="C282" s="186"/>
      <c r="D282" s="187"/>
      <c r="E282" s="187"/>
      <c r="F282" s="188"/>
      <c r="G282" s="189"/>
      <c r="H282" s="190"/>
      <c r="I282" s="187"/>
      <c r="J282" s="187"/>
      <c r="K282" s="187"/>
      <c r="L282" s="187"/>
      <c r="M282" s="11"/>
      <c r="N282" s="223"/>
      <c r="O282" s="11"/>
      <c r="P282" s="11"/>
      <c r="Q282" s="11"/>
      <c r="R282" s="11"/>
      <c r="S282" s="11"/>
      <c r="T282" s="11"/>
      <c r="U282" s="11"/>
    </row>
    <row r="283" spans="1:21" ht="16.5" customHeight="1" x14ac:dyDescent="0.25">
      <c r="A283" s="185"/>
      <c r="B283" s="184"/>
      <c r="C283" s="186"/>
      <c r="D283" s="187"/>
      <c r="E283" s="187"/>
      <c r="F283" s="188"/>
      <c r="G283" s="189"/>
      <c r="H283" s="190"/>
      <c r="I283" s="187"/>
      <c r="J283" s="187"/>
      <c r="K283" s="187"/>
      <c r="L283" s="187"/>
      <c r="M283" s="11"/>
      <c r="N283" s="223"/>
      <c r="O283" s="11"/>
      <c r="P283" s="11"/>
      <c r="Q283" s="11"/>
      <c r="R283" s="11"/>
      <c r="S283" s="11"/>
      <c r="T283" s="11"/>
      <c r="U283" s="11"/>
    </row>
    <row r="284" spans="1:21" ht="16.5" customHeight="1" x14ac:dyDescent="0.25">
      <c r="A284" s="185"/>
      <c r="B284" s="184"/>
      <c r="C284" s="186"/>
      <c r="D284" s="187"/>
      <c r="E284" s="187"/>
      <c r="F284" s="188"/>
      <c r="G284" s="189"/>
      <c r="H284" s="190"/>
      <c r="I284" s="187"/>
      <c r="J284" s="187"/>
      <c r="K284" s="187"/>
      <c r="L284" s="187"/>
      <c r="M284" s="11"/>
      <c r="N284" s="223"/>
      <c r="O284" s="11"/>
      <c r="P284" s="11"/>
      <c r="Q284" s="11"/>
      <c r="R284" s="11"/>
      <c r="S284" s="11"/>
      <c r="T284" s="11"/>
      <c r="U284" s="11"/>
    </row>
    <row r="285" spans="1:21" ht="16.5" customHeight="1" x14ac:dyDescent="0.25">
      <c r="A285" s="185"/>
      <c r="B285" s="184"/>
      <c r="C285" s="186"/>
      <c r="D285" s="187"/>
      <c r="E285" s="187"/>
      <c r="F285" s="188"/>
      <c r="G285" s="189"/>
      <c r="H285" s="190"/>
      <c r="I285" s="187"/>
      <c r="J285" s="187"/>
      <c r="K285" s="187"/>
      <c r="L285" s="187"/>
      <c r="M285" s="11"/>
      <c r="N285" s="223"/>
      <c r="O285" s="11"/>
      <c r="P285" s="11"/>
      <c r="Q285" s="11"/>
      <c r="R285" s="11"/>
      <c r="S285" s="11"/>
      <c r="T285" s="11"/>
      <c r="U285" s="11"/>
    </row>
    <row r="286" spans="1:21" ht="16.5" customHeight="1" x14ac:dyDescent="0.25">
      <c r="A286" s="185"/>
      <c r="B286" s="184"/>
      <c r="C286" s="186"/>
      <c r="D286" s="187"/>
      <c r="E286" s="187"/>
      <c r="F286" s="188"/>
      <c r="G286" s="189"/>
      <c r="H286" s="190"/>
      <c r="I286" s="187"/>
      <c r="J286" s="187"/>
      <c r="K286" s="187"/>
      <c r="L286" s="187"/>
      <c r="M286" s="11"/>
      <c r="N286" s="223"/>
      <c r="O286" s="11"/>
      <c r="P286" s="11"/>
      <c r="Q286" s="11"/>
      <c r="R286" s="11"/>
      <c r="S286" s="11"/>
      <c r="T286" s="11"/>
      <c r="U286" s="11"/>
    </row>
    <row r="287" spans="1:21" ht="16.5" customHeight="1" x14ac:dyDescent="0.25">
      <c r="A287" s="185"/>
      <c r="B287" s="184"/>
      <c r="C287" s="186"/>
      <c r="D287" s="187"/>
      <c r="E287" s="187"/>
      <c r="F287" s="188"/>
      <c r="G287" s="189"/>
      <c r="H287" s="190"/>
      <c r="I287" s="187"/>
      <c r="J287" s="187"/>
      <c r="K287" s="187"/>
      <c r="L287" s="187"/>
      <c r="M287" s="11"/>
      <c r="N287" s="223"/>
      <c r="O287" s="11"/>
      <c r="P287" s="11"/>
      <c r="Q287" s="11"/>
      <c r="R287" s="11"/>
      <c r="S287" s="11"/>
      <c r="T287" s="11"/>
      <c r="U287" s="11"/>
    </row>
    <row r="288" spans="1:21" ht="16.5" customHeight="1" x14ac:dyDescent="0.25">
      <c r="A288" s="185"/>
      <c r="B288" s="184"/>
      <c r="C288" s="186"/>
      <c r="D288" s="187"/>
      <c r="E288" s="187"/>
      <c r="F288" s="188"/>
      <c r="G288" s="189"/>
      <c r="H288" s="190"/>
      <c r="I288" s="187"/>
      <c r="J288" s="187"/>
      <c r="K288" s="187"/>
      <c r="L288" s="187"/>
      <c r="M288" s="11"/>
      <c r="N288" s="223"/>
      <c r="O288" s="11"/>
      <c r="P288" s="11"/>
      <c r="Q288" s="11"/>
      <c r="R288" s="11"/>
      <c r="S288" s="11"/>
      <c r="T288" s="11"/>
      <c r="U288" s="11"/>
    </row>
    <row r="289" spans="1:21" ht="16.5" customHeight="1" x14ac:dyDescent="0.25">
      <c r="A289" s="185"/>
      <c r="B289" s="184"/>
      <c r="C289" s="186"/>
      <c r="D289" s="187"/>
      <c r="E289" s="187"/>
      <c r="F289" s="188"/>
      <c r="G289" s="189"/>
      <c r="H289" s="190"/>
      <c r="I289" s="187"/>
      <c r="J289" s="187"/>
      <c r="K289" s="187"/>
      <c r="L289" s="187"/>
      <c r="M289" s="11"/>
      <c r="N289" s="223"/>
      <c r="O289" s="11"/>
      <c r="P289" s="11"/>
      <c r="Q289" s="11"/>
      <c r="R289" s="11"/>
      <c r="S289" s="11"/>
      <c r="T289" s="11"/>
      <c r="U289" s="11"/>
    </row>
    <row r="290" spans="1:21" ht="16.5" customHeight="1" x14ac:dyDescent="0.25">
      <c r="A290" s="185"/>
      <c r="B290" s="184"/>
      <c r="C290" s="186"/>
      <c r="D290" s="187"/>
      <c r="E290" s="187"/>
      <c r="F290" s="188"/>
      <c r="G290" s="189"/>
      <c r="H290" s="190"/>
      <c r="I290" s="187"/>
      <c r="J290" s="187"/>
      <c r="K290" s="187"/>
      <c r="L290" s="187"/>
      <c r="M290" s="11"/>
      <c r="N290" s="223"/>
      <c r="O290" s="11"/>
      <c r="P290" s="11"/>
      <c r="Q290" s="11"/>
      <c r="R290" s="11"/>
      <c r="S290" s="11"/>
      <c r="T290" s="11"/>
      <c r="U290" s="11"/>
    </row>
    <row r="291" spans="1:21" ht="16.5" customHeight="1" x14ac:dyDescent="0.25">
      <c r="A291" s="185"/>
      <c r="B291" s="184"/>
      <c r="C291" s="186"/>
      <c r="D291" s="187"/>
      <c r="E291" s="187"/>
      <c r="F291" s="188"/>
      <c r="G291" s="189"/>
      <c r="H291" s="190"/>
      <c r="I291" s="187"/>
      <c r="J291" s="187"/>
      <c r="K291" s="187"/>
      <c r="L291" s="187"/>
      <c r="M291" s="11"/>
      <c r="N291" s="223"/>
      <c r="O291" s="11"/>
      <c r="P291" s="11"/>
      <c r="Q291" s="11"/>
      <c r="R291" s="11"/>
      <c r="S291" s="11"/>
      <c r="T291" s="11"/>
      <c r="U291" s="11"/>
    </row>
    <row r="292" spans="1:21" ht="16.5" customHeight="1" x14ac:dyDescent="0.25">
      <c r="A292" s="185"/>
      <c r="B292" s="184"/>
      <c r="C292" s="186"/>
      <c r="D292" s="187"/>
      <c r="E292" s="187"/>
      <c r="F292" s="188"/>
      <c r="G292" s="189"/>
      <c r="H292" s="190"/>
      <c r="I292" s="187"/>
      <c r="J292" s="187"/>
      <c r="K292" s="187"/>
      <c r="L292" s="187"/>
      <c r="M292" s="11"/>
      <c r="N292" s="223"/>
      <c r="O292" s="11"/>
      <c r="P292" s="11"/>
      <c r="Q292" s="11"/>
      <c r="R292" s="11"/>
      <c r="S292" s="11"/>
      <c r="T292" s="11"/>
      <c r="U292" s="11"/>
    </row>
    <row r="293" spans="1:21" ht="16.5" customHeight="1" x14ac:dyDescent="0.25">
      <c r="A293" s="185"/>
      <c r="B293" s="184"/>
      <c r="C293" s="186"/>
      <c r="D293" s="187"/>
      <c r="E293" s="187"/>
      <c r="F293" s="188"/>
      <c r="G293" s="189"/>
      <c r="H293" s="190"/>
      <c r="I293" s="187"/>
      <c r="J293" s="187"/>
      <c r="K293" s="187"/>
      <c r="L293" s="187"/>
      <c r="M293" s="11"/>
      <c r="N293" s="223"/>
      <c r="O293" s="11"/>
      <c r="P293" s="11"/>
      <c r="Q293" s="11"/>
      <c r="R293" s="11"/>
      <c r="S293" s="11"/>
      <c r="T293" s="11"/>
      <c r="U293" s="11"/>
    </row>
    <row r="294" spans="1:21" ht="16.5" customHeight="1" x14ac:dyDescent="0.25">
      <c r="A294" s="185"/>
      <c r="B294" s="184"/>
      <c r="C294" s="186"/>
      <c r="D294" s="187"/>
      <c r="E294" s="187"/>
      <c r="F294" s="188"/>
      <c r="G294" s="189"/>
      <c r="H294" s="190"/>
      <c r="I294" s="187"/>
      <c r="J294" s="187"/>
      <c r="K294" s="187"/>
      <c r="L294" s="187"/>
      <c r="M294" s="11"/>
      <c r="N294" s="223"/>
      <c r="O294" s="11"/>
      <c r="P294" s="11"/>
      <c r="Q294" s="11"/>
      <c r="R294" s="11"/>
      <c r="S294" s="11"/>
      <c r="T294" s="11"/>
      <c r="U294" s="11"/>
    </row>
    <row r="295" spans="1:21" ht="16.5" customHeight="1" x14ac:dyDescent="0.25">
      <c r="A295" s="191"/>
      <c r="B295" s="192"/>
      <c r="C295" s="186"/>
      <c r="D295" s="193"/>
      <c r="E295" s="193"/>
      <c r="F295" s="194"/>
      <c r="G295" s="13"/>
      <c r="H295" s="186"/>
      <c r="I295" s="193"/>
      <c r="J295" s="193"/>
      <c r="K295" s="193"/>
      <c r="L295" s="193"/>
      <c r="M295" s="11"/>
      <c r="N295" s="223"/>
      <c r="O295" s="11"/>
      <c r="P295" s="11"/>
      <c r="Q295" s="11"/>
      <c r="R295" s="11"/>
      <c r="S295" s="11"/>
      <c r="T295" s="11"/>
      <c r="U295" s="11"/>
    </row>
    <row r="296" spans="1:21" ht="16.5" customHeight="1" x14ac:dyDescent="0.25">
      <c r="A296" s="195"/>
      <c r="B296" s="196"/>
      <c r="C296" s="186"/>
      <c r="D296" s="193"/>
      <c r="E296" s="193"/>
      <c r="F296" s="194"/>
      <c r="G296" s="197"/>
      <c r="H296" s="186"/>
      <c r="I296" s="193"/>
      <c r="J296" s="193"/>
      <c r="K296" s="193"/>
      <c r="L296" s="193"/>
      <c r="M296" s="11"/>
      <c r="N296" s="223"/>
      <c r="O296" s="11"/>
      <c r="P296" s="11"/>
      <c r="Q296" s="11"/>
      <c r="R296" s="11"/>
      <c r="S296" s="11"/>
      <c r="T296" s="11"/>
      <c r="U296" s="11"/>
    </row>
  </sheetData>
  <mergeCells count="18">
    <mergeCell ref="D1:L1"/>
    <mergeCell ref="A6:A7"/>
    <mergeCell ref="B128:C128"/>
    <mergeCell ref="D4:E4"/>
    <mergeCell ref="K6:L6"/>
    <mergeCell ref="A4:C4"/>
    <mergeCell ref="B2:M2"/>
    <mergeCell ref="F6:F7"/>
    <mergeCell ref="A3:M3"/>
    <mergeCell ref="H4:L4"/>
    <mergeCell ref="E6:E7"/>
    <mergeCell ref="I6:J6"/>
    <mergeCell ref="G6:H6"/>
    <mergeCell ref="C143:L143"/>
    <mergeCell ref="C148:L148"/>
    <mergeCell ref="D6:D7"/>
    <mergeCell ref="C6:C7"/>
    <mergeCell ref="B6:B7"/>
  </mergeCells>
  <conditionalFormatting sqref="D9 F10:M10 E11:M11 D4:E4 F131:M138 F52:M52 F103:F104 I103:L104 F94:M94 A12:M12 F105:M105 F63:M63 F61:G62 I61:L62 F67:M67 F66:G66 I66:L66 F76:M76 F74:G75 I74:L75 F84:M85 F82:G83 I82:L83 F108:G108 I108:L108 F116:G117 I116:L117 F60:M60 F53:I53 K53:L53 F73:M73 F68:I68 K68:L68 F81:M81 F77:I77 K77:L77 F102:M102 F95:I95 K95:L95 F115:M115 F110:I110 K110:L110 F54:K59 F65:M65 F64:K64 F69:K72 F78:K80 F107:M107 F13:M21 F109:M109 F43:M43 F27:M31 F126:M127 F96:K101 F106:K106 F111:K114 E41:M41">
    <cfRule type="cellIs" dxfId="29" priority="95" stopIfTrue="1" operator="lessThan">
      <formula>0</formula>
    </cfRule>
  </conditionalFormatting>
  <conditionalFormatting sqref="F129:M130">
    <cfRule type="cellIs" dxfId="28" priority="86" stopIfTrue="1" operator="lessThan">
      <formula>0</formula>
    </cfRule>
  </conditionalFormatting>
  <conditionalFormatting sqref="F44:M44 H61:H62 H66 H74:H75 H82:H83 F49:M49 F45:I45 K45:L45 F46:J48 F50:L50 F51 H51:L51">
    <cfRule type="cellIs" dxfId="27" priority="85" stopIfTrue="1" operator="lessThan">
      <formula>0</formula>
    </cfRule>
  </conditionalFormatting>
  <conditionalFormatting sqref="F86:M86 F92:F93 F91:M91 H92:L93 H103:H104 H108 H116:H117 F87:I87 K87:L87 F88:J90">
    <cfRule type="cellIs" dxfId="26" priority="84" stopIfTrue="1" operator="lessThan">
      <formula>0</formula>
    </cfRule>
  </conditionalFormatting>
  <conditionalFormatting sqref="M87:M90 M92:M93 M95:M101 M103:M104 M106 M108 M110:M114 M116:M117">
    <cfRule type="cellIs" dxfId="25" priority="70" stopIfTrue="1" operator="lessThan">
      <formula>0</formula>
    </cfRule>
  </conditionalFormatting>
  <conditionalFormatting sqref="G92:G93">
    <cfRule type="cellIs" dxfId="24" priority="78" stopIfTrue="1" operator="lessThan">
      <formula>0</formula>
    </cfRule>
  </conditionalFormatting>
  <conditionalFormatting sqref="G103:G104">
    <cfRule type="cellIs" dxfId="23" priority="77" stopIfTrue="1" operator="lessThan">
      <formula>0</formula>
    </cfRule>
  </conditionalFormatting>
  <conditionalFormatting sqref="J45 J53 J68 J77">
    <cfRule type="cellIs" dxfId="22" priority="75" stopIfTrue="1" operator="lessThan">
      <formula>0</formula>
    </cfRule>
  </conditionalFormatting>
  <conditionalFormatting sqref="J87 J95 J110">
    <cfRule type="cellIs" dxfId="21" priority="74" stopIfTrue="1" operator="lessThan">
      <formula>0</formula>
    </cfRule>
  </conditionalFormatting>
  <conditionalFormatting sqref="L46:L48 L54:L59 L64 L69:L72 L78:L80">
    <cfRule type="cellIs" dxfId="20" priority="73" stopIfTrue="1" operator="lessThan">
      <formula>0</formula>
    </cfRule>
  </conditionalFormatting>
  <conditionalFormatting sqref="L88:L90 L96:L101 L106 L111:L114">
    <cfRule type="cellIs" dxfId="19" priority="72" stopIfTrue="1" operator="lessThan">
      <formula>0</formula>
    </cfRule>
  </conditionalFormatting>
  <conditionalFormatting sqref="M45:M48 M50:M51 M53:M59 M61:M62 M64 M66 M68:M72 M74:M75 M77:M80 M82:M83">
    <cfRule type="cellIs" dxfId="18" priority="71" stopIfTrue="1" operator="lessThan">
      <formula>0</formula>
    </cfRule>
  </conditionalFormatting>
  <conditionalFormatting sqref="F118:M118 F124:G125 I124:L125 F123:M123 F119:I119 K119:L119 F120:J122">
    <cfRule type="cellIs" dxfId="17" priority="68" stopIfTrue="1" operator="lessThan">
      <formula>0</formula>
    </cfRule>
  </conditionalFormatting>
  <conditionalFormatting sqref="G51">
    <cfRule type="cellIs" dxfId="16" priority="69" stopIfTrue="1" operator="lessThan">
      <formula>0</formula>
    </cfRule>
  </conditionalFormatting>
  <conditionalFormatting sqref="H124:H125">
    <cfRule type="cellIs" dxfId="15" priority="67" stopIfTrue="1" operator="lessThan">
      <formula>0</formula>
    </cfRule>
  </conditionalFormatting>
  <conditionalFormatting sqref="J119">
    <cfRule type="cellIs" dxfId="14" priority="66" stopIfTrue="1" operator="lessThan">
      <formula>0</formula>
    </cfRule>
  </conditionalFormatting>
  <conditionalFormatting sqref="L120:L122">
    <cfRule type="cellIs" dxfId="13" priority="65" stopIfTrue="1" operator="lessThan">
      <formula>0</formula>
    </cfRule>
  </conditionalFormatting>
  <conditionalFormatting sqref="M119:M122 M124:M125">
    <cfRule type="cellIs" dxfId="12" priority="64" stopIfTrue="1" operator="lessThan">
      <formula>0</formula>
    </cfRule>
  </conditionalFormatting>
  <conditionalFormatting sqref="F128:M128">
    <cfRule type="cellIs" dxfId="11" priority="56" stopIfTrue="1" operator="lessThan">
      <formula>0</formula>
    </cfRule>
  </conditionalFormatting>
  <conditionalFormatting sqref="C26">
    <cfRule type="cellIs" dxfId="10" priority="52" stopIfTrue="1" operator="equal">
      <formula>8223.307275</formula>
    </cfRule>
  </conditionalFormatting>
  <conditionalFormatting sqref="B23:M23 L24:M24 C24:J24 B25:M25 D26:F26 B26 B22:C22 E22:M22 H26:M26">
    <cfRule type="cellIs" dxfId="9" priority="54" stopIfTrue="1" operator="equal">
      <formula>8223.307275</formula>
    </cfRule>
  </conditionalFormatting>
  <conditionalFormatting sqref="K24">
    <cfRule type="cellIs" dxfId="8" priority="53" stopIfTrue="1" operator="equal">
      <formula>8223.307275</formula>
    </cfRule>
  </conditionalFormatting>
  <conditionalFormatting sqref="F32:M32">
    <cfRule type="cellIs" dxfId="7" priority="51" stopIfTrue="1" operator="lessThan">
      <formula>0</formula>
    </cfRule>
  </conditionalFormatting>
  <conditionalFormatting sqref="F42:M42">
    <cfRule type="cellIs" dxfId="6" priority="23" stopIfTrue="1" operator="lessThan">
      <formula>0</formula>
    </cfRule>
  </conditionalFormatting>
  <conditionalFormatting sqref="K46:K48">
    <cfRule type="cellIs" dxfId="5" priority="15" stopIfTrue="1" operator="lessThan">
      <formula>0</formula>
    </cfRule>
  </conditionalFormatting>
  <conditionalFormatting sqref="K88:K90">
    <cfRule type="cellIs" dxfId="4" priority="14" stopIfTrue="1" operator="lessThan">
      <formula>0</formula>
    </cfRule>
  </conditionalFormatting>
  <conditionalFormatting sqref="K120:K122">
    <cfRule type="cellIs" dxfId="3" priority="13" stopIfTrue="1" operator="lessThan">
      <formula>0</formula>
    </cfRule>
  </conditionalFormatting>
  <conditionalFormatting sqref="G26">
    <cfRule type="cellIs" dxfId="2" priority="12" stopIfTrue="1" operator="lessThan">
      <formula>0</formula>
    </cfRule>
  </conditionalFormatting>
  <conditionalFormatting sqref="F34:M35">
    <cfRule type="cellIs" dxfId="1" priority="6" stopIfTrue="1" operator="lessThan">
      <formula>0</formula>
    </cfRule>
  </conditionalFormatting>
  <conditionalFormatting sqref="F36:M36 E37:M40">
    <cfRule type="cellIs" dxfId="0" priority="5" stopIfTrue="1" operator="lessThan">
      <formula>0</formula>
    </cfRule>
  </conditionalFormatting>
  <printOptions horizontalCentered="1"/>
  <pageMargins left="0" right="0" top="0.511811023622047" bottom="0" header="0" footer="0"/>
  <pageSetup paperSize="9" scale="70" orientation="landscape" r:id="rId1"/>
  <headerFooter>
    <oddFooter>&amp;C&amp;"Helvetica Neue,Regular"&amp;11&amp;K000000&amp;P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ეწერი მოსიძეების უბანი</vt:lpstr>
      <vt:lpstr>'ეწერი მოსიძეების უბანი'!Print_Area</vt:lpstr>
      <vt:lpstr>'ეწერი მოსიძეების უბანი'!Print_Titles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 Potskhveria</cp:lastModifiedBy>
  <cp:lastPrinted>2019-07-01T11:37:09Z</cp:lastPrinted>
  <dcterms:created xsi:type="dcterms:W3CDTF">2019-04-01T07:28:56Z</dcterms:created>
  <dcterms:modified xsi:type="dcterms:W3CDTF">2020-01-10T10:44:44Z</dcterms:modified>
</cp:coreProperties>
</file>