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tabRatio="948" activeTab="0"/>
  </bookViews>
  <sheets>
    <sheet name="ხარჯთ" sheetId="1" r:id="rId1"/>
  </sheets>
  <definedNames>
    <definedName name="_xlnm.Print_Area" localSheetId="0">'ხარჯთ'!$A$1:$L$97</definedName>
    <definedName name="_xlnm.Print_Titles" localSheetId="0">'ხარჯთ'!$8:$8</definedName>
  </definedNames>
  <calcPr fullCalcOnLoad="1"/>
</workbook>
</file>

<file path=xl/sharedStrings.xml><?xml version="1.0" encoding="utf-8"?>
<sst xmlns="http://schemas.openxmlformats.org/spreadsheetml/2006/main" count="205" uniqueCount="104">
  <si>
    <t>samSeneblo WanWiki</t>
  </si>
  <si>
    <t>RorRi</t>
  </si>
  <si>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</si>
  <si>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</si>
  <si>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</si>
  <si>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</si>
  <si>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</si>
  <si>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</si>
  <si>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</si>
  <si>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</si>
  <si>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</si>
  <si>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</si>
  <si>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</si>
  <si>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 xml:space="preserve">Sromis danaxarjebi </t>
  </si>
  <si>
    <t>kac/sT</t>
  </si>
  <si>
    <t>sxva masala</t>
  </si>
  <si>
    <t>7</t>
  </si>
  <si>
    <t>NN</t>
  </si>
  <si>
    <t>sxva manqana</t>
  </si>
  <si>
    <t>m2</t>
  </si>
  <si>
    <t>kg</t>
  </si>
  <si>
    <t>m3</t>
  </si>
  <si>
    <t>t</t>
  </si>
  <si>
    <t>xis Zeli</t>
  </si>
  <si>
    <t>manq/sT</t>
  </si>
  <si>
    <t xml:space="preserve">sxva manqana </t>
  </si>
  <si>
    <t>eleqtrodi</t>
  </si>
  <si>
    <t>zeTovani saRebavi</t>
  </si>
  <si>
    <t>olifa</t>
  </si>
  <si>
    <t>grZ.m</t>
  </si>
  <si>
    <t>samuSaos dasaxeleba</t>
  </si>
  <si>
    <t>yalibis fari</t>
  </si>
  <si>
    <t>xis ficari 3x.40mm da meti</t>
  </si>
  <si>
    <t>Sromis danaxarji</t>
  </si>
  <si>
    <t xml:space="preserve">zednadebi xarjebi </t>
  </si>
  <si>
    <t xml:space="preserve">amwe saavtomobilo svlaze  tvirTamweobiT 10t </t>
  </si>
  <si>
    <t xml:space="preserve">mogeba  </t>
  </si>
  <si>
    <t>manq.-sT</t>
  </si>
  <si>
    <t>kac.-sT</t>
  </si>
  <si>
    <t>kv.m</t>
  </si>
  <si>
    <t>kub.m</t>
  </si>
  <si>
    <t>liTonis Robis da WiSkrebis SeRebva zeTovani saRebaviT orjer</t>
  </si>
  <si>
    <t>amwe saavtomobilo 16t-mde</t>
  </si>
  <si>
    <t xml:space="preserve">masalebis transporti </t>
  </si>
  <si>
    <t>k/sT</t>
  </si>
  <si>
    <t xml:space="preserve">Sromis danaxarji </t>
  </si>
  <si>
    <t>tona</t>
  </si>
  <si>
    <t>foladis kuTxovana 50X50X5mm</t>
  </si>
  <si>
    <r>
      <t>foladis bade moTuTiebuli ujrediT 50</t>
    </r>
    <r>
      <rPr>
        <sz val="10"/>
        <rFont val="Calibri"/>
        <family val="2"/>
      </rPr>
      <t>×</t>
    </r>
    <r>
      <rPr>
        <sz val="10"/>
        <rFont val="AcadNusx"/>
        <family val="0"/>
      </rPr>
      <t>50</t>
    </r>
    <r>
      <rPr>
        <sz val="10"/>
        <rFont val="Calibri"/>
        <family val="2"/>
      </rPr>
      <t xml:space="preserve">×3 </t>
    </r>
    <r>
      <rPr>
        <sz val="10"/>
        <rFont val="AcadNusx"/>
        <family val="0"/>
      </rPr>
      <t>mm</t>
    </r>
  </si>
  <si>
    <t>gruntis damuSaveba xeliT lenturi fundametis mosawyobad avToTviTmclelze datvirTviT</t>
  </si>
  <si>
    <t>gruntis damuSaveba xeliT wertilovani saZirkvlis mosawyobad avToTviTmclelze datvirTviT</t>
  </si>
  <si>
    <t>zedmeti gruntis transportireba nayarSi</t>
  </si>
  <si>
    <t>foladis milkvadrati 60X40X3 mm</t>
  </si>
  <si>
    <r>
      <t xml:space="preserve">betoni </t>
    </r>
    <r>
      <rPr>
        <sz val="10"/>
        <rFont val="Times New Roman"/>
        <family val="1"/>
      </rPr>
      <t>B22,5</t>
    </r>
  </si>
  <si>
    <r>
      <t xml:space="preserve">monoliTuri rkinabetonis lenturi saZirkvlis da cokolis kedlebis mowyoba </t>
    </r>
    <r>
      <rPr>
        <b/>
        <sz val="10"/>
        <rFont val="Times New Roman"/>
        <family val="1"/>
      </rPr>
      <t>B22,5</t>
    </r>
    <r>
      <rPr>
        <b/>
        <sz val="10"/>
        <rFont val="AcadNusx"/>
        <family val="0"/>
      </rPr>
      <t xml:space="preserve"> betoniT</t>
    </r>
  </si>
  <si>
    <t>foladis milkvadrati 60X40X3mm</t>
  </si>
  <si>
    <t xml:space="preserve">dazianebuli rkina betonis xidbogiris  demontaJi </t>
  </si>
  <si>
    <t>m/sT</t>
  </si>
  <si>
    <t>1000m2</t>
  </si>
  <si>
    <t>samtvrevi CaquCi</t>
  </si>
  <si>
    <t xml:space="preserve">avto amwe 10t </t>
  </si>
  <si>
    <t>gruntis damuSaveba saproeqto niSnulamde gruntis gverdze miyriT</t>
  </si>
  <si>
    <t>88,Sromis danaxarji0,432X3</t>
  </si>
  <si>
    <t>qviSa-xreSovani narevi transportireba saSualo 12 km-dan</t>
  </si>
  <si>
    <t>Sromis danaxarji0,83X8</t>
  </si>
  <si>
    <t xml:space="preserve"> rkina-betonis mili d1000mm</t>
  </si>
  <si>
    <t>amwe 0,0,83X1,98</t>
  </si>
  <si>
    <t>mn.sT</t>
  </si>
  <si>
    <t xml:space="preserve">qviSa xreSovani narevi </t>
  </si>
  <si>
    <t xml:space="preserve">dazianebuli rkina betonis milebis demontaJi 3 cali </t>
  </si>
  <si>
    <t xml:space="preserve"> milebis qveS xreSis fenilis mowyoba datkepvniT 1,2X0,1X4</t>
  </si>
  <si>
    <t xml:space="preserve">qviSa-xreSovani narevi </t>
  </si>
  <si>
    <t>milxidis zedapiris da gverdulis Sevseba qviSa- xreSovani nareviT datkepvniT</t>
  </si>
  <si>
    <t xml:space="preserve">manqana-meqanizmebi </t>
  </si>
  <si>
    <r>
      <t>1000 m</t>
    </r>
    <r>
      <rPr>
        <b/>
        <vertAlign val="superscript"/>
        <sz val="11"/>
        <rFont val="AcadNusx"/>
        <family val="0"/>
      </rPr>
      <t>3</t>
    </r>
  </si>
  <si>
    <t>ეკსკავატორის ტრანსპორტირება</t>
  </si>
  <si>
    <t>მნ/სთ</t>
  </si>
  <si>
    <t xml:space="preserve">eqskavatori </t>
  </si>
  <si>
    <t>arxis amowmenda 1,0m3 moculobis  eqskavatoriT gverdze miyriT 585 grZ/m</t>
  </si>
  <si>
    <r>
      <t>m</t>
    </r>
    <r>
      <rPr>
        <vertAlign val="superscript"/>
        <sz val="10"/>
        <rFont val="AcadNusx"/>
        <family val="0"/>
      </rPr>
      <t>3</t>
    </r>
  </si>
  <si>
    <r>
      <t xml:space="preserve"> </t>
    </r>
    <r>
      <rPr>
        <b/>
        <sz val="10"/>
        <rFont val="Academy"/>
        <family val="0"/>
      </rPr>
      <t>d-1000</t>
    </r>
    <r>
      <rPr>
        <b/>
        <sz val="10"/>
        <rFont val="AcadNusx"/>
        <family val="0"/>
      </rPr>
      <t xml:space="preserve">mm rkina-betonis milebis montaJi </t>
    </r>
    <r>
      <rPr>
        <b/>
        <sz val="10"/>
        <rFont val="Academy"/>
        <family val="0"/>
      </rPr>
      <t>l</t>
    </r>
    <r>
      <rPr>
        <b/>
        <sz val="10"/>
        <rFont val="AcadNusx"/>
        <family val="0"/>
      </rPr>
      <t>=1.0m 4 cali</t>
    </r>
  </si>
  <si>
    <t>qviSa xreSovani narevis transportireba saSualod 10 km-ze</t>
  </si>
  <si>
    <t>100m3</t>
  </si>
  <si>
    <t xml:space="preserve">sayalibe fari </t>
  </si>
  <si>
    <t>xid-bogiris saTavisebis mowyoba</t>
  </si>
  <si>
    <t>lursmani</t>
  </si>
  <si>
    <t xml:space="preserve">Sr. danaxarji </t>
  </si>
  <si>
    <r>
      <t xml:space="preserve">betoni </t>
    </r>
    <r>
      <rPr>
        <sz val="9"/>
        <color indexed="8"/>
        <rFont val="Cambria"/>
        <family val="1"/>
      </rPr>
      <t>B 22,5</t>
    </r>
  </si>
  <si>
    <t>armatura III</t>
  </si>
  <si>
    <t>xidbogiri</t>
  </si>
  <si>
    <t>liTonis milkvadratebis Robis  kutikaris mowyoba</t>
  </si>
  <si>
    <t>gauTvaliswinebeli xarjebi</t>
  </si>
  <si>
    <t>safuZvlis mowyoba RorRiT (10-40mm), sisqiT 10 sm</t>
  </si>
  <si>
    <t>RorRi fr.10-40mm</t>
  </si>
  <si>
    <r>
      <t xml:space="preserve">betoni </t>
    </r>
    <r>
      <rPr>
        <sz val="10"/>
        <rFont val="Cambria"/>
        <family val="1"/>
      </rPr>
      <t>B3</t>
    </r>
    <r>
      <rPr>
        <sz val="10"/>
        <rFont val="AcadNusx"/>
        <family val="0"/>
      </rPr>
      <t>0</t>
    </r>
  </si>
  <si>
    <r>
      <t xml:space="preserve">betonis safaris mowyoba </t>
    </r>
    <r>
      <rPr>
        <b/>
        <sz val="10"/>
        <rFont val="Times New Roman"/>
        <family val="1"/>
      </rPr>
      <t>B30</t>
    </r>
    <r>
      <rPr>
        <b/>
        <sz val="10"/>
        <rFont val="AcadNusx"/>
        <family val="0"/>
      </rPr>
      <t xml:space="preserve"> betoniT, sisqiT 10 sm</t>
    </r>
  </si>
  <si>
    <t>betonis safaris mowyoba</t>
  </si>
  <si>
    <t>teritoriis Sevseba qviSa- xreSovani nareviT datkepvniT</t>
  </si>
  <si>
    <t>თორსა-დღვაბის ადმინისტრაციული ერთეულის სოფელ ოქროს საწმისში სასმელი წყლის ჭაბურღილის შემოკავების სამუშაოებიs</t>
  </si>
  <si>
    <t xml:space="preserve">xarjTaRricxva </t>
  </si>
  <si>
    <t xml:space="preserve">mavTulbadis Robis mowyoba liTonis dgarebze (60 grZ.m) </t>
  </si>
  <si>
    <t>Robe   60 grZ.m</t>
  </si>
  <si>
    <t>RorRis baliSis mowyoba saZirkvlis qveS 10 სმ-ზე</t>
  </si>
  <si>
    <t>%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</si>
</sst>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[Red]\-#,##0\ &quot;Lari&quot;"/>
    <numFmt numFmtId="181" formatCode="0.000"/>
    <numFmt numFmtId="182" formatCode="0.0"/>
    <numFmt numFmtId="183" formatCode="0.0000000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0_-;\-* #,##0.00_-;_-* &quot;-&quot;??_-;_-@_-"/>
    <numFmt numFmtId="187" formatCode="0.00000"/>
    <numFmt numFmtId="188" formatCode="0.0000"/>
    <numFmt numFmtId="189" formatCode="_(* #,##0.000_);_(* \(#,##0.000\);_(* &quot;-&quot;??_);_(@_)"/>
    <numFmt numFmtId="190" formatCode="#,##0.00_ ;\-#,##0.00\ "/>
    <numFmt numFmtId="191" formatCode="_(* #,##0.0000_);_(* \(#,##0.0000\);_(* &quot;-&quot;??_);_(@_)"/>
    <numFmt numFmtId="192" formatCode="_(* #,##0.00000_);_(* \(#,##0.00000\);_(* &quot;-&quot;??_);_(@_)"/>
    <numFmt numFmtId="193" formatCode="#,##0.000"/>
    <numFmt numFmtId="194" formatCode="_-* #,##0.0_р_._-;\-* #,##0.0_р_._-;_-* &quot;-&quot;??_р_._-;_-@_-"/>
    <numFmt numFmtId="195" formatCode="0.000000"/>
    <numFmt numFmtId="196" formatCode="_(* #,##0.000_);_(* \(#,##0.000\);_(* &quot;-&quot;???_);_(@_)"/>
    <numFmt numFmtId="197" formatCode="#,##0.0"/>
    <numFmt numFmtId="198" formatCode="#,##0.000_ ;\-#,##0.000\ "/>
    <numFmt numFmtId="199" formatCode="_-* #,##0.0000_-;\-* #,##0.0000_-;_-* &quot;-&quot;??_-;_-@_-"/>
    <numFmt numFmtId="200" formatCode="_(* #,##0.0000_);_(* \(#,##0.0000\);_(* &quot;-&quot;????_);_(@_)"/>
    <numFmt numFmtId="201" formatCode="#,##0.0000"/>
    <numFmt numFmtId="202" formatCode="&quot;დიახ&quot;;&quot;დიახ&quot;;&quot;არა&quot;"/>
    <numFmt numFmtId="203" formatCode="&quot;ჭეშმარიარიტი&quot;;&quot;ჭეშმარიარიტი&quot;;&quot;მცდარი&quot;"/>
    <numFmt numFmtId="204" formatCode="&quot;ჩართვა&quot;;&quot;ჩართვა&quot;;&quot;გამორთვა&quot;"/>
    <numFmt numFmtId="205" formatCode="[$€-2]\ #,##0.00_);[Red]\([$€-2]\ #,##0.00\)"/>
    <numFmt numFmtId="206" formatCode="[$-FC19]d\ mmmm\ yyyy\ &quot;г.&quot;"/>
  </numFmts>
  <fonts count="70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8"/>
      <name val="AcadNusx"/>
      <family val="0"/>
    </font>
    <font>
      <b/>
      <sz val="10"/>
      <name val="Times New Roman"/>
      <family val="1"/>
    </font>
    <font>
      <b/>
      <sz val="10"/>
      <name val="AcadNusx"/>
      <family val="0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vertAlign val="superscript"/>
      <sz val="11"/>
      <name val="AcadNusx"/>
      <family val="0"/>
    </font>
    <font>
      <b/>
      <sz val="9"/>
      <name val="AcadNusx"/>
      <family val="0"/>
    </font>
    <font>
      <sz val="9"/>
      <name val="AcadNusx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AcadNusx"/>
      <family val="0"/>
    </font>
    <font>
      <b/>
      <sz val="10"/>
      <color indexed="8"/>
      <name val="Arial"/>
      <family val="2"/>
    </font>
    <font>
      <vertAlign val="superscript"/>
      <sz val="10"/>
      <name val="AcadNusx"/>
      <family val="0"/>
    </font>
    <font>
      <b/>
      <sz val="10"/>
      <name val="Academy"/>
      <family val="0"/>
    </font>
    <font>
      <sz val="9"/>
      <color indexed="8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Body Font"/>
      <family val="2"/>
    </font>
    <font>
      <b/>
      <sz val="9"/>
      <color indexed="8"/>
      <name val="AcadNusx"/>
      <family val="0"/>
    </font>
    <font>
      <sz val="9"/>
      <color indexed="8"/>
      <name val="AcadNusx"/>
      <family val="0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dy Font"/>
      <family val="2"/>
    </font>
    <font>
      <b/>
      <sz val="9"/>
      <color theme="1"/>
      <name val="AcadNusx"/>
      <family val="0"/>
    </font>
    <font>
      <sz val="9"/>
      <color theme="1"/>
      <name val="AcadNusx"/>
      <family val="0"/>
    </font>
    <font>
      <b/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5" applyNumberFormat="0" applyFill="0" applyAlignment="0" applyProtection="0"/>
    <xf numFmtId="0" fontId="6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0" fontId="62" fillId="26" borderId="7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58" fillId="0" borderId="9" applyNumberFormat="0" applyFill="0" applyAlignment="0" applyProtection="0"/>
    <xf numFmtId="0" fontId="0" fillId="0" borderId="0">
      <alignment/>
      <protection/>
    </xf>
  </cellStyleXfs>
  <cellXfs count="22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 vertical="top" wrapText="1"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32" borderId="0" xfId="60" applyFont="1" applyFill="1" applyAlignment="1" applyProtection="1">
      <alignment horizontal="center"/>
      <protection/>
    </xf>
    <xf numFmtId="186" fontId="1" fillId="32" borderId="0" xfId="42" applyNumberFormat="1" applyFont="1" applyFill="1" applyAlignment="1" applyProtection="1">
      <alignment/>
      <protection/>
    </xf>
    <xf numFmtId="186" fontId="1" fillId="32" borderId="0" xfId="42" applyNumberFormat="1" applyFont="1" applyFill="1" applyBorder="1" applyAlignment="1" applyProtection="1">
      <alignment/>
      <protection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2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right" vertical="top" wrapText="1"/>
    </xf>
    <xf numFmtId="0" fontId="14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left" vertical="top" wrapText="1"/>
    </xf>
    <xf numFmtId="2" fontId="1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top" wrapText="1"/>
    </xf>
    <xf numFmtId="1" fontId="1" fillId="32" borderId="0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center" wrapText="1"/>
    </xf>
    <xf numFmtId="186" fontId="1" fillId="32" borderId="0" xfId="42" applyNumberFormat="1" applyFont="1" applyFill="1" applyAlignment="1" applyProtection="1">
      <alignment horizontal="right"/>
      <protection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4" fillId="32" borderId="0" xfId="60" applyFont="1" applyFill="1" applyBorder="1" applyAlignment="1" applyProtection="1">
      <alignment horizontal="center"/>
      <protection/>
    </xf>
    <xf numFmtId="0" fontId="14" fillId="32" borderId="11" xfId="64" applyNumberFormat="1" applyFont="1" applyFill="1" applyBorder="1" applyAlignment="1" applyProtection="1">
      <alignment vertical="center"/>
      <protection/>
    </xf>
    <xf numFmtId="179" fontId="1" fillId="32" borderId="0" xfId="42" applyFont="1" applyFill="1" applyAlignment="1" applyProtection="1">
      <alignment horizontal="right"/>
      <protection/>
    </xf>
    <xf numFmtId="0" fontId="5" fillId="32" borderId="12" xfId="0" applyFont="1" applyFill="1" applyBorder="1" applyAlignment="1" quotePrefix="1">
      <alignment horizontal="center" vertical="top" wrapText="1"/>
    </xf>
    <xf numFmtId="0" fontId="5" fillId="32" borderId="12" xfId="0" applyNumberFormat="1" applyFont="1" applyFill="1" applyBorder="1" applyAlignment="1" quotePrefix="1">
      <alignment horizontal="center" vertical="top" wrapText="1"/>
    </xf>
    <xf numFmtId="179" fontId="5" fillId="32" borderId="12" xfId="42" applyFont="1" applyFill="1" applyBorder="1" applyAlignment="1">
      <alignment horizontal="center" vertical="top" wrapText="1"/>
    </xf>
    <xf numFmtId="49" fontId="5" fillId="32" borderId="12" xfId="42" applyNumberFormat="1" applyFont="1" applyFill="1" applyBorder="1" applyAlignment="1" quotePrefix="1">
      <alignment horizontal="center" vertical="top" wrapText="1"/>
    </xf>
    <xf numFmtId="0" fontId="14" fillId="32" borderId="10" xfId="0" applyFont="1" applyFill="1" applyBorder="1" applyAlignment="1">
      <alignment horizontal="right" vertical="center" wrapText="1"/>
    </xf>
    <xf numFmtId="0" fontId="4" fillId="32" borderId="0" xfId="0" applyNumberFormat="1" applyFont="1" applyFill="1" applyBorder="1" applyAlignment="1">
      <alignment horizontal="center" vertical="top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2" fontId="1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 vertical="center" wrapText="1"/>
    </xf>
    <xf numFmtId="181" fontId="14" fillId="33" borderId="12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justify" vertical="justify"/>
    </xf>
    <xf numFmtId="0" fontId="1" fillId="32" borderId="10" xfId="0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  <protection/>
    </xf>
    <xf numFmtId="0" fontId="1" fillId="0" borderId="10" xfId="73" applyFont="1" applyBorder="1" applyAlignment="1">
      <alignment horizontal="center" vertical="center" wrapText="1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2" fillId="0" borderId="14" xfId="73" applyFont="1" applyBorder="1" applyAlignment="1">
      <alignment horizontal="center" vertical="center" wrapText="1"/>
      <protection/>
    </xf>
    <xf numFmtId="2" fontId="14" fillId="32" borderId="15" xfId="0" applyNumberFormat="1" applyFont="1" applyFill="1" applyBorder="1" applyAlignment="1">
      <alignment horizontal="center" vertical="center" wrapText="1"/>
    </xf>
    <xf numFmtId="2" fontId="1" fillId="32" borderId="15" xfId="0" applyNumberFormat="1" applyFont="1" applyFill="1" applyBorder="1" applyAlignment="1">
      <alignment horizontal="center" vertical="center" wrapText="1"/>
    </xf>
    <xf numFmtId="2" fontId="0" fillId="32" borderId="15" xfId="0" applyNumberFormat="1" applyFont="1" applyFill="1" applyBorder="1" applyAlignment="1">
      <alignment horizontal="center" vertical="center" wrapText="1"/>
    </xf>
    <xf numFmtId="0" fontId="7" fillId="0" borderId="12" xfId="73" applyFont="1" applyBorder="1" applyAlignment="1">
      <alignment horizontal="center" vertical="center" wrapText="1"/>
      <protection/>
    </xf>
    <xf numFmtId="2" fontId="6" fillId="0" borderId="12" xfId="61" applyNumberFormat="1" applyFont="1" applyBorder="1" applyAlignment="1">
      <alignment horizontal="center" vertical="center" wrapText="1"/>
      <protection/>
    </xf>
    <xf numFmtId="188" fontId="14" fillId="33" borderId="10" xfId="42" applyNumberFormat="1" applyFont="1" applyFill="1" applyBorder="1" applyAlignment="1">
      <alignment horizontal="center" vertical="center" wrapText="1"/>
    </xf>
    <xf numFmtId="179" fontId="1" fillId="32" borderId="10" xfId="47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/>
    </xf>
    <xf numFmtId="2" fontId="1" fillId="32" borderId="0" xfId="0" applyNumberFormat="1" applyFont="1" applyFill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9" fontId="14" fillId="32" borderId="10" xfId="0" applyNumberFormat="1" applyFont="1" applyFill="1" applyBorder="1" applyAlignment="1">
      <alignment horizontal="center" vertical="top" wrapText="1"/>
    </xf>
    <xf numFmtId="9" fontId="14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center" vertical="center"/>
    </xf>
    <xf numFmtId="0" fontId="15" fillId="33" borderId="10" xfId="73" applyFont="1" applyFill="1" applyBorder="1" applyAlignment="1">
      <alignment horizontal="center" vertical="center" wrapText="1"/>
      <protection/>
    </xf>
    <xf numFmtId="2" fontId="15" fillId="32" borderId="10" xfId="73" applyNumberFormat="1" applyFont="1" applyFill="1" applyBorder="1" applyAlignment="1">
      <alignment horizontal="center" vertical="center" wrapText="1"/>
      <protection/>
    </xf>
    <xf numFmtId="2" fontId="4" fillId="0" borderId="10" xfId="73" applyNumberFormat="1" applyFont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wrapText="1"/>
      <protection/>
    </xf>
    <xf numFmtId="0" fontId="24" fillId="0" borderId="10" xfId="0" applyFont="1" applyBorder="1" applyAlignment="1">
      <alignment horizontal="center" vertical="center"/>
    </xf>
    <xf numFmtId="181" fontId="4" fillId="0" borderId="10" xfId="73" applyNumberFormat="1" applyFont="1" applyBorder="1" applyAlignment="1">
      <alignment horizontal="center" vertical="center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2" fontId="14" fillId="0" borderId="10" xfId="61" applyNumberFormat="1" applyFont="1" applyBorder="1" applyAlignment="1">
      <alignment horizontal="center" vertical="center" wrapText="1"/>
      <protection/>
    </xf>
    <xf numFmtId="0" fontId="14" fillId="33" borderId="10" xfId="61" applyFont="1" applyFill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2" fontId="1" fillId="0" borderId="10" xfId="61" applyNumberFormat="1" applyFont="1" applyBorder="1" applyAlignment="1">
      <alignment horizontal="center" vertical="center" wrapText="1"/>
      <protection/>
    </xf>
    <xf numFmtId="0" fontId="1" fillId="0" borderId="12" xfId="61" applyFont="1" applyBorder="1" applyAlignment="1">
      <alignment horizontal="center" vertical="center" wrapText="1"/>
      <protection/>
    </xf>
    <xf numFmtId="2" fontId="1" fillId="0" borderId="12" xfId="61" applyNumberFormat="1" applyFont="1" applyBorder="1" applyAlignment="1">
      <alignment horizontal="center" vertical="center" wrapText="1"/>
      <protection/>
    </xf>
    <xf numFmtId="193" fontId="14" fillId="0" borderId="10" xfId="73" applyNumberFormat="1" applyFont="1" applyBorder="1" applyAlignment="1">
      <alignment horizontal="center" vertical="center" wrapText="1"/>
      <protection/>
    </xf>
    <xf numFmtId="2" fontId="14" fillId="0" borderId="10" xfId="73" applyNumberFormat="1" applyFont="1" applyBorder="1" applyAlignment="1">
      <alignment horizontal="center" vertical="center" wrapText="1"/>
      <protection/>
    </xf>
    <xf numFmtId="193" fontId="1" fillId="0" borderId="10" xfId="73" applyNumberFormat="1" applyFont="1" applyBorder="1" applyAlignment="1">
      <alignment horizontal="center" vertical="center" wrapText="1"/>
      <protection/>
    </xf>
    <xf numFmtId="2" fontId="1" fillId="0" borderId="10" xfId="73" applyNumberFormat="1" applyFont="1" applyBorder="1" applyAlignment="1">
      <alignment horizontal="center" vertical="center" wrapText="1"/>
      <protection/>
    </xf>
    <xf numFmtId="2" fontId="14" fillId="0" borderId="15" xfId="73" applyNumberFormat="1" applyFont="1" applyBorder="1" applyAlignment="1">
      <alignment horizontal="center" vertical="center" wrapText="1"/>
      <protection/>
    </xf>
    <xf numFmtId="0" fontId="20" fillId="32" borderId="10" xfId="0" applyFont="1" applyFill="1" applyBorder="1" applyAlignment="1">
      <alignment horizontal="center" vertical="top" wrapText="1"/>
    </xf>
    <xf numFmtId="0" fontId="14" fillId="0" borderId="10" xfId="65" applyFont="1" applyBorder="1" applyAlignment="1">
      <alignment horizontal="left" wrapText="1"/>
      <protection/>
    </xf>
    <xf numFmtId="49" fontId="1" fillId="0" borderId="10" xfId="73" applyNumberFormat="1" applyFont="1" applyBorder="1" applyAlignment="1">
      <alignment horizontal="left" vertical="center" wrapText="1" readingOrder="2"/>
      <protection/>
    </xf>
    <xf numFmtId="0" fontId="14" fillId="0" borderId="10" xfId="65" applyFont="1" applyBorder="1" applyAlignment="1">
      <alignment wrapText="1"/>
      <protection/>
    </xf>
    <xf numFmtId="0" fontId="14" fillId="0" borderId="10" xfId="61" applyNumberFormat="1" applyFont="1" applyBorder="1" applyAlignment="1">
      <alignment horizontal="left" vertical="center" wrapText="1"/>
      <protection/>
    </xf>
    <xf numFmtId="0" fontId="1" fillId="0" borderId="10" xfId="61" applyNumberFormat="1" applyFont="1" applyBorder="1" applyAlignment="1">
      <alignment horizontal="left" vertical="center" wrapText="1"/>
      <protection/>
    </xf>
    <xf numFmtId="0" fontId="1" fillId="0" borderId="12" xfId="61" applyNumberFormat="1" applyFont="1" applyBorder="1" applyAlignment="1">
      <alignment horizontal="left" vertical="center" wrapText="1"/>
      <protection/>
    </xf>
    <xf numFmtId="0" fontId="14" fillId="0" borderId="10" xfId="73" applyNumberFormat="1" applyFont="1" applyBorder="1" applyAlignment="1">
      <alignment horizontal="left" vertical="center" wrapText="1"/>
      <protection/>
    </xf>
    <xf numFmtId="0" fontId="1" fillId="0" borderId="10" xfId="73" applyNumberFormat="1" applyFont="1" applyBorder="1" applyAlignment="1">
      <alignment horizontal="left" vertical="center"/>
      <protection/>
    </xf>
    <xf numFmtId="0" fontId="1" fillId="0" borderId="10" xfId="73" applyNumberFormat="1" applyFont="1" applyBorder="1" applyAlignment="1">
      <alignment horizontal="left" vertical="center" wrapText="1"/>
      <protection/>
    </xf>
    <xf numFmtId="0" fontId="10" fillId="32" borderId="0" xfId="0" applyFont="1" applyFill="1" applyAlignment="1">
      <alignment/>
    </xf>
    <xf numFmtId="0" fontId="14" fillId="0" borderId="10" xfId="73" applyFont="1" applyBorder="1" applyAlignment="1">
      <alignment horizontal="center" vertical="center" wrapText="1"/>
      <protection/>
    </xf>
    <xf numFmtId="2" fontId="10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2" fontId="68" fillId="32" borderId="10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horizontal="left" vertical="center" wrapText="1"/>
    </xf>
    <xf numFmtId="2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182" fontId="68" fillId="32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82" fontId="67" fillId="0" borderId="10" xfId="0" applyNumberFormat="1" applyFont="1" applyFill="1" applyBorder="1" applyAlignment="1">
      <alignment horizontal="right" vertical="center"/>
    </xf>
    <xf numFmtId="188" fontId="67" fillId="33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 applyProtection="1">
      <alignment horizontal="left" vertical="top" wrapText="1"/>
      <protection/>
    </xf>
    <xf numFmtId="0" fontId="20" fillId="32" borderId="12" xfId="0" applyFont="1" applyFill="1" applyBorder="1" applyAlignment="1">
      <alignment vertical="center"/>
    </xf>
    <xf numFmtId="179" fontId="20" fillId="32" borderId="12" xfId="47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0" fillId="32" borderId="10" xfId="0" applyFont="1" applyFill="1" applyBorder="1" applyAlignment="1" applyProtection="1">
      <alignment horizontal="left" vertical="top" wrapText="1"/>
      <protection/>
    </xf>
    <xf numFmtId="2" fontId="19" fillId="32" borderId="10" xfId="0" applyNumberFormat="1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vertical="top" wrapText="1"/>
    </xf>
    <xf numFmtId="2" fontId="20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" fillId="32" borderId="10" xfId="0" applyFont="1" applyFill="1" applyBorder="1" applyAlignment="1" applyProtection="1">
      <alignment horizontal="center" vertical="top" wrapText="1"/>
      <protection/>
    </xf>
    <xf numFmtId="179" fontId="1" fillId="32" borderId="10" xfId="46" applyFont="1" applyFill="1" applyBorder="1" applyAlignment="1" applyProtection="1">
      <alignment vertical="top" wrapText="1"/>
      <protection/>
    </xf>
    <xf numFmtId="0" fontId="14" fillId="32" borderId="10" xfId="0" applyFont="1" applyFill="1" applyBorder="1" applyAlignment="1" applyProtection="1">
      <alignment horizontal="left" vertical="top" wrapText="1"/>
      <protection/>
    </xf>
    <xf numFmtId="0" fontId="14" fillId="32" borderId="10" xfId="0" applyFont="1" applyFill="1" applyBorder="1" applyAlignment="1" applyProtection="1">
      <alignment horizontal="center" vertical="top" wrapText="1"/>
      <protection/>
    </xf>
    <xf numFmtId="0" fontId="19" fillId="32" borderId="10" xfId="0" applyFont="1" applyFill="1" applyBorder="1" applyAlignment="1" applyProtection="1">
      <alignment horizontal="left" vertical="top" wrapText="1"/>
      <protection/>
    </xf>
    <xf numFmtId="0" fontId="19" fillId="32" borderId="10" xfId="0" applyFont="1" applyFill="1" applyBorder="1" applyAlignment="1" applyProtection="1">
      <alignment horizontal="center" vertical="top" wrapText="1"/>
      <protection/>
    </xf>
    <xf numFmtId="181" fontId="68" fillId="0" borderId="10" xfId="0" applyNumberFormat="1" applyFont="1" applyFill="1" applyBorder="1" applyAlignment="1">
      <alignment horizontal="center" vertical="center"/>
    </xf>
    <xf numFmtId="181" fontId="14" fillId="33" borderId="10" xfId="61" applyNumberFormat="1" applyFont="1" applyFill="1" applyBorder="1" applyAlignment="1">
      <alignment horizontal="center" vertical="center" wrapText="1"/>
      <protection/>
    </xf>
    <xf numFmtId="181" fontId="14" fillId="33" borderId="10" xfId="0" applyNumberFormat="1" applyFont="1" applyFill="1" applyBorder="1" applyAlignment="1">
      <alignment horizontal="center" vertical="center" wrapText="1"/>
    </xf>
    <xf numFmtId="0" fontId="1" fillId="32" borderId="16" xfId="64" applyFont="1" applyFill="1" applyBorder="1" applyAlignment="1" applyProtection="1">
      <alignment horizontal="left" wrapText="1"/>
      <protection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4" fillId="33" borderId="10" xfId="73" applyFont="1" applyFill="1" applyBorder="1" applyAlignment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 vertical="top" wrapText="1"/>
    </xf>
    <xf numFmtId="0" fontId="3" fillId="32" borderId="0" xfId="0" applyNumberFormat="1" applyFont="1" applyFill="1" applyBorder="1" applyAlignment="1">
      <alignment horizontal="center" vertical="top" wrapText="1"/>
    </xf>
    <xf numFmtId="186" fontId="1" fillId="32" borderId="0" xfId="42" applyNumberFormat="1" applyFont="1" applyFill="1" applyAlignment="1" applyProtection="1">
      <alignment horizontal="right"/>
      <protection/>
    </xf>
    <xf numFmtId="4" fontId="1" fillId="32" borderId="0" xfId="42" applyNumberFormat="1" applyFont="1" applyFill="1" applyAlignment="1" applyProtection="1">
      <alignment horizontal="right" vertical="center" wrapText="1"/>
      <protection/>
    </xf>
    <xf numFmtId="4" fontId="1" fillId="32" borderId="0" xfId="42" applyNumberFormat="1" applyFont="1" applyFill="1" applyAlignment="1">
      <alignment horizontal="right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0" fontId="22" fillId="0" borderId="10" xfId="73" applyFont="1" applyBorder="1" applyAlignment="1">
      <alignment horizontal="center" vertical="center" wrapText="1"/>
      <protection/>
    </xf>
    <xf numFmtId="0" fontId="21" fillId="32" borderId="10" xfId="0" applyFont="1" applyFill="1" applyBorder="1" applyAlignment="1">
      <alignment horizontal="center" vertical="center" wrapText="1"/>
    </xf>
    <xf numFmtId="186" fontId="1" fillId="32" borderId="16" xfId="42" applyNumberFormat="1" applyFont="1" applyFill="1" applyBorder="1" applyAlignment="1" applyProtection="1">
      <alignment horizontal="right"/>
      <protection/>
    </xf>
    <xf numFmtId="0" fontId="1" fillId="32" borderId="17" xfId="0" applyFont="1" applyFill="1" applyBorder="1" applyAlignment="1">
      <alignment horizontal="center" vertical="center" wrapText="1"/>
    </xf>
    <xf numFmtId="4" fontId="1" fillId="32" borderId="0" xfId="0" applyNumberFormat="1" applyFont="1" applyFill="1" applyAlignment="1">
      <alignment horizontal="right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7" fillId="0" borderId="10" xfId="73" applyFont="1" applyBorder="1" applyAlignment="1">
      <alignment horizontal="center" vertical="center" wrapText="1"/>
      <protection/>
    </xf>
    <xf numFmtId="0" fontId="19" fillId="32" borderId="18" xfId="0" applyFont="1" applyFill="1" applyBorder="1" applyAlignment="1">
      <alignment horizontal="center" vertical="top" wrapText="1"/>
    </xf>
    <xf numFmtId="0" fontId="19" fillId="32" borderId="19" xfId="0" applyFont="1" applyFill="1" applyBorder="1" applyAlignment="1">
      <alignment horizontal="center" vertical="top" wrapText="1"/>
    </xf>
    <xf numFmtId="0" fontId="19" fillId="32" borderId="20" xfId="0" applyFont="1" applyFill="1" applyBorder="1" applyAlignment="1">
      <alignment horizontal="center" vertical="top" wrapText="1"/>
    </xf>
    <xf numFmtId="0" fontId="2" fillId="0" borderId="10" xfId="73" applyFont="1" applyBorder="1" applyAlignment="1">
      <alignment horizontal="center" vertical="center" wrapText="1"/>
      <protection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1" fillId="32" borderId="17" xfId="0" applyFont="1" applyFill="1" applyBorder="1" applyAlignment="1" applyProtection="1">
      <alignment horizontal="center" vertical="center" wrapText="1"/>
      <protection/>
    </xf>
    <xf numFmtId="0" fontId="1" fillId="32" borderId="13" xfId="0" applyFont="1" applyFill="1" applyBorder="1" applyAlignment="1" applyProtection="1">
      <alignment horizontal="center" vertical="center" wrapText="1"/>
      <protection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4" fillId="0" borderId="22" xfId="61" applyNumberFormat="1" applyFont="1" applyBorder="1" applyAlignment="1">
      <alignment horizontal="center" vertical="center" wrapText="1"/>
      <protection/>
    </xf>
    <xf numFmtId="49" fontId="14" fillId="0" borderId="23" xfId="61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73" applyFont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9" fontId="1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6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3" xfId="62"/>
    <cellStyle name="Normal 3 2" xfId="63"/>
    <cellStyle name="Normal_gare wyalsadfenigagarini 2_SMSH2008-IIkv ." xfId="64"/>
    <cellStyle name="Normal_Sheet1" xfId="65"/>
    <cellStyle name="Note" xfId="66"/>
    <cellStyle name="Output" xfId="67"/>
    <cellStyle name="Percent" xfId="68"/>
    <cellStyle name="Percent 3" xfId="69"/>
    <cellStyle name="Title" xfId="70"/>
    <cellStyle name="Total" xfId="71"/>
    <cellStyle name="Warning Text" xfId="72"/>
    <cellStyle name="Обычный 2" xfId="73"/>
    <cellStyle name="Обычный 3" xfId="74"/>
    <cellStyle name="Обычный 5 3" xfId="75"/>
    <cellStyle name="Обычный 8" xfId="76"/>
    <cellStyle name="სათაური3" xfId="77"/>
    <cellStyle name="ჩვეულებრივი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Z18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2.875" style="31" customWidth="1"/>
    <col min="2" max="2" width="41.125" style="133" customWidth="1"/>
    <col min="3" max="3" width="8.25390625" style="31" customWidth="1"/>
    <col min="4" max="4" width="11.00390625" style="31" customWidth="1"/>
    <col min="5" max="5" width="9.00390625" style="31" customWidth="1"/>
    <col min="6" max="6" width="8.375" style="31" customWidth="1"/>
    <col min="7" max="7" width="9.875" style="31" bestFit="1" customWidth="1"/>
    <col min="8" max="8" width="7.75390625" style="31" customWidth="1"/>
    <col min="9" max="9" width="10.625" style="31" customWidth="1"/>
    <col min="10" max="10" width="9.375" style="31" bestFit="1" customWidth="1"/>
    <col min="11" max="11" width="8.625" style="31" customWidth="1"/>
    <col min="12" max="12" width="11.00390625" style="31" customWidth="1"/>
    <col min="13" max="13" width="9.625" style="2" bestFit="1" customWidth="1"/>
    <col min="14" max="14" width="9.25390625" style="2" bestFit="1" customWidth="1"/>
    <col min="15" max="16384" width="9.125" style="2" customWidth="1"/>
  </cols>
  <sheetData>
    <row r="1" spans="1:12" s="8" customFormat="1" ht="35.2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8" customFormat="1" ht="16.5" customHeight="1">
      <c r="A2" s="183" t="s">
        <v>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s="8" customFormat="1" ht="16.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s="6" customFormat="1" ht="13.5">
      <c r="A4" s="49"/>
      <c r="B4" s="45"/>
      <c r="C4" s="18"/>
      <c r="D4" s="18"/>
      <c r="E4" s="184"/>
      <c r="F4" s="184"/>
      <c r="G4" s="184"/>
      <c r="H4" s="184"/>
      <c r="I4" s="185"/>
      <c r="J4" s="186"/>
      <c r="K4" s="42"/>
      <c r="L4" s="17"/>
    </row>
    <row r="5" spans="1:12" s="6" customFormat="1" ht="13.5" customHeight="1">
      <c r="A5" s="50"/>
      <c r="B5" s="174"/>
      <c r="C5" s="19"/>
      <c r="D5" s="19"/>
      <c r="E5" s="51"/>
      <c r="F5" s="190"/>
      <c r="G5" s="190"/>
      <c r="H5" s="190"/>
      <c r="I5" s="185"/>
      <c r="J5" s="192"/>
      <c r="K5" s="42"/>
      <c r="L5" s="17"/>
    </row>
    <row r="6" spans="1:14" s="8" customFormat="1" ht="30" customHeight="1">
      <c r="A6" s="189" t="s">
        <v>17</v>
      </c>
      <c r="B6" s="180" t="s">
        <v>30</v>
      </c>
      <c r="C6" s="179" t="s">
        <v>3</v>
      </c>
      <c r="D6" s="205" t="s">
        <v>4</v>
      </c>
      <c r="E6" s="206"/>
      <c r="F6" s="187" t="s">
        <v>5</v>
      </c>
      <c r="G6" s="187"/>
      <c r="H6" s="224" t="s">
        <v>6</v>
      </c>
      <c r="I6" s="224"/>
      <c r="J6" s="193" t="s">
        <v>7</v>
      </c>
      <c r="K6" s="193"/>
      <c r="L6" s="187" t="s">
        <v>8</v>
      </c>
      <c r="N6" s="13"/>
    </row>
    <row r="7" spans="1:12" ht="36" customHeight="1">
      <c r="A7" s="189"/>
      <c r="B7" s="181"/>
      <c r="C7" s="179"/>
      <c r="D7" s="46" t="s">
        <v>9</v>
      </c>
      <c r="E7" s="46" t="s">
        <v>10</v>
      </c>
      <c r="F7" s="58" t="s">
        <v>11</v>
      </c>
      <c r="G7" s="59" t="s">
        <v>8</v>
      </c>
      <c r="H7" s="60" t="s">
        <v>11</v>
      </c>
      <c r="I7" s="59" t="s">
        <v>8</v>
      </c>
      <c r="J7" s="60" t="s">
        <v>11</v>
      </c>
      <c r="K7" s="59" t="s">
        <v>8</v>
      </c>
      <c r="L7" s="187"/>
    </row>
    <row r="8" spans="1:12" s="9" customFormat="1" ht="15">
      <c r="A8" s="52" t="s">
        <v>12</v>
      </c>
      <c r="B8" s="52">
        <v>3</v>
      </c>
      <c r="C8" s="52">
        <v>4</v>
      </c>
      <c r="D8" s="52">
        <v>5</v>
      </c>
      <c r="E8" s="53">
        <v>6</v>
      </c>
      <c r="F8" s="54" t="s">
        <v>16</v>
      </c>
      <c r="G8" s="55">
        <v>8</v>
      </c>
      <c r="H8" s="55">
        <v>9</v>
      </c>
      <c r="I8" s="55">
        <v>10</v>
      </c>
      <c r="J8" s="55">
        <v>11</v>
      </c>
      <c r="K8" s="55">
        <v>12</v>
      </c>
      <c r="L8" s="55">
        <v>13</v>
      </c>
    </row>
    <row r="9" spans="1:12" s="12" customFormat="1" ht="13.5">
      <c r="A9" s="33"/>
      <c r="B9" s="91" t="s">
        <v>101</v>
      </c>
      <c r="C9" s="22"/>
      <c r="D9" s="22"/>
      <c r="E9" s="43"/>
      <c r="F9" s="43"/>
      <c r="G9" s="43"/>
      <c r="H9" s="43"/>
      <c r="I9" s="43"/>
      <c r="J9" s="43"/>
      <c r="K9" s="43"/>
      <c r="L9" s="43"/>
    </row>
    <row r="10" spans="1:234" ht="40.5">
      <c r="A10" s="180">
        <v>1</v>
      </c>
      <c r="B10" s="26" t="s">
        <v>49</v>
      </c>
      <c r="C10" s="25" t="s">
        <v>40</v>
      </c>
      <c r="D10" s="22"/>
      <c r="E10" s="173">
        <f>60*0.2*0.2</f>
        <v>2.4000000000000004</v>
      </c>
      <c r="F10" s="43"/>
      <c r="G10" s="43"/>
      <c r="H10" s="43"/>
      <c r="I10" s="43"/>
      <c r="J10" s="43"/>
      <c r="K10" s="43"/>
      <c r="L10" s="43"/>
      <c r="M10" s="14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</row>
    <row r="11" spans="1:234" ht="13.5">
      <c r="A11" s="181"/>
      <c r="B11" s="21" t="s">
        <v>13</v>
      </c>
      <c r="C11" s="22" t="s">
        <v>14</v>
      </c>
      <c r="D11" s="22">
        <v>2.06</v>
      </c>
      <c r="E11" s="43">
        <f>E10*D11</f>
        <v>4.944000000000001</v>
      </c>
      <c r="F11" s="43"/>
      <c r="G11" s="43"/>
      <c r="H11" s="43"/>
      <c r="I11" s="43"/>
      <c r="J11" s="43"/>
      <c r="K11" s="43"/>
      <c r="L11" s="4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</row>
    <row r="12" spans="1:234" ht="54">
      <c r="A12" s="180">
        <v>2</v>
      </c>
      <c r="B12" s="26" t="s">
        <v>50</v>
      </c>
      <c r="C12" s="91" t="s">
        <v>40</v>
      </c>
      <c r="D12" s="22"/>
      <c r="E12" s="173">
        <f>32*0.2*0.2*0.2</f>
        <v>0.25600000000000006</v>
      </c>
      <c r="F12" s="43"/>
      <c r="G12" s="43"/>
      <c r="H12" s="43"/>
      <c r="I12" s="43"/>
      <c r="J12" s="43"/>
      <c r="K12" s="43"/>
      <c r="L12" s="43"/>
      <c r="M12" s="14"/>
      <c r="N12" s="1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</row>
    <row r="13" spans="1:234" ht="13.5">
      <c r="A13" s="181"/>
      <c r="B13" s="21" t="s">
        <v>13</v>
      </c>
      <c r="C13" s="22" t="s">
        <v>14</v>
      </c>
      <c r="D13" s="22">
        <v>3.88</v>
      </c>
      <c r="E13" s="43">
        <f>E12*D13</f>
        <v>0.9932800000000002</v>
      </c>
      <c r="F13" s="43"/>
      <c r="G13" s="43"/>
      <c r="H13" s="43"/>
      <c r="I13" s="43"/>
      <c r="J13" s="43"/>
      <c r="K13" s="43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</row>
    <row r="14" spans="1:12" s="5" customFormat="1" ht="27">
      <c r="A14" s="22">
        <v>3</v>
      </c>
      <c r="B14" s="26" t="s">
        <v>51</v>
      </c>
      <c r="C14" s="91" t="s">
        <v>22</v>
      </c>
      <c r="D14" s="22"/>
      <c r="E14" s="65">
        <f>E10*1.55+E12*1.55</f>
        <v>4.1168000000000005</v>
      </c>
      <c r="F14" s="43"/>
      <c r="G14" s="43"/>
      <c r="H14" s="43"/>
      <c r="I14" s="43"/>
      <c r="J14" s="43"/>
      <c r="K14" s="43"/>
      <c r="L14" s="43"/>
    </row>
    <row r="15" spans="1:13" s="5" customFormat="1" ht="27">
      <c r="A15" s="180">
        <v>4</v>
      </c>
      <c r="B15" s="26" t="s">
        <v>102</v>
      </c>
      <c r="C15" s="91" t="s">
        <v>40</v>
      </c>
      <c r="D15" s="22"/>
      <c r="E15" s="64">
        <f>60*0.1*0.2</f>
        <v>1.2000000000000002</v>
      </c>
      <c r="F15" s="43"/>
      <c r="G15" s="43"/>
      <c r="H15" s="43"/>
      <c r="I15" s="43"/>
      <c r="J15" s="43"/>
      <c r="K15" s="43"/>
      <c r="L15" s="43"/>
      <c r="M15" s="15"/>
    </row>
    <row r="16" spans="1:12" s="5" customFormat="1" ht="13.5">
      <c r="A16" s="191"/>
      <c r="B16" s="20" t="s">
        <v>13</v>
      </c>
      <c r="C16" s="22" t="s">
        <v>38</v>
      </c>
      <c r="D16" s="22">
        <v>0.89</v>
      </c>
      <c r="E16" s="43">
        <f>E15*D16</f>
        <v>1.0680000000000003</v>
      </c>
      <c r="F16" s="43"/>
      <c r="G16" s="43"/>
      <c r="H16" s="43"/>
      <c r="I16" s="43"/>
      <c r="J16" s="43"/>
      <c r="K16" s="43"/>
      <c r="L16" s="43"/>
    </row>
    <row r="17" spans="1:12" s="5" customFormat="1" ht="13.5">
      <c r="A17" s="191"/>
      <c r="B17" s="20" t="s">
        <v>18</v>
      </c>
      <c r="C17" s="22" t="s">
        <v>2</v>
      </c>
      <c r="D17" s="22">
        <v>0.37</v>
      </c>
      <c r="E17" s="43">
        <f>E15*D17</f>
        <v>0.44400000000000006</v>
      </c>
      <c r="F17" s="43"/>
      <c r="G17" s="43"/>
      <c r="H17" s="43"/>
      <c r="I17" s="43"/>
      <c r="J17" s="43"/>
      <c r="K17" s="43"/>
      <c r="L17" s="43"/>
    </row>
    <row r="18" spans="1:12" s="5" customFormat="1" ht="13.5">
      <c r="A18" s="191"/>
      <c r="B18" s="20" t="s">
        <v>1</v>
      </c>
      <c r="C18" s="22" t="s">
        <v>21</v>
      </c>
      <c r="D18" s="22">
        <v>1.15</v>
      </c>
      <c r="E18" s="43">
        <f>E15*D18</f>
        <v>1.3800000000000001</v>
      </c>
      <c r="F18" s="43"/>
      <c r="G18" s="43"/>
      <c r="H18" s="43"/>
      <c r="I18" s="43"/>
      <c r="J18" s="43"/>
      <c r="K18" s="43"/>
      <c r="L18" s="43"/>
    </row>
    <row r="19" spans="1:12" s="5" customFormat="1" ht="13.5">
      <c r="A19" s="181"/>
      <c r="B19" s="20" t="s">
        <v>15</v>
      </c>
      <c r="C19" s="22" t="s">
        <v>2</v>
      </c>
      <c r="D19" s="22">
        <v>0.02</v>
      </c>
      <c r="E19" s="43">
        <f>E15*D19</f>
        <v>0.024000000000000004</v>
      </c>
      <c r="F19" s="43"/>
      <c r="G19" s="43"/>
      <c r="H19" s="43"/>
      <c r="I19" s="43"/>
      <c r="J19" s="43"/>
      <c r="K19" s="43"/>
      <c r="L19" s="43"/>
    </row>
    <row r="20" spans="1:12" s="4" customFormat="1" ht="40.5">
      <c r="A20" s="180">
        <v>5</v>
      </c>
      <c r="B20" s="26" t="s">
        <v>54</v>
      </c>
      <c r="C20" s="91" t="s">
        <v>40</v>
      </c>
      <c r="D20" s="22"/>
      <c r="E20" s="64">
        <f>(60*0.2*0.4)+(32*0.2*0.2*0.2)</f>
        <v>5.056000000000001</v>
      </c>
      <c r="F20" s="43"/>
      <c r="G20" s="43"/>
      <c r="H20" s="43"/>
      <c r="I20" s="43"/>
      <c r="J20" s="43"/>
      <c r="K20" s="43"/>
      <c r="L20" s="43"/>
    </row>
    <row r="21" spans="1:12" s="4" customFormat="1" ht="15" customHeight="1">
      <c r="A21" s="191"/>
      <c r="B21" s="20" t="s">
        <v>13</v>
      </c>
      <c r="C21" s="22" t="s">
        <v>38</v>
      </c>
      <c r="D21" s="22">
        <v>8.44</v>
      </c>
      <c r="E21" s="43">
        <f>E20*D21</f>
        <v>42.67264000000001</v>
      </c>
      <c r="F21" s="43"/>
      <c r="G21" s="43"/>
      <c r="H21" s="43"/>
      <c r="I21" s="43"/>
      <c r="J21" s="43"/>
      <c r="K21" s="43"/>
      <c r="L21" s="43"/>
    </row>
    <row r="22" spans="1:12" s="4" customFormat="1" ht="13.5">
      <c r="A22" s="191"/>
      <c r="B22" s="20" t="s">
        <v>18</v>
      </c>
      <c r="C22" s="22" t="s">
        <v>2</v>
      </c>
      <c r="D22" s="22">
        <v>1.1</v>
      </c>
      <c r="E22" s="43">
        <f>E20*D22</f>
        <v>5.561600000000001</v>
      </c>
      <c r="F22" s="43"/>
      <c r="G22" s="43"/>
      <c r="H22" s="43"/>
      <c r="I22" s="43"/>
      <c r="J22" s="43"/>
      <c r="K22" s="43"/>
      <c r="L22" s="43"/>
    </row>
    <row r="23" spans="1:12" s="4" customFormat="1" ht="13.5">
      <c r="A23" s="191"/>
      <c r="B23" s="20" t="s">
        <v>53</v>
      </c>
      <c r="C23" s="22" t="s">
        <v>21</v>
      </c>
      <c r="D23" s="22">
        <v>1.015</v>
      </c>
      <c r="E23" s="43">
        <f>E20*D23</f>
        <v>5.13184</v>
      </c>
      <c r="F23" s="43"/>
      <c r="G23" s="43"/>
      <c r="H23" s="43"/>
      <c r="I23" s="43"/>
      <c r="J23" s="43"/>
      <c r="K23" s="43"/>
      <c r="L23" s="43"/>
    </row>
    <row r="24" spans="1:12" s="4" customFormat="1" ht="14.25" customHeight="1">
      <c r="A24" s="191"/>
      <c r="B24" s="20" t="s">
        <v>31</v>
      </c>
      <c r="C24" s="22" t="s">
        <v>19</v>
      </c>
      <c r="D24" s="22">
        <v>1.84</v>
      </c>
      <c r="E24" s="43">
        <f>E20*D24</f>
        <v>9.303040000000003</v>
      </c>
      <c r="F24" s="43"/>
      <c r="G24" s="43"/>
      <c r="H24" s="43"/>
      <c r="I24" s="43"/>
      <c r="J24" s="43"/>
      <c r="K24" s="43"/>
      <c r="L24" s="43"/>
    </row>
    <row r="25" spans="1:12" s="4" customFormat="1" ht="13.5">
      <c r="A25" s="191"/>
      <c r="B25" s="20" t="s">
        <v>23</v>
      </c>
      <c r="C25" s="22" t="s">
        <v>21</v>
      </c>
      <c r="D25" s="22">
        <v>0.0034</v>
      </c>
      <c r="E25" s="43">
        <f>E20*D25</f>
        <v>0.0171904</v>
      </c>
      <c r="F25" s="43"/>
      <c r="G25" s="43"/>
      <c r="H25" s="43"/>
      <c r="I25" s="43"/>
      <c r="J25" s="43"/>
      <c r="K25" s="43"/>
      <c r="L25" s="43"/>
    </row>
    <row r="26" spans="1:12" s="4" customFormat="1" ht="13.5">
      <c r="A26" s="191"/>
      <c r="B26" s="20" t="s">
        <v>32</v>
      </c>
      <c r="C26" s="22" t="s">
        <v>21</v>
      </c>
      <c r="D26" s="22">
        <v>0.0391</v>
      </c>
      <c r="E26" s="43">
        <f>E20*D26</f>
        <v>0.19768960000000005</v>
      </c>
      <c r="F26" s="43"/>
      <c r="G26" s="43"/>
      <c r="H26" s="43"/>
      <c r="I26" s="43"/>
      <c r="J26" s="43"/>
      <c r="K26" s="43"/>
      <c r="L26" s="43"/>
    </row>
    <row r="27" spans="1:12" s="4" customFormat="1" ht="13.5">
      <c r="A27" s="191"/>
      <c r="B27" s="20" t="s">
        <v>0</v>
      </c>
      <c r="C27" s="22" t="s">
        <v>20</v>
      </c>
      <c r="D27" s="22">
        <v>2.2</v>
      </c>
      <c r="E27" s="43">
        <f>E20*D27</f>
        <v>11.123200000000002</v>
      </c>
      <c r="F27" s="43"/>
      <c r="G27" s="43"/>
      <c r="H27" s="43"/>
      <c r="I27" s="43"/>
      <c r="J27" s="43"/>
      <c r="K27" s="43"/>
      <c r="L27" s="43"/>
    </row>
    <row r="28" spans="1:12" s="4" customFormat="1" ht="13.5">
      <c r="A28" s="191"/>
      <c r="B28" s="20" t="s">
        <v>26</v>
      </c>
      <c r="C28" s="22" t="s">
        <v>20</v>
      </c>
      <c r="D28" s="22">
        <v>1</v>
      </c>
      <c r="E28" s="43">
        <f>E20*D28</f>
        <v>5.056000000000001</v>
      </c>
      <c r="F28" s="43"/>
      <c r="G28" s="43"/>
      <c r="H28" s="43"/>
      <c r="I28" s="43"/>
      <c r="J28" s="43"/>
      <c r="K28" s="43"/>
      <c r="L28" s="43"/>
    </row>
    <row r="29" spans="1:12" s="4" customFormat="1" ht="13.5">
      <c r="A29" s="181"/>
      <c r="B29" s="20" t="s">
        <v>15</v>
      </c>
      <c r="C29" s="22" t="s">
        <v>2</v>
      </c>
      <c r="D29" s="22">
        <v>0.46</v>
      </c>
      <c r="E29" s="43">
        <f>E20*D29</f>
        <v>2.3257600000000007</v>
      </c>
      <c r="F29" s="43"/>
      <c r="G29" s="43"/>
      <c r="H29" s="43"/>
      <c r="I29" s="43"/>
      <c r="J29" s="43"/>
      <c r="K29" s="43"/>
      <c r="L29" s="43"/>
    </row>
    <row r="30" spans="1:12" s="4" customFormat="1" ht="27">
      <c r="A30" s="180">
        <v>6</v>
      </c>
      <c r="B30" s="26" t="s">
        <v>100</v>
      </c>
      <c r="C30" s="91" t="s">
        <v>29</v>
      </c>
      <c r="D30" s="22"/>
      <c r="E30" s="64">
        <v>60</v>
      </c>
      <c r="F30" s="43"/>
      <c r="G30" s="43"/>
      <c r="H30" s="43"/>
      <c r="I30" s="43"/>
      <c r="J30" s="43"/>
      <c r="K30" s="43"/>
      <c r="L30" s="43"/>
    </row>
    <row r="31" spans="1:12" s="4" customFormat="1" ht="14.25" customHeight="1">
      <c r="A31" s="191"/>
      <c r="B31" s="21" t="s">
        <v>13</v>
      </c>
      <c r="C31" s="22" t="s">
        <v>38</v>
      </c>
      <c r="D31" s="22">
        <v>2.23</v>
      </c>
      <c r="E31" s="43">
        <f>E30*D31</f>
        <v>133.8</v>
      </c>
      <c r="F31" s="43"/>
      <c r="G31" s="43"/>
      <c r="H31" s="43"/>
      <c r="I31" s="43"/>
      <c r="J31" s="43"/>
      <c r="K31" s="43"/>
      <c r="L31" s="43"/>
    </row>
    <row r="32" spans="1:12" s="7" customFormat="1" ht="27.75" customHeight="1">
      <c r="A32" s="191"/>
      <c r="B32" s="41" t="s">
        <v>35</v>
      </c>
      <c r="C32" s="44" t="s">
        <v>37</v>
      </c>
      <c r="D32" s="44">
        <v>0.181</v>
      </c>
      <c r="E32" s="43">
        <f>E30*D32</f>
        <v>10.86</v>
      </c>
      <c r="F32" s="43"/>
      <c r="G32" s="43"/>
      <c r="H32" s="43"/>
      <c r="I32" s="43"/>
      <c r="J32" s="43"/>
      <c r="K32" s="43"/>
      <c r="L32" s="43"/>
    </row>
    <row r="33" spans="1:12" s="7" customFormat="1" ht="13.5">
      <c r="A33" s="191"/>
      <c r="B33" s="21" t="s">
        <v>25</v>
      </c>
      <c r="C33" s="22" t="s">
        <v>2</v>
      </c>
      <c r="D33" s="22">
        <v>0.05</v>
      </c>
      <c r="E33" s="43">
        <f>E30*D33</f>
        <v>3</v>
      </c>
      <c r="F33" s="43"/>
      <c r="G33" s="43"/>
      <c r="H33" s="43"/>
      <c r="I33" s="43"/>
      <c r="J33" s="43"/>
      <c r="K33" s="43"/>
      <c r="L33" s="43"/>
    </row>
    <row r="34" spans="1:12" s="4" customFormat="1" ht="13.5">
      <c r="A34" s="191"/>
      <c r="B34" s="21" t="s">
        <v>52</v>
      </c>
      <c r="C34" s="22" t="s">
        <v>29</v>
      </c>
      <c r="D34" s="22"/>
      <c r="E34" s="43">
        <v>64</v>
      </c>
      <c r="F34" s="43"/>
      <c r="G34" s="43"/>
      <c r="H34" s="43"/>
      <c r="I34" s="43"/>
      <c r="J34" s="43"/>
      <c r="K34" s="43"/>
      <c r="L34" s="43"/>
    </row>
    <row r="35" spans="1:12" s="4" customFormat="1" ht="13.5">
      <c r="A35" s="191"/>
      <c r="B35" s="21" t="s">
        <v>47</v>
      </c>
      <c r="C35" s="22" t="s">
        <v>29</v>
      </c>
      <c r="D35" s="22"/>
      <c r="E35" s="43">
        <v>58</v>
      </c>
      <c r="F35" s="43"/>
      <c r="G35" s="43"/>
      <c r="H35" s="43"/>
      <c r="I35" s="43"/>
      <c r="J35" s="43"/>
      <c r="K35" s="43"/>
      <c r="L35" s="43"/>
    </row>
    <row r="36" spans="1:12" s="4" customFormat="1" ht="27">
      <c r="A36" s="191"/>
      <c r="B36" s="21" t="s">
        <v>48</v>
      </c>
      <c r="C36" s="22" t="s">
        <v>39</v>
      </c>
      <c r="D36" s="22"/>
      <c r="E36" s="43">
        <v>87</v>
      </c>
      <c r="F36" s="43"/>
      <c r="G36" s="43"/>
      <c r="H36" s="43"/>
      <c r="I36" s="43"/>
      <c r="J36" s="43"/>
      <c r="K36" s="43"/>
      <c r="L36" s="43"/>
    </row>
    <row r="37" spans="1:12" s="4" customFormat="1" ht="15" customHeight="1">
      <c r="A37" s="191"/>
      <c r="B37" s="21" t="s">
        <v>26</v>
      </c>
      <c r="C37" s="22" t="s">
        <v>20</v>
      </c>
      <c r="D37" s="22">
        <v>0.287</v>
      </c>
      <c r="E37" s="43">
        <f>E30*D37</f>
        <v>17.22</v>
      </c>
      <c r="F37" s="43"/>
      <c r="G37" s="43"/>
      <c r="H37" s="43"/>
      <c r="I37" s="43"/>
      <c r="J37" s="43"/>
      <c r="K37" s="43"/>
      <c r="L37" s="43"/>
    </row>
    <row r="38" spans="1:12" s="4" customFormat="1" ht="14.25" customHeight="1">
      <c r="A38" s="181"/>
      <c r="B38" s="20" t="s">
        <v>15</v>
      </c>
      <c r="C38" s="22" t="s">
        <v>2</v>
      </c>
      <c r="D38" s="22">
        <v>0.04</v>
      </c>
      <c r="E38" s="43">
        <f>E30*D38</f>
        <v>2.4</v>
      </c>
      <c r="F38" s="43"/>
      <c r="G38" s="43"/>
      <c r="H38" s="43"/>
      <c r="I38" s="43"/>
      <c r="J38" s="43"/>
      <c r="K38" s="43"/>
      <c r="L38" s="43"/>
    </row>
    <row r="39" spans="1:16" s="7" customFormat="1" ht="27">
      <c r="A39" s="180">
        <v>7</v>
      </c>
      <c r="B39" s="26" t="s">
        <v>90</v>
      </c>
      <c r="C39" s="25" t="s">
        <v>22</v>
      </c>
      <c r="D39" s="22"/>
      <c r="E39" s="81">
        <f>(E43*4.71)/1000</f>
        <v>0.050868000000000003</v>
      </c>
      <c r="F39" s="22"/>
      <c r="G39" s="35"/>
      <c r="H39" s="34"/>
      <c r="I39" s="35"/>
      <c r="J39" s="34"/>
      <c r="K39" s="35"/>
      <c r="L39" s="35"/>
      <c r="M39" s="16"/>
      <c r="O39" s="7">
        <f>1.7+1.7+2</f>
        <v>5.4</v>
      </c>
      <c r="P39" s="3"/>
    </row>
    <row r="40" spans="1:16" s="7" customFormat="1" ht="15" customHeight="1">
      <c r="A40" s="191"/>
      <c r="B40" s="20" t="s">
        <v>13</v>
      </c>
      <c r="C40" s="22" t="s">
        <v>14</v>
      </c>
      <c r="D40" s="22">
        <v>53.8</v>
      </c>
      <c r="E40" s="35">
        <f>E39*D40</f>
        <v>2.7366984</v>
      </c>
      <c r="F40" s="43"/>
      <c r="G40" s="43"/>
      <c r="H40" s="43"/>
      <c r="I40" s="43"/>
      <c r="J40" s="43"/>
      <c r="K40" s="43"/>
      <c r="L40" s="43"/>
      <c r="M40" s="16"/>
      <c r="P40" s="3"/>
    </row>
    <row r="41" spans="1:16" s="7" customFormat="1" ht="13.5" customHeight="1">
      <c r="A41" s="191"/>
      <c r="B41" s="20" t="s">
        <v>42</v>
      </c>
      <c r="C41" s="22" t="s">
        <v>24</v>
      </c>
      <c r="D41" s="22">
        <v>0.35</v>
      </c>
      <c r="E41" s="82">
        <f>E39*D41</f>
        <v>0.0178038</v>
      </c>
      <c r="F41" s="82"/>
      <c r="G41" s="82"/>
      <c r="H41" s="82"/>
      <c r="I41" s="82"/>
      <c r="J41" s="82"/>
      <c r="K41" s="82"/>
      <c r="L41" s="82"/>
      <c r="M41" s="11"/>
      <c r="P41" s="3"/>
    </row>
    <row r="42" spans="1:16" s="7" customFormat="1" ht="13.5">
      <c r="A42" s="191"/>
      <c r="B42" s="20" t="s">
        <v>18</v>
      </c>
      <c r="C42" s="22" t="s">
        <v>2</v>
      </c>
      <c r="D42" s="22">
        <v>18.4</v>
      </c>
      <c r="E42" s="35">
        <f>E39*D42</f>
        <v>0.9359712</v>
      </c>
      <c r="F42" s="43"/>
      <c r="G42" s="43"/>
      <c r="H42" s="43"/>
      <c r="I42" s="43"/>
      <c r="J42" s="43"/>
      <c r="K42" s="43"/>
      <c r="L42" s="43"/>
      <c r="M42" s="16"/>
      <c r="P42" s="3"/>
    </row>
    <row r="43" spans="1:12" s="4" customFormat="1" ht="13.5">
      <c r="A43" s="191"/>
      <c r="B43" s="21" t="s">
        <v>55</v>
      </c>
      <c r="C43" s="22" t="s">
        <v>29</v>
      </c>
      <c r="D43" s="22"/>
      <c r="E43" s="43">
        <v>10.8</v>
      </c>
      <c r="F43" s="43"/>
      <c r="G43" s="43"/>
      <c r="H43" s="43"/>
      <c r="I43" s="43"/>
      <c r="J43" s="43"/>
      <c r="K43" s="43"/>
      <c r="L43" s="43"/>
    </row>
    <row r="44" spans="1:16" s="7" customFormat="1" ht="15" customHeight="1">
      <c r="A44" s="191"/>
      <c r="B44" s="20" t="s">
        <v>26</v>
      </c>
      <c r="C44" s="22" t="s">
        <v>20</v>
      </c>
      <c r="D44" s="22">
        <v>24.4</v>
      </c>
      <c r="E44" s="35">
        <f>E39*D44</f>
        <v>1.2411792</v>
      </c>
      <c r="F44" s="43"/>
      <c r="G44" s="43"/>
      <c r="H44" s="43"/>
      <c r="I44" s="43"/>
      <c r="J44" s="43"/>
      <c r="K44" s="43"/>
      <c r="L44" s="43"/>
      <c r="M44" s="16"/>
      <c r="P44" s="3"/>
    </row>
    <row r="45" spans="1:16" s="7" customFormat="1" ht="13.5">
      <c r="A45" s="181"/>
      <c r="B45" s="20" t="s">
        <v>15</v>
      </c>
      <c r="C45" s="22" t="s">
        <v>2</v>
      </c>
      <c r="D45" s="22">
        <v>2.78</v>
      </c>
      <c r="E45" s="35">
        <f>E39*D45</f>
        <v>0.14141304</v>
      </c>
      <c r="F45" s="43"/>
      <c r="G45" s="43"/>
      <c r="H45" s="43"/>
      <c r="I45" s="43"/>
      <c r="J45" s="43"/>
      <c r="K45" s="43"/>
      <c r="L45" s="43"/>
      <c r="M45" s="16"/>
      <c r="P45" s="3"/>
    </row>
    <row r="46" spans="1:13" s="4" customFormat="1" ht="27">
      <c r="A46" s="180">
        <v>8</v>
      </c>
      <c r="B46" s="26" t="s">
        <v>41</v>
      </c>
      <c r="C46" s="25" t="s">
        <v>39</v>
      </c>
      <c r="D46" s="22"/>
      <c r="E46" s="64">
        <f>60*1.5*2</f>
        <v>180</v>
      </c>
      <c r="F46" s="43"/>
      <c r="G46" s="43"/>
      <c r="H46" s="43"/>
      <c r="I46" s="43"/>
      <c r="J46" s="43"/>
      <c r="K46" s="43"/>
      <c r="L46" s="43"/>
      <c r="M46" s="10"/>
    </row>
    <row r="47" spans="1:12" s="4" customFormat="1" ht="14.25" customHeight="1">
      <c r="A47" s="191"/>
      <c r="B47" s="21" t="s">
        <v>13</v>
      </c>
      <c r="C47" s="22" t="s">
        <v>38</v>
      </c>
      <c r="D47" s="22">
        <v>0.68</v>
      </c>
      <c r="E47" s="43">
        <f>E46*D47</f>
        <v>122.4</v>
      </c>
      <c r="F47" s="43"/>
      <c r="G47" s="43"/>
      <c r="H47" s="43"/>
      <c r="I47" s="43"/>
      <c r="J47" s="43"/>
      <c r="K47" s="43"/>
      <c r="L47" s="43"/>
    </row>
    <row r="48" spans="1:12" s="4" customFormat="1" ht="13.5">
      <c r="A48" s="191"/>
      <c r="B48" s="21" t="s">
        <v>18</v>
      </c>
      <c r="C48" s="22" t="s">
        <v>2</v>
      </c>
      <c r="D48" s="22">
        <v>0.0003</v>
      </c>
      <c r="E48" s="43">
        <f>E46*D48</f>
        <v>0.05399999999999999</v>
      </c>
      <c r="F48" s="43"/>
      <c r="G48" s="43"/>
      <c r="H48" s="43"/>
      <c r="I48" s="43"/>
      <c r="J48" s="43"/>
      <c r="K48" s="43"/>
      <c r="L48" s="43"/>
    </row>
    <row r="49" spans="1:12" s="4" customFormat="1" ht="13.5">
      <c r="A49" s="191"/>
      <c r="B49" s="21" t="s">
        <v>27</v>
      </c>
      <c r="C49" s="22" t="s">
        <v>20</v>
      </c>
      <c r="D49" s="22">
        <v>0.246</v>
      </c>
      <c r="E49" s="43">
        <f>E46*D49</f>
        <v>44.28</v>
      </c>
      <c r="F49" s="43"/>
      <c r="G49" s="43"/>
      <c r="H49" s="43"/>
      <c r="I49" s="43"/>
      <c r="J49" s="43"/>
      <c r="K49" s="43"/>
      <c r="L49" s="43"/>
    </row>
    <row r="50" spans="1:12" s="4" customFormat="1" ht="13.5">
      <c r="A50" s="191"/>
      <c r="B50" s="21" t="s">
        <v>28</v>
      </c>
      <c r="C50" s="22" t="s">
        <v>20</v>
      </c>
      <c r="D50" s="22">
        <v>0.027</v>
      </c>
      <c r="E50" s="43">
        <f>E46*D50</f>
        <v>4.86</v>
      </c>
      <c r="F50" s="43"/>
      <c r="G50" s="43"/>
      <c r="H50" s="43"/>
      <c r="I50" s="43"/>
      <c r="J50" s="43"/>
      <c r="K50" s="43"/>
      <c r="L50" s="43"/>
    </row>
    <row r="51" spans="1:12" s="4" customFormat="1" ht="15" customHeight="1">
      <c r="A51" s="181"/>
      <c r="B51" s="21" t="s">
        <v>15</v>
      </c>
      <c r="C51" s="22" t="s">
        <v>2</v>
      </c>
      <c r="D51" s="22">
        <v>0.0019</v>
      </c>
      <c r="E51" s="43">
        <f>E46*D51</f>
        <v>0.342</v>
      </c>
      <c r="F51" s="43"/>
      <c r="G51" s="43"/>
      <c r="H51" s="43"/>
      <c r="I51" s="43"/>
      <c r="J51" s="43"/>
      <c r="K51" s="43"/>
      <c r="L51" s="43"/>
    </row>
    <row r="52" spans="1:12" s="6" customFormat="1" ht="13.5">
      <c r="A52" s="195" t="s">
        <v>96</v>
      </c>
      <c r="B52" s="196"/>
      <c r="C52" s="197"/>
      <c r="D52" s="155"/>
      <c r="E52" s="156"/>
      <c r="F52" s="157"/>
      <c r="G52" s="157"/>
      <c r="H52" s="157"/>
      <c r="I52" s="157"/>
      <c r="J52" s="157"/>
      <c r="K52" s="157"/>
      <c r="L52" s="157"/>
    </row>
    <row r="53" spans="1:12" ht="32.25" customHeight="1">
      <c r="A53" s="194">
        <v>1</v>
      </c>
      <c r="B53" s="127" t="s">
        <v>97</v>
      </c>
      <c r="C53" s="111" t="s">
        <v>58</v>
      </c>
      <c r="D53" s="112"/>
      <c r="E53" s="172">
        <f>130/1000</f>
        <v>0.13</v>
      </c>
      <c r="F53" s="112"/>
      <c r="G53" s="84"/>
      <c r="H53" s="86"/>
      <c r="I53" s="84"/>
      <c r="J53" s="84"/>
      <c r="K53" s="84"/>
      <c r="L53" s="86"/>
    </row>
    <row r="54" spans="1:12" ht="13.5">
      <c r="A54" s="194"/>
      <c r="B54" s="128" t="s">
        <v>73</v>
      </c>
      <c r="C54" s="114" t="s">
        <v>57</v>
      </c>
      <c r="D54" s="115">
        <v>269</v>
      </c>
      <c r="E54" s="115">
        <f>D54*E53</f>
        <v>34.97</v>
      </c>
      <c r="F54" s="115"/>
      <c r="G54" s="84"/>
      <c r="H54" s="86"/>
      <c r="I54" s="84"/>
      <c r="J54" s="84"/>
      <c r="K54" s="84"/>
      <c r="L54" s="86"/>
    </row>
    <row r="55" spans="1:12" ht="18.75" customHeight="1">
      <c r="A55" s="194"/>
      <c r="B55" s="128" t="s">
        <v>68</v>
      </c>
      <c r="C55" s="114" t="s">
        <v>79</v>
      </c>
      <c r="D55" s="115">
        <v>1220</v>
      </c>
      <c r="E55" s="115">
        <f>D55*E53</f>
        <v>158.6</v>
      </c>
      <c r="F55" s="115"/>
      <c r="G55" s="84"/>
      <c r="H55" s="86"/>
      <c r="I55" s="84"/>
      <c r="J55" s="84"/>
      <c r="K55" s="84"/>
      <c r="L55" s="86"/>
    </row>
    <row r="56" spans="1:12" ht="32.25" customHeight="1">
      <c r="A56" s="194"/>
      <c r="B56" s="129" t="s">
        <v>81</v>
      </c>
      <c r="C56" s="116" t="s">
        <v>46</v>
      </c>
      <c r="D56" s="117">
        <v>1600</v>
      </c>
      <c r="E56" s="117">
        <f>D56*E53</f>
        <v>208</v>
      </c>
      <c r="F56" s="117"/>
      <c r="G56" s="85"/>
      <c r="H56" s="87"/>
      <c r="I56" s="85"/>
      <c r="J56" s="84"/>
      <c r="K56" s="84"/>
      <c r="L56" s="86"/>
    </row>
    <row r="57" spans="1:13" s="7" customFormat="1" ht="25.5">
      <c r="A57" s="191">
        <v>2</v>
      </c>
      <c r="B57" s="169" t="s">
        <v>92</v>
      </c>
      <c r="C57" s="170" t="s">
        <v>39</v>
      </c>
      <c r="D57" s="123"/>
      <c r="E57" s="159">
        <f>15*15*0.1</f>
        <v>22.5</v>
      </c>
      <c r="F57" s="160"/>
      <c r="G57" s="160"/>
      <c r="H57" s="160"/>
      <c r="I57" s="160"/>
      <c r="J57" s="160"/>
      <c r="K57" s="160"/>
      <c r="L57" s="160"/>
      <c r="M57" s="11"/>
    </row>
    <row r="58" spans="1:13" s="7" customFormat="1" ht="14.25" customHeight="1">
      <c r="A58" s="191"/>
      <c r="B58" s="161" t="s">
        <v>13</v>
      </c>
      <c r="C58" s="123" t="s">
        <v>14</v>
      </c>
      <c r="D58" s="123">
        <f>0.256-0.0057*2</f>
        <v>0.2446</v>
      </c>
      <c r="E58" s="162">
        <f>E57*D58</f>
        <v>5.5035</v>
      </c>
      <c r="F58" s="160"/>
      <c r="G58" s="160"/>
      <c r="H58" s="160"/>
      <c r="I58" s="160"/>
      <c r="J58" s="160"/>
      <c r="K58" s="160"/>
      <c r="L58" s="160"/>
      <c r="M58" s="11"/>
    </row>
    <row r="59" spans="1:13" s="7" customFormat="1" ht="12.75">
      <c r="A59" s="191"/>
      <c r="B59" s="158" t="s">
        <v>93</v>
      </c>
      <c r="C59" s="123" t="s">
        <v>21</v>
      </c>
      <c r="D59" s="162">
        <v>1.47</v>
      </c>
      <c r="E59" s="162">
        <f>E57*D59</f>
        <v>33.075</v>
      </c>
      <c r="F59" s="160"/>
      <c r="G59" s="160"/>
      <c r="H59" s="160"/>
      <c r="I59" s="160"/>
      <c r="J59" s="160"/>
      <c r="K59" s="160"/>
      <c r="L59" s="160"/>
      <c r="M59" s="11"/>
    </row>
    <row r="60" spans="1:13" s="164" customFormat="1" ht="27">
      <c r="A60" s="202">
        <v>3</v>
      </c>
      <c r="B60" s="167" t="s">
        <v>95</v>
      </c>
      <c r="C60" s="25" t="s">
        <v>40</v>
      </c>
      <c r="D60" s="168"/>
      <c r="E60" s="23">
        <f>E57</f>
        <v>22.5</v>
      </c>
      <c r="F60" s="166"/>
      <c r="G60" s="166"/>
      <c r="H60" s="166"/>
      <c r="I60" s="166"/>
      <c r="J60" s="166"/>
      <c r="K60" s="166"/>
      <c r="L60" s="166"/>
      <c r="M60" s="163"/>
    </row>
    <row r="61" spans="1:13" s="164" customFormat="1" ht="15.75" customHeight="1">
      <c r="A61" s="203"/>
      <c r="B61" s="154" t="s">
        <v>13</v>
      </c>
      <c r="C61" s="165" t="s">
        <v>14</v>
      </c>
      <c r="D61" s="165">
        <v>2.9</v>
      </c>
      <c r="E61" s="166">
        <f>E60*D61</f>
        <v>65.25</v>
      </c>
      <c r="F61" s="43"/>
      <c r="G61" s="43"/>
      <c r="H61" s="43"/>
      <c r="I61" s="43"/>
      <c r="J61" s="43"/>
      <c r="K61" s="43"/>
      <c r="L61" s="43"/>
      <c r="M61" s="163"/>
    </row>
    <row r="62" spans="1:13" s="164" customFormat="1" ht="13.5">
      <c r="A62" s="203"/>
      <c r="B62" s="154" t="s">
        <v>94</v>
      </c>
      <c r="C62" s="165" t="s">
        <v>21</v>
      </c>
      <c r="D62" s="165">
        <v>1.02</v>
      </c>
      <c r="E62" s="166">
        <f>E60*D62</f>
        <v>22.95</v>
      </c>
      <c r="F62" s="43"/>
      <c r="G62" s="43"/>
      <c r="H62" s="43"/>
      <c r="I62" s="43"/>
      <c r="J62" s="43"/>
      <c r="K62" s="43"/>
      <c r="L62" s="43"/>
      <c r="M62" s="163"/>
    </row>
    <row r="63" spans="1:13" s="164" customFormat="1" ht="13.5">
      <c r="A63" s="204"/>
      <c r="B63" s="154" t="s">
        <v>15</v>
      </c>
      <c r="C63" s="165" t="s">
        <v>2</v>
      </c>
      <c r="D63" s="165">
        <v>0.88</v>
      </c>
      <c r="E63" s="166">
        <f>E60*D63</f>
        <v>19.8</v>
      </c>
      <c r="F63" s="43"/>
      <c r="G63" s="43"/>
      <c r="H63" s="43"/>
      <c r="I63" s="43"/>
      <c r="J63" s="43"/>
      <c r="K63" s="43"/>
      <c r="L63" s="43"/>
      <c r="M63" s="163"/>
    </row>
    <row r="64" spans="1:12" s="4" customFormat="1" ht="15" customHeight="1">
      <c r="A64" s="199" t="s">
        <v>89</v>
      </c>
      <c r="B64" s="200"/>
      <c r="C64" s="201"/>
      <c r="D64" s="63"/>
      <c r="E64" s="62"/>
      <c r="F64" s="62"/>
      <c r="G64" s="62"/>
      <c r="H64" s="62"/>
      <c r="I64" s="62"/>
      <c r="J64" s="62"/>
      <c r="K64" s="62"/>
      <c r="L64" s="62"/>
    </row>
    <row r="65" spans="1:12" ht="27">
      <c r="A65" s="210">
        <v>1</v>
      </c>
      <c r="B65" s="66" t="s">
        <v>56</v>
      </c>
      <c r="C65" s="96" t="s">
        <v>21</v>
      </c>
      <c r="D65" s="97"/>
      <c r="E65" s="98">
        <v>4.86</v>
      </c>
      <c r="F65" s="99"/>
      <c r="G65" s="83"/>
      <c r="H65" s="83"/>
      <c r="I65" s="83"/>
      <c r="J65" s="83"/>
      <c r="K65" s="83"/>
      <c r="L65" s="83"/>
    </row>
    <row r="66" spans="1:12" ht="13.5">
      <c r="A66" s="210"/>
      <c r="B66" s="67" t="s">
        <v>45</v>
      </c>
      <c r="C66" s="100" t="s">
        <v>44</v>
      </c>
      <c r="D66" s="68">
        <v>3.2</v>
      </c>
      <c r="E66" s="1">
        <f>+D66*E65</f>
        <v>15.552000000000001</v>
      </c>
      <c r="F66" s="1"/>
      <c r="G66" s="83"/>
      <c r="H66" s="86"/>
      <c r="I66" s="86"/>
      <c r="J66" s="83"/>
      <c r="K66" s="83"/>
      <c r="L66" s="86"/>
    </row>
    <row r="67" spans="1:12" ht="13.5">
      <c r="A67" s="210"/>
      <c r="B67" s="69" t="s">
        <v>59</v>
      </c>
      <c r="C67" s="100" t="s">
        <v>57</v>
      </c>
      <c r="D67" s="68">
        <v>0.775</v>
      </c>
      <c r="E67" s="1">
        <f>+D67*E65</f>
        <v>3.7665</v>
      </c>
      <c r="F67" s="1"/>
      <c r="G67" s="84"/>
      <c r="H67" s="86"/>
      <c r="I67" s="84"/>
      <c r="J67" s="84"/>
      <c r="K67" s="86"/>
      <c r="L67" s="86"/>
    </row>
    <row r="68" spans="1:12" ht="13.5">
      <c r="A68" s="211"/>
      <c r="B68" s="69" t="s">
        <v>60</v>
      </c>
      <c r="C68" s="100" t="s">
        <v>57</v>
      </c>
      <c r="D68" s="68">
        <v>0.792</v>
      </c>
      <c r="E68" s="1">
        <f>+D68*E65</f>
        <v>3.8491200000000005</v>
      </c>
      <c r="F68" s="1"/>
      <c r="G68" s="84"/>
      <c r="H68" s="86"/>
      <c r="I68" s="84"/>
      <c r="J68" s="86"/>
      <c r="K68" s="86"/>
      <c r="L68" s="86"/>
    </row>
    <row r="69" spans="1:16" ht="27">
      <c r="A69" s="207">
        <v>1</v>
      </c>
      <c r="B69" s="66" t="s">
        <v>69</v>
      </c>
      <c r="C69" s="96" t="s">
        <v>21</v>
      </c>
      <c r="D69" s="101"/>
      <c r="E69" s="98">
        <v>3.39</v>
      </c>
      <c r="F69" s="97"/>
      <c r="G69" s="84"/>
      <c r="H69" s="86"/>
      <c r="I69" s="84"/>
      <c r="J69" s="84"/>
      <c r="K69" s="84"/>
      <c r="L69" s="86"/>
      <c r="P69" s="2">
        <f>0.6*0.6*3.14*1</f>
        <v>1.1304</v>
      </c>
    </row>
    <row r="70" spans="1:16" ht="13.5">
      <c r="A70" s="207"/>
      <c r="B70" s="67" t="s">
        <v>45</v>
      </c>
      <c r="C70" s="100" t="s">
        <v>44</v>
      </c>
      <c r="D70" s="102">
        <v>8</v>
      </c>
      <c r="E70" s="1">
        <f>D70*E69</f>
        <v>27.12</v>
      </c>
      <c r="F70" s="1"/>
      <c r="G70" s="84"/>
      <c r="H70" s="86"/>
      <c r="I70" s="84"/>
      <c r="J70" s="84"/>
      <c r="K70" s="84"/>
      <c r="L70" s="86"/>
      <c r="P70" s="2">
        <f>P69*4</f>
        <v>4.5216</v>
      </c>
    </row>
    <row r="71" spans="1:12" ht="13.5">
      <c r="A71" s="207"/>
      <c r="B71" s="69" t="s">
        <v>59</v>
      </c>
      <c r="C71" s="100" t="s">
        <v>57</v>
      </c>
      <c r="D71" s="102">
        <v>0.775</v>
      </c>
      <c r="E71" s="1">
        <f>D71*E69</f>
        <v>2.62725</v>
      </c>
      <c r="F71" s="1"/>
      <c r="G71" s="84"/>
      <c r="H71" s="86"/>
      <c r="I71" s="84"/>
      <c r="J71" s="86"/>
      <c r="K71" s="86"/>
      <c r="L71" s="86"/>
    </row>
    <row r="72" spans="1:12" ht="13.5">
      <c r="A72" s="207"/>
      <c r="B72" s="69" t="s">
        <v>60</v>
      </c>
      <c r="C72" s="100" t="s">
        <v>57</v>
      </c>
      <c r="D72" s="1">
        <v>1.98</v>
      </c>
      <c r="E72" s="1">
        <f>D72*E69</f>
        <v>6.7122</v>
      </c>
      <c r="F72" s="1"/>
      <c r="G72" s="84"/>
      <c r="H72" s="86"/>
      <c r="I72" s="84"/>
      <c r="J72" s="86"/>
      <c r="K72" s="86"/>
      <c r="L72" s="86"/>
    </row>
    <row r="73" spans="1:12" ht="24.75" customHeight="1">
      <c r="A73" s="188">
        <v>2</v>
      </c>
      <c r="B73" s="124" t="s">
        <v>61</v>
      </c>
      <c r="C73" s="103" t="s">
        <v>21</v>
      </c>
      <c r="D73" s="104"/>
      <c r="E73" s="105">
        <v>2.4</v>
      </c>
      <c r="F73" s="106"/>
      <c r="G73" s="84"/>
      <c r="H73" s="86"/>
      <c r="I73" s="84"/>
      <c r="J73" s="84"/>
      <c r="K73" s="84"/>
      <c r="L73" s="86"/>
    </row>
    <row r="74" spans="1:12" ht="13.5">
      <c r="A74" s="188"/>
      <c r="B74" s="125" t="s">
        <v>62</v>
      </c>
      <c r="C74" s="72" t="s">
        <v>44</v>
      </c>
      <c r="D74" s="107">
        <v>3.38</v>
      </c>
      <c r="E74" s="108">
        <f>D74*E73</f>
        <v>8.112</v>
      </c>
      <c r="F74" s="107"/>
      <c r="G74" s="84"/>
      <c r="H74" s="86"/>
      <c r="I74" s="84"/>
      <c r="J74" s="84"/>
      <c r="K74" s="84"/>
      <c r="L74" s="86"/>
    </row>
    <row r="75" spans="1:12" ht="27">
      <c r="A75" s="188">
        <v>4</v>
      </c>
      <c r="B75" s="126" t="s">
        <v>70</v>
      </c>
      <c r="C75" s="103" t="s">
        <v>21</v>
      </c>
      <c r="D75" s="109"/>
      <c r="E75" s="105">
        <f>1.2*4*0.1</f>
        <v>0.48</v>
      </c>
      <c r="F75" s="106"/>
      <c r="G75" s="84"/>
      <c r="H75" s="86"/>
      <c r="I75" s="84"/>
      <c r="J75" s="84"/>
      <c r="K75" s="84"/>
      <c r="L75" s="86"/>
    </row>
    <row r="76" spans="1:12" ht="13.5">
      <c r="A76" s="188"/>
      <c r="B76" s="125" t="s">
        <v>33</v>
      </c>
      <c r="C76" s="72" t="s">
        <v>44</v>
      </c>
      <c r="D76" s="110">
        <v>2.12</v>
      </c>
      <c r="E76" s="71">
        <f>D76*E75</f>
        <v>1.0176</v>
      </c>
      <c r="F76" s="107"/>
      <c r="G76" s="84"/>
      <c r="H76" s="86"/>
      <c r="I76" s="84"/>
      <c r="J76" s="84"/>
      <c r="K76" s="84"/>
      <c r="L76" s="86"/>
    </row>
    <row r="77" spans="1:12" ht="13.5">
      <c r="A77" s="188"/>
      <c r="B77" s="125" t="s">
        <v>71</v>
      </c>
      <c r="C77" s="72" t="s">
        <v>21</v>
      </c>
      <c r="D77" s="107">
        <v>1.22</v>
      </c>
      <c r="E77" s="71">
        <f>D77*E75</f>
        <v>0.5856</v>
      </c>
      <c r="F77" s="107"/>
      <c r="G77" s="84"/>
      <c r="H77" s="86"/>
      <c r="I77" s="84"/>
      <c r="J77" s="84"/>
      <c r="K77" s="84"/>
      <c r="L77" s="86"/>
    </row>
    <row r="78" spans="1:12" ht="27">
      <c r="A78" s="188"/>
      <c r="B78" s="125" t="s">
        <v>63</v>
      </c>
      <c r="C78" s="72" t="s">
        <v>22</v>
      </c>
      <c r="D78" s="110">
        <v>1.6</v>
      </c>
      <c r="E78" s="71">
        <f>D78*E75</f>
        <v>0.768</v>
      </c>
      <c r="F78" s="107"/>
      <c r="G78" s="84"/>
      <c r="H78" s="86"/>
      <c r="I78" s="84"/>
      <c r="J78" s="86"/>
      <c r="K78" s="86"/>
      <c r="L78" s="86"/>
    </row>
    <row r="79" spans="1:12" ht="27">
      <c r="A79" s="188">
        <v>5</v>
      </c>
      <c r="B79" s="124" t="s">
        <v>80</v>
      </c>
      <c r="C79" s="103" t="s">
        <v>21</v>
      </c>
      <c r="D79" s="104"/>
      <c r="E79" s="105">
        <v>4.53</v>
      </c>
      <c r="F79" s="106"/>
      <c r="G79" s="84"/>
      <c r="H79" s="86"/>
      <c r="I79" s="84"/>
      <c r="J79" s="84"/>
      <c r="K79" s="84"/>
      <c r="L79" s="86"/>
    </row>
    <row r="80" spans="1:12" ht="13.5">
      <c r="A80" s="188"/>
      <c r="B80" s="125" t="s">
        <v>64</v>
      </c>
      <c r="C80" s="72" t="s">
        <v>44</v>
      </c>
      <c r="D80" s="107">
        <v>8</v>
      </c>
      <c r="E80" s="108">
        <f>D80*E79</f>
        <v>36.24</v>
      </c>
      <c r="F80" s="107"/>
      <c r="G80" s="84"/>
      <c r="H80" s="86"/>
      <c r="I80" s="84"/>
      <c r="J80" s="84"/>
      <c r="K80" s="84"/>
      <c r="L80" s="86"/>
    </row>
    <row r="81" spans="1:12" ht="13.5">
      <c r="A81" s="188"/>
      <c r="B81" s="125" t="s">
        <v>65</v>
      </c>
      <c r="C81" s="72" t="s">
        <v>29</v>
      </c>
      <c r="D81" s="107"/>
      <c r="E81" s="108">
        <v>4</v>
      </c>
      <c r="F81" s="107"/>
      <c r="G81" s="86"/>
      <c r="H81" s="86"/>
      <c r="I81" s="84"/>
      <c r="J81" s="84"/>
      <c r="K81" s="84"/>
      <c r="L81" s="86"/>
    </row>
    <row r="82" spans="1:12" ht="13.5">
      <c r="A82" s="188"/>
      <c r="B82" s="125" t="s">
        <v>66</v>
      </c>
      <c r="C82" s="72" t="s">
        <v>67</v>
      </c>
      <c r="D82" s="107">
        <v>1.98</v>
      </c>
      <c r="E82" s="108">
        <f>D82*E79</f>
        <v>8.9694</v>
      </c>
      <c r="F82" s="107"/>
      <c r="G82" s="84"/>
      <c r="H82" s="86"/>
      <c r="I82" s="84"/>
      <c r="J82" s="86"/>
      <c r="K82" s="86"/>
      <c r="L82" s="86"/>
    </row>
    <row r="83" spans="1:13" s="136" customFormat="1" ht="21" customHeight="1">
      <c r="A83" s="213">
        <v>4</v>
      </c>
      <c r="B83" s="138" t="s">
        <v>84</v>
      </c>
      <c r="C83" s="139" t="s">
        <v>82</v>
      </c>
      <c r="E83" s="153">
        <f>4*2*0.25*2/100</f>
        <v>0.04</v>
      </c>
      <c r="F83" s="139"/>
      <c r="G83" s="152"/>
      <c r="H83" s="137"/>
      <c r="I83" s="137"/>
      <c r="J83" s="137"/>
      <c r="K83" s="137"/>
      <c r="L83" s="137"/>
      <c r="M83" s="151"/>
    </row>
    <row r="84" spans="1:12" s="7" customFormat="1" ht="16.5" customHeight="1">
      <c r="A84" s="213"/>
      <c r="B84" s="140" t="s">
        <v>86</v>
      </c>
      <c r="C84" s="141" t="s">
        <v>44</v>
      </c>
      <c r="D84" s="147">
        <f>840*1.5</f>
        <v>1260</v>
      </c>
      <c r="E84" s="141">
        <f>D84*E83</f>
        <v>50.4</v>
      </c>
      <c r="F84" s="141"/>
      <c r="G84" s="142"/>
      <c r="H84" s="149"/>
      <c r="I84" s="149"/>
      <c r="J84" s="148"/>
      <c r="K84" s="148"/>
      <c r="L84" s="149"/>
    </row>
    <row r="85" spans="1:12" s="7" customFormat="1" ht="16.5" customHeight="1">
      <c r="A85" s="213"/>
      <c r="B85" s="140" t="s">
        <v>87</v>
      </c>
      <c r="C85" s="141" t="s">
        <v>21</v>
      </c>
      <c r="D85" s="147">
        <v>102</v>
      </c>
      <c r="E85" s="141">
        <f>D85*E83</f>
        <v>4.08</v>
      </c>
      <c r="F85" s="144"/>
      <c r="G85" s="142"/>
      <c r="H85" s="149"/>
      <c r="I85" s="148"/>
      <c r="J85" s="150"/>
      <c r="K85" s="148"/>
      <c r="L85" s="149"/>
    </row>
    <row r="86" spans="1:12" s="7" customFormat="1" ht="21" customHeight="1">
      <c r="A86" s="213"/>
      <c r="B86" s="140" t="s">
        <v>88</v>
      </c>
      <c r="C86" s="141" t="s">
        <v>46</v>
      </c>
      <c r="D86" s="147"/>
      <c r="E86" s="171">
        <f>206.64/1000</f>
        <v>0.20664</v>
      </c>
      <c r="F86" s="144"/>
      <c r="G86" s="142"/>
      <c r="H86" s="149"/>
      <c r="I86" s="148"/>
      <c r="J86" s="150"/>
      <c r="K86" s="148"/>
      <c r="L86" s="149"/>
    </row>
    <row r="87" spans="1:12" s="7" customFormat="1" ht="16.5" customHeight="1">
      <c r="A87" s="213"/>
      <c r="B87" s="143" t="s">
        <v>83</v>
      </c>
      <c r="C87" s="141" t="s">
        <v>19</v>
      </c>
      <c r="D87" s="147">
        <v>650</v>
      </c>
      <c r="E87" s="144">
        <f>D87*E83</f>
        <v>26</v>
      </c>
      <c r="F87" s="144"/>
      <c r="G87" s="142"/>
      <c r="H87" s="149"/>
      <c r="I87" s="148"/>
      <c r="J87" s="148"/>
      <c r="K87" s="148"/>
      <c r="L87" s="149"/>
    </row>
    <row r="88" spans="1:12" s="7" customFormat="1" ht="21" customHeight="1">
      <c r="A88" s="213"/>
      <c r="B88" s="145" t="s">
        <v>85</v>
      </c>
      <c r="C88" s="141" t="s">
        <v>20</v>
      </c>
      <c r="D88" s="147">
        <v>110</v>
      </c>
      <c r="E88" s="144">
        <f>D88*E83</f>
        <v>4.4</v>
      </c>
      <c r="F88" s="144"/>
      <c r="G88" s="146"/>
      <c r="H88" s="149"/>
      <c r="I88" s="148"/>
      <c r="J88" s="148"/>
      <c r="K88" s="148"/>
      <c r="L88" s="149"/>
    </row>
    <row r="89" spans="1:12" ht="43.5" customHeight="1">
      <c r="A89" s="194">
        <v>6</v>
      </c>
      <c r="B89" s="127" t="s">
        <v>72</v>
      </c>
      <c r="C89" s="111" t="s">
        <v>58</v>
      </c>
      <c r="D89" s="112"/>
      <c r="E89" s="113">
        <f>25/1000</f>
        <v>0.025</v>
      </c>
      <c r="F89" s="112"/>
      <c r="G89" s="84"/>
      <c r="H89" s="86"/>
      <c r="I89" s="84"/>
      <c r="J89" s="84"/>
      <c r="K89" s="84"/>
      <c r="L89" s="86"/>
    </row>
    <row r="90" spans="1:12" ht="13.5">
      <c r="A90" s="194"/>
      <c r="B90" s="128" t="s">
        <v>73</v>
      </c>
      <c r="C90" s="114" t="s">
        <v>57</v>
      </c>
      <c r="D90" s="115">
        <v>269</v>
      </c>
      <c r="E90" s="115">
        <f>D90*E89</f>
        <v>6.7250000000000005</v>
      </c>
      <c r="F90" s="115"/>
      <c r="G90" s="84"/>
      <c r="H90" s="86"/>
      <c r="I90" s="84"/>
      <c r="J90" s="84"/>
      <c r="K90" s="178"/>
      <c r="L90" s="86"/>
    </row>
    <row r="91" spans="1:12" ht="18.75" customHeight="1">
      <c r="A91" s="194"/>
      <c r="B91" s="128" t="s">
        <v>68</v>
      </c>
      <c r="C91" s="114" t="s">
        <v>79</v>
      </c>
      <c r="D91" s="115">
        <v>1220</v>
      </c>
      <c r="E91" s="115">
        <f>D91*E89</f>
        <v>30.5</v>
      </c>
      <c r="F91" s="115"/>
      <c r="G91" s="86"/>
      <c r="H91" s="86"/>
      <c r="I91" s="84"/>
      <c r="J91" s="84"/>
      <c r="K91" s="178"/>
      <c r="L91" s="86"/>
    </row>
    <row r="92" spans="1:12" ht="27.75" customHeight="1">
      <c r="A92" s="212"/>
      <c r="B92" s="129" t="s">
        <v>81</v>
      </c>
      <c r="C92" s="116" t="s">
        <v>46</v>
      </c>
      <c r="D92" s="117">
        <f>1.6*1000</f>
        <v>1600</v>
      </c>
      <c r="E92" s="117">
        <f>D92*E89</f>
        <v>40</v>
      </c>
      <c r="F92" s="117"/>
      <c r="G92" s="85"/>
      <c r="H92" s="87"/>
      <c r="I92" s="85"/>
      <c r="J92" s="84"/>
      <c r="K92" s="178"/>
      <c r="L92" s="86"/>
    </row>
    <row r="93" spans="1:12" ht="16.5" customHeight="1">
      <c r="A93" s="79"/>
      <c r="B93" s="208"/>
      <c r="C93" s="209"/>
      <c r="D93" s="80"/>
      <c r="E93" s="80"/>
      <c r="F93" s="80"/>
      <c r="G93" s="85"/>
      <c r="H93" s="87"/>
      <c r="I93" s="85"/>
      <c r="J93" s="84"/>
      <c r="K93" s="84"/>
      <c r="L93" s="86"/>
    </row>
    <row r="94" spans="1:12" ht="40.5">
      <c r="A94" s="198">
        <v>1</v>
      </c>
      <c r="B94" s="130" t="s">
        <v>78</v>
      </c>
      <c r="C94" s="73" t="s">
        <v>74</v>
      </c>
      <c r="D94" s="118"/>
      <c r="E94" s="177">
        <f>585*1.5*1/1000</f>
        <v>0.8775</v>
      </c>
      <c r="F94" s="119"/>
      <c r="G94" s="84"/>
      <c r="H94" s="86"/>
      <c r="I94" s="84"/>
      <c r="J94" s="84"/>
      <c r="K94" s="84"/>
      <c r="L94" s="86"/>
    </row>
    <row r="95" spans="1:12" ht="15.75">
      <c r="A95" s="198"/>
      <c r="B95" s="131" t="s">
        <v>33</v>
      </c>
      <c r="C95" s="74" t="s">
        <v>44</v>
      </c>
      <c r="D95" s="120">
        <v>5.67</v>
      </c>
      <c r="E95" s="121">
        <f>D95*E94</f>
        <v>4.9754249999999995</v>
      </c>
      <c r="F95" s="121"/>
      <c r="G95" s="83"/>
      <c r="H95" s="86"/>
      <c r="I95" s="86"/>
      <c r="J95" s="84"/>
      <c r="K95" s="84"/>
      <c r="L95" s="86"/>
    </row>
    <row r="96" spans="1:12" ht="15.75">
      <c r="A96" s="198"/>
      <c r="B96" s="132" t="s">
        <v>77</v>
      </c>
      <c r="C96" s="74" t="s">
        <v>57</v>
      </c>
      <c r="D96" s="120">
        <v>119.33</v>
      </c>
      <c r="E96" s="121">
        <f>D96*E94</f>
        <v>104.712075</v>
      </c>
      <c r="F96" s="121"/>
      <c r="G96" s="83"/>
      <c r="H96" s="86"/>
      <c r="I96" s="83"/>
      <c r="J96" s="84"/>
      <c r="K96" s="86"/>
      <c r="L96" s="86"/>
    </row>
    <row r="97" spans="1:12" ht="16.5">
      <c r="A97" s="75">
        <v>2</v>
      </c>
      <c r="B97" s="130" t="s">
        <v>75</v>
      </c>
      <c r="C97" s="134" t="s">
        <v>76</v>
      </c>
      <c r="D97" s="118"/>
      <c r="E97" s="119">
        <v>7.1</v>
      </c>
      <c r="F97" s="122"/>
      <c r="G97" s="84"/>
      <c r="H97" s="86"/>
      <c r="I97" s="84"/>
      <c r="J97" s="83"/>
      <c r="K97" s="86"/>
      <c r="L97" s="86"/>
    </row>
    <row r="98" spans="1:12" ht="13.5">
      <c r="A98" s="33"/>
      <c r="B98" s="56" t="s">
        <v>8</v>
      </c>
      <c r="C98" s="25"/>
      <c r="D98" s="25"/>
      <c r="E98" s="23"/>
      <c r="F98" s="76"/>
      <c r="G98" s="92"/>
      <c r="H98" s="92"/>
      <c r="I98" s="92"/>
      <c r="J98" s="93"/>
      <c r="K98" s="92"/>
      <c r="L98" s="92"/>
    </row>
    <row r="99" spans="1:12" ht="13.5">
      <c r="A99" s="22"/>
      <c r="B99" s="26" t="s">
        <v>43</v>
      </c>
      <c r="C99" s="94" t="s">
        <v>103</v>
      </c>
      <c r="D99" s="25"/>
      <c r="E99" s="27"/>
      <c r="F99" s="76"/>
      <c r="G99" s="70"/>
      <c r="H99" s="88"/>
      <c r="I99" s="70"/>
      <c r="J99" s="70"/>
      <c r="K99" s="70"/>
      <c r="L99" s="92"/>
    </row>
    <row r="100" spans="1:12" ht="13.5">
      <c r="A100" s="22"/>
      <c r="B100" s="24" t="s">
        <v>8</v>
      </c>
      <c r="C100" s="25"/>
      <c r="D100" s="25"/>
      <c r="E100" s="27"/>
      <c r="F100" s="76"/>
      <c r="G100" s="70"/>
      <c r="H100" s="88"/>
      <c r="I100" s="70"/>
      <c r="J100" s="70"/>
      <c r="K100" s="70"/>
      <c r="L100" s="92"/>
    </row>
    <row r="101" spans="1:12" ht="13.5">
      <c r="A101" s="40"/>
      <c r="B101" s="26" t="s">
        <v>34</v>
      </c>
      <c r="C101" s="95" t="s">
        <v>103</v>
      </c>
      <c r="D101" s="22"/>
      <c r="E101" s="43"/>
      <c r="F101" s="77"/>
      <c r="G101" s="70"/>
      <c r="H101" s="88"/>
      <c r="I101" s="70"/>
      <c r="J101" s="70"/>
      <c r="K101" s="70"/>
      <c r="L101" s="92"/>
    </row>
    <row r="102" spans="1:12" ht="13.5">
      <c r="A102" s="40"/>
      <c r="B102" s="24" t="s">
        <v>8</v>
      </c>
      <c r="C102" s="91"/>
      <c r="D102" s="22"/>
      <c r="E102" s="43"/>
      <c r="F102" s="77"/>
      <c r="G102" s="70"/>
      <c r="H102" s="88"/>
      <c r="I102" s="70"/>
      <c r="J102" s="70"/>
      <c r="K102" s="70"/>
      <c r="L102" s="92"/>
    </row>
    <row r="103" spans="1:12" ht="13.5">
      <c r="A103" s="36"/>
      <c r="B103" s="26" t="s">
        <v>36</v>
      </c>
      <c r="C103" s="95" t="s">
        <v>103</v>
      </c>
      <c r="D103" s="37"/>
      <c r="E103" s="38"/>
      <c r="F103" s="78"/>
      <c r="G103" s="36"/>
      <c r="H103" s="89"/>
      <c r="I103" s="36"/>
      <c r="J103" s="36"/>
      <c r="K103" s="36"/>
      <c r="L103" s="92"/>
    </row>
    <row r="104" spans="1:12" ht="13.5">
      <c r="A104" s="22"/>
      <c r="B104" s="24" t="s">
        <v>8</v>
      </c>
      <c r="C104" s="25"/>
      <c r="D104" s="25"/>
      <c r="E104" s="23"/>
      <c r="F104" s="76"/>
      <c r="G104" s="36"/>
      <c r="H104" s="89"/>
      <c r="I104" s="36"/>
      <c r="J104" s="36"/>
      <c r="K104" s="36"/>
      <c r="L104" s="92"/>
    </row>
    <row r="105" spans="1:12" s="223" customFormat="1" ht="15.75" customHeight="1">
      <c r="A105" s="214"/>
      <c r="B105" s="215" t="s">
        <v>91</v>
      </c>
      <c r="C105" s="216">
        <v>0.03</v>
      </c>
      <c r="D105" s="217"/>
      <c r="E105" s="218"/>
      <c r="F105" s="219"/>
      <c r="G105" s="220"/>
      <c r="H105" s="221"/>
      <c r="I105" s="220"/>
      <c r="J105" s="220"/>
      <c r="K105" s="220"/>
      <c r="L105" s="222"/>
    </row>
    <row r="106" spans="1:12" ht="13.5">
      <c r="A106" s="40"/>
      <c r="B106" s="24" t="s">
        <v>8</v>
      </c>
      <c r="C106" s="91"/>
      <c r="D106" s="22"/>
      <c r="E106" s="43"/>
      <c r="F106" s="77"/>
      <c r="G106" s="70"/>
      <c r="H106" s="88"/>
      <c r="I106" s="70"/>
      <c r="J106" s="70"/>
      <c r="K106" s="70"/>
      <c r="L106" s="92"/>
    </row>
    <row r="107" spans="1:12" ht="13.5">
      <c r="A107" s="28"/>
      <c r="B107" s="32"/>
      <c r="C107" s="28"/>
      <c r="D107" s="47"/>
      <c r="E107" s="48"/>
      <c r="F107" s="28"/>
      <c r="G107" s="39"/>
      <c r="H107" s="90"/>
      <c r="I107" s="39"/>
      <c r="J107" s="39"/>
      <c r="K107" s="39"/>
      <c r="L107" s="39"/>
    </row>
    <row r="108" spans="1:14" ht="13.5">
      <c r="A108" s="39"/>
      <c r="B108" s="175"/>
      <c r="C108" s="30"/>
      <c r="D108" s="61"/>
      <c r="E108" s="61"/>
      <c r="F108" s="61"/>
      <c r="G108" s="39"/>
      <c r="H108" s="90"/>
      <c r="I108" s="39"/>
      <c r="J108" s="39"/>
      <c r="K108" s="39"/>
      <c r="L108" s="39"/>
      <c r="N108" s="135"/>
    </row>
    <row r="109" spans="1:12" ht="13.5">
      <c r="A109" s="28"/>
      <c r="B109" s="32"/>
      <c r="C109" s="28"/>
      <c r="D109" s="57"/>
      <c r="E109" s="28"/>
      <c r="F109" s="29"/>
      <c r="G109" s="39"/>
      <c r="H109" s="39"/>
      <c r="I109" s="39"/>
      <c r="J109" s="39"/>
      <c r="K109" s="39"/>
      <c r="L109" s="39"/>
    </row>
    <row r="110" spans="1:12" ht="13.5">
      <c r="A110" s="28"/>
      <c r="B110" s="32"/>
      <c r="C110" s="28"/>
      <c r="D110" s="57"/>
      <c r="E110" s="28"/>
      <c r="F110" s="29"/>
      <c r="G110" s="39"/>
      <c r="H110" s="39"/>
      <c r="I110" s="39"/>
      <c r="J110" s="39"/>
      <c r="K110" s="39"/>
      <c r="L110" s="39"/>
    </row>
    <row r="111" spans="1:12" ht="13.5">
      <c r="A111" s="28"/>
      <c r="B111" s="32"/>
      <c r="C111" s="28"/>
      <c r="D111" s="57"/>
      <c r="E111" s="28"/>
      <c r="F111" s="29"/>
      <c r="G111" s="39"/>
      <c r="H111" s="39"/>
      <c r="I111" s="39"/>
      <c r="J111" s="39"/>
      <c r="K111" s="39"/>
      <c r="L111" s="39"/>
    </row>
    <row r="112" spans="1:12" ht="13.5">
      <c r="A112" s="30"/>
      <c r="B112" s="176"/>
      <c r="C112" s="30"/>
      <c r="D112" s="61"/>
      <c r="E112" s="61"/>
      <c r="F112" s="61"/>
      <c r="G112" s="39"/>
      <c r="H112" s="39"/>
      <c r="I112" s="39"/>
      <c r="J112" s="39"/>
      <c r="K112" s="39"/>
      <c r="L112" s="39"/>
    </row>
    <row r="113" spans="1:12" ht="13.5">
      <c r="A113" s="39"/>
      <c r="G113" s="39"/>
      <c r="H113" s="39"/>
      <c r="I113" s="39"/>
      <c r="J113" s="39"/>
      <c r="K113" s="39"/>
      <c r="L113" s="39"/>
    </row>
    <row r="114" spans="1:12" ht="13.5">
      <c r="A114" s="39"/>
      <c r="G114" s="39"/>
      <c r="H114" s="39"/>
      <c r="I114" s="39"/>
      <c r="J114" s="39"/>
      <c r="K114" s="39"/>
      <c r="L114" s="39"/>
    </row>
    <row r="115" spans="1:12" ht="13.5">
      <c r="A115" s="39"/>
      <c r="G115" s="39"/>
      <c r="H115" s="39"/>
      <c r="I115" s="39"/>
      <c r="J115" s="39"/>
      <c r="K115" s="39"/>
      <c r="L115" s="39"/>
    </row>
    <row r="116" spans="1:12" ht="13.5">
      <c r="A116" s="39"/>
      <c r="G116" s="39"/>
      <c r="H116" s="39"/>
      <c r="I116" s="39"/>
      <c r="J116" s="39"/>
      <c r="K116" s="39"/>
      <c r="L116" s="39"/>
    </row>
    <row r="117" spans="1:12" ht="13.5">
      <c r="A117" s="39"/>
      <c r="G117" s="39"/>
      <c r="H117" s="39"/>
      <c r="I117" s="39"/>
      <c r="J117" s="39"/>
      <c r="K117" s="39"/>
      <c r="L117" s="39"/>
    </row>
    <row r="118" ht="13.5">
      <c r="A118" s="39"/>
    </row>
    <row r="119" ht="13.5">
      <c r="A119" s="39"/>
    </row>
    <row r="120" ht="13.5">
      <c r="A120" s="39"/>
    </row>
    <row r="121" ht="13.5">
      <c r="A121" s="39"/>
    </row>
    <row r="122" ht="13.5">
      <c r="A122" s="39"/>
    </row>
    <row r="123" ht="13.5">
      <c r="A123" s="39"/>
    </row>
    <row r="124" ht="13.5">
      <c r="A124" s="39"/>
    </row>
    <row r="125" ht="13.5">
      <c r="A125" s="39"/>
    </row>
    <row r="126" ht="13.5">
      <c r="A126" s="39"/>
    </row>
    <row r="127" ht="13.5">
      <c r="A127" s="39"/>
    </row>
    <row r="128" ht="13.5">
      <c r="A128" s="39"/>
    </row>
    <row r="129" ht="13.5">
      <c r="A129" s="39"/>
    </row>
    <row r="130" ht="13.5">
      <c r="A130" s="39"/>
    </row>
    <row r="131" ht="13.5">
      <c r="A131" s="39"/>
    </row>
    <row r="132" ht="13.5">
      <c r="A132" s="39"/>
    </row>
    <row r="133" ht="13.5">
      <c r="A133" s="39"/>
    </row>
    <row r="134" ht="13.5">
      <c r="A134" s="39"/>
    </row>
    <row r="135" ht="13.5">
      <c r="A135" s="39"/>
    </row>
    <row r="136" ht="13.5">
      <c r="A136" s="39"/>
    </row>
    <row r="137" ht="13.5">
      <c r="A137" s="39"/>
    </row>
    <row r="138" ht="13.5">
      <c r="A138" s="39"/>
    </row>
    <row r="139" ht="13.5">
      <c r="A139" s="39"/>
    </row>
    <row r="140" ht="13.5">
      <c r="A140" s="39"/>
    </row>
    <row r="141" ht="13.5">
      <c r="A141" s="39"/>
    </row>
    <row r="142" ht="13.5">
      <c r="A142" s="39"/>
    </row>
    <row r="143" ht="13.5">
      <c r="A143" s="39"/>
    </row>
    <row r="144" ht="13.5">
      <c r="A144" s="39"/>
    </row>
    <row r="145" ht="13.5">
      <c r="A145" s="39"/>
    </row>
    <row r="146" ht="13.5">
      <c r="A146" s="39"/>
    </row>
    <row r="147" ht="13.5">
      <c r="A147" s="39"/>
    </row>
    <row r="148" ht="13.5">
      <c r="A148" s="39"/>
    </row>
    <row r="149" ht="13.5">
      <c r="A149" s="39"/>
    </row>
    <row r="150" ht="13.5">
      <c r="A150" s="39"/>
    </row>
    <row r="151" ht="13.5">
      <c r="A151" s="39"/>
    </row>
    <row r="152" ht="13.5">
      <c r="A152" s="39"/>
    </row>
    <row r="153" ht="13.5">
      <c r="A153" s="39"/>
    </row>
    <row r="154" ht="13.5">
      <c r="A154" s="39"/>
    </row>
    <row r="155" ht="13.5">
      <c r="A155" s="39"/>
    </row>
    <row r="156" ht="13.5">
      <c r="A156" s="39"/>
    </row>
    <row r="157" ht="13.5">
      <c r="A157" s="39"/>
    </row>
    <row r="158" ht="13.5">
      <c r="A158" s="39"/>
    </row>
    <row r="159" ht="13.5">
      <c r="A159" s="39"/>
    </row>
    <row r="160" ht="13.5">
      <c r="A160" s="39"/>
    </row>
    <row r="161" ht="13.5">
      <c r="A161" s="39"/>
    </row>
    <row r="162" ht="13.5">
      <c r="A162" s="39"/>
    </row>
    <row r="163" ht="13.5">
      <c r="A163" s="39"/>
    </row>
    <row r="164" ht="13.5">
      <c r="A164" s="39"/>
    </row>
    <row r="165" ht="13.5">
      <c r="A165" s="39"/>
    </row>
    <row r="166" ht="13.5">
      <c r="A166" s="39"/>
    </row>
    <row r="167" ht="13.5">
      <c r="A167" s="39"/>
    </row>
    <row r="168" ht="13.5">
      <c r="A168" s="39"/>
    </row>
    <row r="169" ht="13.5">
      <c r="A169" s="39"/>
    </row>
    <row r="170" ht="13.5">
      <c r="A170" s="39"/>
    </row>
    <row r="171" ht="13.5">
      <c r="A171" s="39"/>
    </row>
    <row r="172" ht="13.5">
      <c r="A172" s="39"/>
    </row>
    <row r="173" ht="13.5">
      <c r="A173" s="39"/>
    </row>
    <row r="174" ht="13.5">
      <c r="A174" s="39"/>
    </row>
    <row r="175" ht="13.5">
      <c r="A175" s="39"/>
    </row>
    <row r="176" ht="13.5">
      <c r="A176" s="39"/>
    </row>
    <row r="177" ht="13.5">
      <c r="A177" s="39"/>
    </row>
    <row r="178" ht="13.5">
      <c r="A178" s="39"/>
    </row>
    <row r="179" ht="13.5">
      <c r="A179" s="39"/>
    </row>
    <row r="180" ht="13.5">
      <c r="A180" s="39"/>
    </row>
    <row r="181" ht="13.5">
      <c r="A181" s="39"/>
    </row>
    <row r="182" ht="13.5">
      <c r="A182" s="39"/>
    </row>
    <row r="183" ht="13.5">
      <c r="A183" s="39"/>
    </row>
    <row r="184" ht="13.5">
      <c r="A184" s="39"/>
    </row>
    <row r="185" ht="13.5">
      <c r="A185" s="39"/>
    </row>
    <row r="186" ht="13.5">
      <c r="A186" s="39"/>
    </row>
    <row r="187" ht="13.5">
      <c r="A187" s="39"/>
    </row>
  </sheetData>
  <sheetProtection/>
  <mergeCells count="36">
    <mergeCell ref="A10:A11"/>
    <mergeCell ref="A69:A72"/>
    <mergeCell ref="A73:A74"/>
    <mergeCell ref="A75:A78"/>
    <mergeCell ref="B93:C93"/>
    <mergeCell ref="A65:A68"/>
    <mergeCell ref="A89:A92"/>
    <mergeCell ref="A83:A88"/>
    <mergeCell ref="A15:A19"/>
    <mergeCell ref="A52:C52"/>
    <mergeCell ref="A94:A96"/>
    <mergeCell ref="L6:L7"/>
    <mergeCell ref="J6:K6"/>
    <mergeCell ref="A12:A13"/>
    <mergeCell ref="A64:C64"/>
    <mergeCell ref="A57:A59"/>
    <mergeCell ref="A60:A63"/>
    <mergeCell ref="D6:E6"/>
    <mergeCell ref="A79:A82"/>
    <mergeCell ref="A6:A7"/>
    <mergeCell ref="F5:H5"/>
    <mergeCell ref="A20:A29"/>
    <mergeCell ref="I5:J5"/>
    <mergeCell ref="H6:I6"/>
    <mergeCell ref="A30:A38"/>
    <mergeCell ref="A39:A45"/>
    <mergeCell ref="A46:A51"/>
    <mergeCell ref="A53:A56"/>
    <mergeCell ref="C6:C7"/>
    <mergeCell ref="B6:B7"/>
    <mergeCell ref="A1:L1"/>
    <mergeCell ref="A2:L2"/>
    <mergeCell ref="A3:L3"/>
    <mergeCell ref="E4:H4"/>
    <mergeCell ref="I4:J4"/>
    <mergeCell ref="F6:G6"/>
  </mergeCells>
  <printOptions/>
  <pageMargins left="0.7" right="0" top="0.5" bottom="0.5" header="0.3" footer="0.3"/>
  <pageSetup horizontalDpi="600" verticalDpi="600" orientation="landscape" paperSize="9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  <ignoredErrors>
    <ignoredError sqref="E77 E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Bakar Shonia</cp:lastModifiedBy>
  <cp:lastPrinted>2017-01-10T11:46:47Z</cp:lastPrinted>
  <dcterms:created xsi:type="dcterms:W3CDTF">2004-05-18T18:44:03Z</dcterms:created>
  <dcterms:modified xsi:type="dcterms:W3CDTF">2020-01-13T06:11:51Z</dcterms:modified>
  <cp:category/>
  <cp:version/>
  <cp:contentType/>
  <cp:contentStatus/>
</cp:coreProperties>
</file>