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#4 სოფ გომი ჯაშების უბანი\"/>
    </mc:Choice>
  </mc:AlternateContent>
  <bookViews>
    <workbookView xWindow="0" yWindow="0" windowWidth="28800" windowHeight="12330" tabRatio="680"/>
  </bookViews>
  <sheets>
    <sheet name="ჯაშების უბანი კორ" sheetId="1" r:id="rId1"/>
  </sheets>
  <definedNames>
    <definedName name="_xlnm._FilterDatabase" localSheetId="0" hidden="1">'ჯაშების უბანი კორ'!$A$10:$IV$156</definedName>
    <definedName name="_xlnm.Print_Area" localSheetId="0">'ჯაშების უბანი კორ'!$A$1:$M$160</definedName>
    <definedName name="_xlnm.Print_Titles" localSheetId="0">'ჯაშების უბანი კორ'!$10:$10</definedName>
  </definedNames>
  <calcPr calcId="152511"/>
</workbook>
</file>

<file path=xl/calcChain.xml><?xml version="1.0" encoding="utf-8"?>
<calcChain xmlns="http://schemas.openxmlformats.org/spreadsheetml/2006/main">
  <c r="F48" i="1" l="1"/>
  <c r="E23" i="1" l="1"/>
  <c r="E35" i="1"/>
  <c r="E34" i="1"/>
  <c r="E33" i="1"/>
  <c r="E82" i="1"/>
  <c r="E81" i="1"/>
  <c r="E80" i="1"/>
  <c r="E140" i="1"/>
  <c r="E138" i="1"/>
  <c r="E139" i="1"/>
  <c r="E131" i="1"/>
  <c r="E116" i="1"/>
  <c r="F116" i="1" s="1"/>
  <c r="F115" i="1"/>
  <c r="E114" i="1"/>
  <c r="F114" i="1" s="1"/>
  <c r="E113" i="1"/>
  <c r="F113" i="1" s="1"/>
  <c r="E112" i="1"/>
  <c r="F112" i="1" s="1"/>
  <c r="E110" i="1"/>
  <c r="F110" i="1" s="1"/>
  <c r="E109" i="1"/>
  <c r="F109" i="1" s="1"/>
  <c r="E108" i="1"/>
  <c r="F108" i="1" s="1"/>
  <c r="E73" i="1"/>
  <c r="F58" i="1"/>
  <c r="F60" i="1"/>
  <c r="E59" i="1"/>
  <c r="F59" i="1" s="1"/>
  <c r="E53" i="1"/>
  <c r="F53" i="1" s="1"/>
  <c r="E55" i="1"/>
  <c r="F55" i="1" s="1"/>
  <c r="E57" i="1"/>
  <c r="F57" i="1" s="1"/>
  <c r="E56" i="1"/>
  <c r="F56" i="1" s="1"/>
  <c r="E52" i="1"/>
  <c r="F52" i="1" s="1"/>
  <c r="E51" i="1"/>
  <c r="F51" i="1" s="1"/>
  <c r="E26" i="1" l="1"/>
  <c r="E18" i="1"/>
  <c r="F18" i="1" s="1"/>
  <c r="F136" i="1" l="1"/>
  <c r="F139" i="1" s="1"/>
  <c r="F65" i="1"/>
  <c r="F123" i="1"/>
  <c r="F88" i="1"/>
  <c r="F94" i="1" s="1"/>
  <c r="F117" i="1"/>
  <c r="F119" i="1" s="1"/>
  <c r="E106" i="1"/>
  <c r="F106" i="1" s="1"/>
  <c r="F105" i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2" i="1"/>
  <c r="E91" i="1"/>
  <c r="E90" i="1"/>
  <c r="E89" i="1"/>
  <c r="F78" i="1"/>
  <c r="F31" i="1"/>
  <c r="F25" i="1"/>
  <c r="F26" i="1" s="1"/>
  <c r="F133" i="1" l="1"/>
  <c r="F132" i="1"/>
  <c r="F135" i="1"/>
  <c r="F125" i="1"/>
  <c r="F124" i="1"/>
  <c r="F134" i="1"/>
  <c r="F127" i="1"/>
  <c r="F129" i="1"/>
  <c r="F128" i="1"/>
  <c r="F126" i="1"/>
  <c r="F131" i="1"/>
  <c r="F77" i="1"/>
  <c r="F68" i="1"/>
  <c r="F71" i="1"/>
  <c r="F75" i="1"/>
  <c r="F70" i="1"/>
  <c r="F66" i="1"/>
  <c r="F74" i="1"/>
  <c r="F69" i="1"/>
  <c r="F76" i="1"/>
  <c r="F67" i="1"/>
  <c r="F73" i="1"/>
  <c r="F121" i="1"/>
  <c r="F122" i="1"/>
  <c r="F118" i="1"/>
  <c r="F140" i="1"/>
  <c r="F142" i="1"/>
  <c r="F143" i="1"/>
  <c r="F92" i="1"/>
  <c r="F90" i="1"/>
  <c r="F89" i="1"/>
  <c r="F137" i="1"/>
  <c r="F95" i="1"/>
  <c r="F138" i="1"/>
  <c r="F91" i="1"/>
  <c r="F62" i="1"/>
  <c r="F63" i="1" l="1"/>
  <c r="F61" i="1"/>
  <c r="F64" i="1"/>
  <c r="F85" i="1" l="1"/>
  <c r="F38" i="1"/>
  <c r="E49" i="1"/>
  <c r="F49" i="1" s="1"/>
  <c r="E46" i="1"/>
  <c r="E45" i="1"/>
  <c r="E44" i="1"/>
  <c r="E43" i="1"/>
  <c r="F43" i="1" s="1"/>
  <c r="E42" i="1"/>
  <c r="E41" i="1"/>
  <c r="E40" i="1"/>
  <c r="E27" i="1"/>
  <c r="E22" i="1"/>
  <c r="E21" i="1"/>
  <c r="E20" i="1"/>
  <c r="F19" i="1"/>
  <c r="F13" i="1"/>
  <c r="F24" i="1" l="1"/>
  <c r="F22" i="1"/>
  <c r="F23" i="1"/>
  <c r="F20" i="1"/>
  <c r="F21" i="1"/>
  <c r="F79" i="1"/>
  <c r="F80" i="1"/>
  <c r="F81" i="1"/>
  <c r="F82" i="1"/>
  <c r="F84" i="1"/>
  <c r="F35" i="1"/>
  <c r="F33" i="1"/>
  <c r="F32" i="1"/>
  <c r="F27" i="1"/>
  <c r="F34" i="1"/>
  <c r="F37" i="1"/>
  <c r="F41" i="1"/>
  <c r="F44" i="1"/>
  <c r="F40" i="1"/>
  <c r="F46" i="1"/>
  <c r="F42" i="1"/>
  <c r="F45" i="1"/>
</calcChain>
</file>

<file path=xl/sharedStrings.xml><?xml version="1.0" encoding="utf-8"?>
<sst xmlns="http://schemas.openxmlformats.org/spreadsheetml/2006/main" count="312" uniqueCount="109">
  <si>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</si>
  <si>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</si>
  <si>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</si>
  <si>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</si>
  <si>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</si>
  <si>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</si>
  <si>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</si>
  <si>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</si>
  <si>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</si>
  <si>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</si>
  <si>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</si>
  <si>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</si>
  <si>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</si>
  <si>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</si>
  <si>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</si>
  <si>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</si>
  <si>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</si>
  <si>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</si>
  <si>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</si>
  <si>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</si>
  <si>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</si>
  <si>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</si>
  <si>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</si>
  <si>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</si>
  <si>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</si>
  <si>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</si>
  <si>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</si>
  <si>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</si>
  <si>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</si>
  <si>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</si>
  <si>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</si>
  <si>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</si>
  <si>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</si>
  <si>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</si>
  <si>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</si>
  <si>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</si>
  <si>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</si>
  <si>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</si>
  <si>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</si>
  <si>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</si>
  <si>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</si>
  <si>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</si>
  <si>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</si>
  <si>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</si>
  <si>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</si>
  <si>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</si>
  <si>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</si>
  <si>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 xml:space="preserve">27-7-2 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</si>
  <si>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</si>
  <si>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</si>
  <si>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</si>
  <si>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</si>
  <si>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</si>
  <si>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</si>
  <si>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თავი 3, საგზაო სამოსი</t>
  </si>
  <si>
    <t>27-7-2</t>
  </si>
  <si>
    <t>1-22-14</t>
  </si>
  <si>
    <r>
      <t>მ</t>
    </r>
    <r>
      <rPr>
        <vertAlign val="superscript"/>
        <sz val="12"/>
        <rFont val="Sylfaen"/>
        <family val="1"/>
        <charset val="204"/>
      </rPr>
      <t>2</t>
    </r>
  </si>
  <si>
    <t>საფუძვლის ქვედა ფენის მოწყობა ქვიშა ხრეშოვანი ნარევით სისქით 12სმ (ტკეპნის კოეფიციენტის გათვალისწინებით K=1,22)</t>
  </si>
  <si>
    <t>საფუძველის ზედა ფენის მოწყობა  ღორღით ფრაქციით 0-40მმ  სისქით 10სმ</t>
  </si>
  <si>
    <t xml:space="preserve">საფარის ზედა ფენა ბეტონის საფარი სისქით 16 სმ. ბეტონი B30 F-100 </t>
  </si>
  <si>
    <t xml:space="preserve">ბეტონის საფარი სისქით 16 სმ. 
ბეტონი B30 F-100 </t>
  </si>
  <si>
    <t>ტნ.</t>
  </si>
  <si>
    <t xml:space="preserve">27-28-1  </t>
  </si>
  <si>
    <t>გრძ/მ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</si>
  <si>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</si>
  <si>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8-4-7 მიყ</t>
  </si>
  <si>
    <t>ზედაპირის დამუშავება თხევადი 
პარაფინით 2-ჯერ</t>
  </si>
  <si>
    <t>თხევადი პარაფინი</t>
  </si>
  <si>
    <t>კგ</t>
  </si>
  <si>
    <t xml:space="preserve">
სამტრედიის მუნიციპალიტეტის სოფელ გომში ჯაშების უბანში ბეტონის საფარით გზის რეაბილიტაციის 
სამუშაოების საპროექტო-სახარჯთაღრიცხვო დოკუმენტაცია
</t>
  </si>
  <si>
    <t>მიერთებაზე ბეტონის საფარის მოწყობა</t>
  </si>
  <si>
    <t>სულ თავი 1-3-ის მიხედვით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</si>
  <si>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</si>
  <si>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 xml:space="preserve">ბულდოზერი 80ცხ. ძ. </t>
  </si>
  <si>
    <t>ღორღი</t>
  </si>
  <si>
    <t>მ3</t>
  </si>
  <si>
    <r>
      <t>მ</t>
    </r>
    <r>
      <rPr>
        <b/>
        <vertAlign val="superscript"/>
        <sz val="12"/>
        <rFont val="Sylfaen"/>
        <family val="1"/>
      </rPr>
      <t>2</t>
    </r>
  </si>
  <si>
    <t>ავტოგრეიდერი მისაბმელი მძიმე</t>
  </si>
  <si>
    <r>
      <t>მ</t>
    </r>
    <r>
      <rPr>
        <b/>
        <vertAlign val="superscript"/>
        <sz val="12"/>
        <rFont val="Sylfaen"/>
        <family val="1"/>
      </rPr>
      <t>3</t>
    </r>
  </si>
  <si>
    <t>სატკეპნი საგზაო პნევმოსვლაზე 18ტ.</t>
  </si>
  <si>
    <t>ბიტუმის ემულსია</t>
  </si>
  <si>
    <r>
      <t xml:space="preserve">kvleva-Ziebis krebuli </t>
    </r>
    <r>
      <rPr>
        <b/>
        <sz val="11"/>
        <color theme="0"/>
        <rFont val="AcadNusx"/>
      </rPr>
      <t>gv. 557cxr-17</t>
    </r>
  </si>
  <si>
    <t>ექსკავატორი ჩამჩის  
მოცულობით 0,5მ3</t>
  </si>
  <si>
    <r>
      <t>მ</t>
    </r>
    <r>
      <rPr>
        <b/>
        <vertAlign val="superscript"/>
        <sz val="12"/>
        <rFont val="Sylfaen"/>
        <family val="1"/>
        <charset val="204"/>
      </rPr>
      <t>2</t>
    </r>
  </si>
  <si>
    <t>27-24-17;18</t>
  </si>
  <si>
    <t>შრომითი რესურსები</t>
  </si>
  <si>
    <t>კ/სთ</t>
  </si>
  <si>
    <t>მოსარწყავი-მოსარეცხი მანქანა 6000 ლ.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</si>
  <si>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</si>
  <si>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ბიტუმის მასტიკა</t>
  </si>
  <si>
    <t>ქვიშა</t>
  </si>
  <si>
    <t>ყალიბის ფარი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</si>
  <si>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</si>
  <si>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სხვა მასალა</t>
  </si>
  <si>
    <t>8-4-7 მისად</t>
  </si>
  <si>
    <t>ზედაპირის დამუშავება თხევადი  პარაფინით 2-ჯერ</t>
  </si>
  <si>
    <t>მ2</t>
  </si>
  <si>
    <r>
      <t>მ</t>
    </r>
    <r>
      <rPr>
        <vertAlign val="superscript"/>
        <sz val="12"/>
        <rFont val="Sylfaen"/>
        <family val="1"/>
      </rPr>
      <t>3</t>
    </r>
  </si>
  <si>
    <t>თხევადი პარაფინი (პრ 0.4კგ-1მ2)</t>
  </si>
  <si>
    <t>ტრაქტორი მუხლუხა სვლაზე 59 კვტ</t>
  </si>
  <si>
    <t>ნაკერის ჩამსხმელი</t>
  </si>
  <si>
    <t>ტრაქტორი მუხლუხა სვლაზე 79კვტ.</t>
  </si>
  <si>
    <t>ნაკერის საჭრელი (ფრეზი)</t>
  </si>
  <si>
    <t>ბეტონის საფარის მოწყობის შემდეგ განივი ტემპერატურული ნაკერების მოწყობა და ბიტუმის პოლიმერული მასტიკით შევსება განივი ნაკერები უნდა მოეწყოს ყოველ 5 მეტრში</t>
  </si>
  <si>
    <t>მასალების ტრანსპორტირება არაუმეტეს</t>
  </si>
  <si>
    <t xml:space="preserve">ზედნადები ხარჯები არაუმეტეს </t>
  </si>
  <si>
    <t>გეგმიური მოგება არაუმეტეს</t>
  </si>
  <si>
    <t xml:space="preserve">გაუთვალისწინებელი ხარჯები არაუმეტეს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</si>
</sst>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#,##0.0000_);[Red]\(#,##0.0000\)"/>
    <numFmt numFmtId="171" formatCode="0.0000"/>
  </numFmts>
  <fonts count="3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b/>
      <sz val="12"/>
      <name val="Sylfaen"/>
      <family val="1"/>
    </font>
    <font>
      <b/>
      <sz val="16"/>
      <color indexed="8"/>
      <name val="AcadNusx"/>
    </font>
    <font>
      <b/>
      <sz val="11"/>
      <color indexed="8"/>
      <name val="AcadNusx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1"/>
      <color theme="0"/>
      <name val="AcadNusx"/>
    </font>
    <font>
      <b/>
      <vertAlign val="superscript"/>
      <sz val="12"/>
      <name val="Sylfaen"/>
      <family val="1"/>
      <charset val="204"/>
    </font>
    <font>
      <sz val="9"/>
      <name val="Sylfaen"/>
      <family val="1"/>
      <charset val="204"/>
    </font>
    <font>
      <sz val="10"/>
      <name val="AcadNusx"/>
    </font>
    <font>
      <sz val="11"/>
      <name val="Helvetica Neue"/>
      <family val="2"/>
      <scheme val="minor"/>
    </font>
    <font>
      <vertAlign val="superscript"/>
      <sz val="10"/>
      <name val="Sylfaen"/>
      <family val="1"/>
      <charset val="204"/>
    </font>
    <font>
      <sz val="12"/>
      <color indexed="8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color theme="1"/>
      <name val="Helvetica Neue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7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11" fillId="0" borderId="6"/>
    <xf numFmtId="0" fontId="13" fillId="0" borderId="6"/>
    <xf numFmtId="0" fontId="20" fillId="0" borderId="6"/>
    <xf numFmtId="0" fontId="1" fillId="0" borderId="6"/>
    <xf numFmtId="0" fontId="1" fillId="0" borderId="6"/>
    <xf numFmtId="0" fontId="38" fillId="0" borderId="6"/>
  </cellStyleXfs>
  <cellXfs count="205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12" fillId="3" borderId="6" xfId="1" applyFont="1" applyFill="1" applyBorder="1" applyAlignment="1">
      <alignment horizontal="center" vertical="top"/>
    </xf>
    <xf numFmtId="0" fontId="16" fillId="4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3" fillId="3" borderId="18" xfId="2" applyFill="1" applyBorder="1" applyAlignment="1">
      <alignment horizontal="left" vertical="center"/>
    </xf>
    <xf numFmtId="0" fontId="21" fillId="3" borderId="18" xfId="3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49" fontId="19" fillId="3" borderId="18" xfId="0" applyNumberFormat="1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/>
    </xf>
    <xf numFmtId="0" fontId="13" fillId="3" borderId="18" xfId="2" applyFill="1" applyBorder="1" applyAlignment="1">
      <alignment horizontal="center" vertical="center"/>
    </xf>
    <xf numFmtId="167" fontId="13" fillId="3" borderId="18" xfId="2" applyNumberFormat="1" applyFill="1" applyBorder="1" applyAlignment="1">
      <alignment horizontal="center" vertical="center"/>
    </xf>
    <xf numFmtId="0" fontId="13" fillId="3" borderId="18" xfId="2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2" xfId="0" applyFont="1" applyFill="1" applyBorder="1" applyAlignment="1"/>
    <xf numFmtId="0" fontId="0" fillId="3" borderId="7" xfId="0" applyFont="1" applyFill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/>
    <xf numFmtId="164" fontId="3" fillId="3" borderId="12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righ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right" vertical="center"/>
    </xf>
    <xf numFmtId="168" fontId="13" fillId="3" borderId="18" xfId="2" applyNumberFormat="1" applyFill="1" applyBorder="1" applyAlignment="1">
      <alignment horizontal="right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top"/>
    </xf>
    <xf numFmtId="49" fontId="4" fillId="3" borderId="12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 wrapText="1"/>
    </xf>
    <xf numFmtId="164" fontId="2" fillId="3" borderId="21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 wrapText="1"/>
    </xf>
    <xf numFmtId="49" fontId="10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49" fontId="5" fillId="3" borderId="18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/>
    <xf numFmtId="0" fontId="0" fillId="0" borderId="6" xfId="0" applyFont="1" applyBorder="1" applyAlignment="1"/>
    <xf numFmtId="0" fontId="13" fillId="3" borderId="18" xfId="2" applyFill="1" applyBorder="1" applyAlignment="1">
      <alignment horizontal="left" vertical="center" wrapText="1"/>
    </xf>
    <xf numFmtId="40" fontId="13" fillId="3" borderId="18" xfId="2" applyNumberFormat="1" applyFill="1" applyBorder="1" applyAlignment="1">
      <alignment horizontal="right" vertical="center"/>
    </xf>
    <xf numFmtId="169" fontId="13" fillId="3" borderId="18" xfId="2" applyNumberFormat="1" applyFill="1" applyBorder="1" applyAlignment="1">
      <alignment horizontal="center" vertical="center"/>
    </xf>
    <xf numFmtId="2" fontId="13" fillId="3" borderId="18" xfId="2" applyNumberFormat="1" applyFill="1" applyBorder="1" applyAlignment="1">
      <alignment horizontal="center" vertical="center"/>
    </xf>
    <xf numFmtId="0" fontId="0" fillId="3" borderId="1" xfId="0" applyFont="1" applyFill="1" applyBorder="1" applyAlignment="1"/>
    <xf numFmtId="0" fontId="5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171" fontId="3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center" vertical="center"/>
    </xf>
    <xf numFmtId="169" fontId="3" fillId="3" borderId="20" xfId="0" applyNumberFormat="1" applyFont="1" applyFill="1" applyBorder="1" applyAlignment="1">
      <alignment horizontal="center" vertical="center"/>
    </xf>
    <xf numFmtId="0" fontId="23" fillId="3" borderId="18" xfId="2" applyFont="1" applyFill="1" applyBorder="1" applyAlignment="1">
      <alignment horizontal="center" vertical="center"/>
    </xf>
    <xf numFmtId="0" fontId="23" fillId="3" borderId="18" xfId="2" applyFont="1" applyFill="1" applyBorder="1" applyAlignment="1">
      <alignment horizontal="left" vertical="center" wrapText="1"/>
    </xf>
    <xf numFmtId="171" fontId="13" fillId="3" borderId="18" xfId="2" applyNumberFormat="1" applyFill="1" applyBorder="1" applyAlignment="1">
      <alignment horizontal="center" vertical="center"/>
    </xf>
    <xf numFmtId="0" fontId="13" fillId="3" borderId="18" xfId="2" applyFill="1" applyBorder="1" applyAlignment="1">
      <alignment wrapText="1"/>
    </xf>
    <xf numFmtId="0" fontId="19" fillId="3" borderId="18" xfId="0" applyFont="1" applyFill="1" applyBorder="1" applyAlignment="1">
      <alignment vertical="center" wrapText="1"/>
    </xf>
    <xf numFmtId="2" fontId="13" fillId="3" borderId="18" xfId="2" applyNumberFormat="1" applyFill="1" applyBorder="1" applyAlignment="1">
      <alignment horizontal="right" vertical="center"/>
    </xf>
    <xf numFmtId="2" fontId="13" fillId="3" borderId="18" xfId="2" applyNumberFormat="1" applyFill="1" applyBorder="1" applyAlignment="1">
      <alignment horizontal="right"/>
    </xf>
    <xf numFmtId="0" fontId="23" fillId="3" borderId="18" xfId="2" applyFont="1" applyFill="1" applyBorder="1" applyAlignment="1">
      <alignment horizontal="center" vertical="center" wrapText="1"/>
    </xf>
    <xf numFmtId="169" fontId="23" fillId="3" borderId="18" xfId="2" applyNumberFormat="1" applyFont="1" applyFill="1" applyBorder="1" applyAlignment="1">
      <alignment horizontal="center" vertical="center" wrapText="1"/>
    </xf>
    <xf numFmtId="40" fontId="23" fillId="3" borderId="18" xfId="2" applyNumberFormat="1" applyFont="1" applyFill="1" applyBorder="1" applyAlignment="1">
      <alignment horizontal="right" vertical="center" wrapText="1"/>
    </xf>
    <xf numFmtId="0" fontId="36" fillId="3" borderId="18" xfId="2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horizontal="center" wrapText="1"/>
    </xf>
    <xf numFmtId="0" fontId="13" fillId="3" borderId="18" xfId="2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21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0" xfId="0" applyNumberFormat="1" applyFont="1" applyFill="1" applyAlignment="1"/>
    <xf numFmtId="0" fontId="0" fillId="3" borderId="0" xfId="0" applyNumberFormat="1" applyFont="1" applyFill="1" applyAlignment="1">
      <alignment wrapText="1"/>
    </xf>
    <xf numFmtId="0" fontId="0" fillId="3" borderId="0" xfId="0" applyFont="1" applyFill="1" applyAlignment="1"/>
    <xf numFmtId="0" fontId="0" fillId="3" borderId="13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3" xfId="0" applyFont="1" applyFill="1" applyBorder="1" applyAlignment="1"/>
    <xf numFmtId="49" fontId="0" fillId="3" borderId="12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49" fontId="25" fillId="3" borderId="12" xfId="0" applyNumberFormat="1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left" vertical="center" wrapText="1"/>
    </xf>
    <xf numFmtId="49" fontId="26" fillId="3" borderId="19" xfId="0" applyNumberFormat="1" applyFont="1" applyFill="1" applyBorder="1" applyAlignment="1">
      <alignment horizontal="center" vertical="center"/>
    </xf>
    <xf numFmtId="166" fontId="26" fillId="3" borderId="20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wrapText="1"/>
    </xf>
    <xf numFmtId="49" fontId="3" fillId="3" borderId="1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/>
    </xf>
    <xf numFmtId="49" fontId="26" fillId="3" borderId="12" xfId="0" applyNumberFormat="1" applyFont="1" applyFill="1" applyBorder="1" applyAlignment="1">
      <alignment vertical="center" wrapText="1"/>
    </xf>
    <xf numFmtId="164" fontId="26" fillId="3" borderId="20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 wrapText="1"/>
    </xf>
    <xf numFmtId="49" fontId="3" fillId="3" borderId="23" xfId="0" applyNumberFormat="1" applyFont="1" applyFill="1" applyBorder="1" applyAlignment="1">
      <alignment horizontal="center" vertical="center"/>
    </xf>
    <xf numFmtId="2" fontId="13" fillId="3" borderId="18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49" fontId="26" fillId="3" borderId="19" xfId="0" applyNumberFormat="1" applyFont="1" applyFill="1" applyBorder="1" applyAlignment="1">
      <alignment vertical="center" wrapText="1"/>
    </xf>
    <xf numFmtId="0" fontId="23" fillId="3" borderId="24" xfId="2" applyFont="1" applyFill="1" applyBorder="1" applyAlignment="1">
      <alignment horizontal="center" vertical="center"/>
    </xf>
    <xf numFmtId="0" fontId="13" fillId="3" borderId="24" xfId="2" applyFill="1" applyBorder="1" applyAlignment="1">
      <alignment horizontal="center" vertical="center"/>
    </xf>
    <xf numFmtId="169" fontId="3" fillId="3" borderId="12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vertical="center" wrapText="1"/>
    </xf>
    <xf numFmtId="164" fontId="3" fillId="3" borderId="25" xfId="0" applyNumberFormat="1" applyFont="1" applyFill="1" applyBorder="1" applyAlignment="1">
      <alignment horizontal="right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168" fontId="23" fillId="3" borderId="18" xfId="2" applyNumberFormat="1" applyFont="1" applyFill="1" applyBorder="1" applyAlignment="1">
      <alignment horizontal="right" vertical="center"/>
    </xf>
    <xf numFmtId="0" fontId="15" fillId="3" borderId="18" xfId="2" applyFont="1" applyFill="1" applyBorder="1" applyAlignment="1">
      <alignment horizontal="center" vertical="center" wrapText="1"/>
    </xf>
    <xf numFmtId="0" fontId="35" fillId="3" borderId="12" xfId="0" applyNumberFormat="1" applyFont="1" applyFill="1" applyBorder="1" applyAlignment="1">
      <alignment horizontal="center" vertical="center"/>
    </xf>
    <xf numFmtId="168" fontId="14" fillId="3" borderId="18" xfId="2" applyNumberFormat="1" applyFont="1" applyFill="1" applyBorder="1" applyAlignment="1">
      <alignment horizontal="right" vertical="center"/>
    </xf>
    <xf numFmtId="2" fontId="33" fillId="3" borderId="6" xfId="4" applyNumberFormat="1" applyFont="1" applyFill="1" applyBorder="1" applyAlignment="1">
      <alignment wrapText="1"/>
    </xf>
    <xf numFmtId="0" fontId="31" fillId="3" borderId="26" xfId="4" applyFont="1" applyFill="1" applyBorder="1" applyAlignment="1">
      <alignment vertical="center" wrapText="1"/>
    </xf>
    <xf numFmtId="49" fontId="32" fillId="3" borderId="18" xfId="4" applyNumberFormat="1" applyFont="1" applyFill="1" applyBorder="1" applyAlignment="1">
      <alignment vertical="center" wrapText="1"/>
    </xf>
    <xf numFmtId="40" fontId="13" fillId="3" borderId="18" xfId="2" applyNumberFormat="1" applyFill="1" applyBorder="1"/>
    <xf numFmtId="40" fontId="13" fillId="3" borderId="18" xfId="2" applyNumberFormat="1" applyFill="1" applyBorder="1" applyAlignment="1">
      <alignment horizontal="center" vertical="center"/>
    </xf>
    <xf numFmtId="170" fontId="13" fillId="3" borderId="18" xfId="2" applyNumberFormat="1" applyFill="1" applyBorder="1" applyAlignment="1">
      <alignment horizontal="center" vertical="center"/>
    </xf>
    <xf numFmtId="40" fontId="13" fillId="3" borderId="18" xfId="2" applyNumberFormat="1" applyFill="1" applyBorder="1" applyAlignment="1">
      <alignment vertical="center"/>
    </xf>
    <xf numFmtId="2" fontId="0" fillId="3" borderId="2" xfId="0" applyNumberFormat="1" applyFont="1" applyFill="1" applyBorder="1" applyAlignment="1"/>
    <xf numFmtId="40" fontId="23" fillId="3" borderId="18" xfId="2" applyNumberFormat="1" applyFont="1" applyFill="1" applyBorder="1" applyAlignment="1">
      <alignment horizontal="center" vertical="center"/>
    </xf>
    <xf numFmtId="40" fontId="23" fillId="3" borderId="18" xfId="2" applyNumberFormat="1" applyFont="1" applyFill="1" applyBorder="1" applyAlignment="1">
      <alignment wrapText="1"/>
    </xf>
    <xf numFmtId="40" fontId="23" fillId="3" borderId="18" xfId="2" applyNumberFormat="1" applyFont="1" applyFill="1" applyBorder="1"/>
    <xf numFmtId="40" fontId="23" fillId="3" borderId="18" xfId="2" applyNumberFormat="1" applyFont="1" applyFill="1" applyBorder="1" applyAlignment="1">
      <alignment vertical="center"/>
    </xf>
    <xf numFmtId="40" fontId="13" fillId="3" borderId="18" xfId="2" applyNumberFormat="1" applyFill="1" applyBorder="1" applyAlignment="1">
      <alignment wrapText="1"/>
    </xf>
    <xf numFmtId="40" fontId="23" fillId="3" borderId="18" xfId="2" applyNumberFormat="1" applyFont="1" applyFill="1" applyBorder="1" applyAlignment="1">
      <alignment horizontal="right" vertical="center"/>
    </xf>
    <xf numFmtId="40" fontId="13" fillId="3" borderId="18" xfId="2" applyNumberForma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/>
    </xf>
    <xf numFmtId="49" fontId="26" fillId="3" borderId="20" xfId="0" applyNumberFormat="1" applyFont="1" applyFill="1" applyBorder="1" applyAlignment="1">
      <alignment wrapText="1"/>
    </xf>
    <xf numFmtId="0" fontId="26" fillId="3" borderId="12" xfId="0" applyFont="1" applyFill="1" applyBorder="1" applyAlignment="1">
      <alignment horizontal="center" vertical="center"/>
    </xf>
    <xf numFmtId="164" fontId="26" fillId="3" borderId="12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 wrapText="1"/>
    </xf>
    <xf numFmtId="49" fontId="0" fillId="3" borderId="12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/>
    <xf numFmtId="2" fontId="0" fillId="3" borderId="6" xfId="0" applyNumberFormat="1" applyFont="1" applyFill="1" applyBorder="1" applyAlignment="1"/>
    <xf numFmtId="2" fontId="0" fillId="3" borderId="3" xfId="0" applyNumberFormat="1" applyFont="1" applyFill="1" applyBorder="1" applyAlignment="1"/>
    <xf numFmtId="0" fontId="0" fillId="3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/>
    <xf numFmtId="0" fontId="14" fillId="3" borderId="18" xfId="2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vertical="center" wrapText="1"/>
    </xf>
    <xf numFmtId="49" fontId="26" fillId="3" borderId="20" xfId="0" applyNumberFormat="1" applyFont="1" applyFill="1" applyBorder="1" applyAlignment="1">
      <alignment vertical="center" wrapText="1"/>
    </xf>
    <xf numFmtId="49" fontId="35" fillId="3" borderId="12" xfId="0" applyNumberFormat="1" applyFont="1" applyFill="1" applyBorder="1" applyAlignment="1">
      <alignment vertical="center" wrapText="1"/>
    </xf>
    <xf numFmtId="164" fontId="35" fillId="3" borderId="12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4" xfId="0" applyFont="1" applyFill="1" applyBorder="1" applyAlignment="1"/>
    <xf numFmtId="0" fontId="0" fillId="3" borderId="6" xfId="0" applyFont="1" applyFill="1" applyBorder="1" applyAlignment="1"/>
    <xf numFmtId="0" fontId="5" fillId="3" borderId="6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 wrapText="1"/>
    </xf>
    <xf numFmtId="0" fontId="0" fillId="3" borderId="6" xfId="0" applyNumberFormat="1" applyFont="1" applyFill="1" applyBorder="1" applyAlignment="1"/>
    <xf numFmtId="0" fontId="10" fillId="3" borderId="15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top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top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0" fontId="13" fillId="3" borderId="6" xfId="2" applyFill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3" borderId="6" xfId="2" applyFont="1" applyFill="1" applyAlignment="1">
      <alignment horizontal="center" vertical="center"/>
    </xf>
    <xf numFmtId="0" fontId="14" fillId="3" borderId="6" xfId="2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silfain" xfId="2"/>
    <cellStyle name="Обычный 2" xfId="4"/>
    <cellStyle name="Обычный 2 2" xfId="6"/>
    <cellStyle name="Обычный 4" xfId="5"/>
    <cellStyle name="Обычный_დემონტაჟი" xfId="3"/>
  </cellStyles>
  <dxfs count="33"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60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50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21456778-4CE6-40C4-9ABC-90EBE82CD267}"/>
            </a:ext>
          </a:extLst>
        </xdr:cNvPr>
        <xdr:cNvSpPr txBox="1">
          <a:spLocks noChangeArrowheads="1"/>
        </xdr:cNvSpPr>
      </xdr:nvSpPr>
      <xdr:spPr bwMode="auto">
        <a:xfrm>
          <a:off x="1344706" y="18993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F5E0FEAE-85DB-4CE9-9AFB-0EF6692909B5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474D4A9B-0F39-4501-9221-C166741C953F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691D0ACF-308C-4325-A064-B509F1A5A0C5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4363732C-20E9-4ADB-8F5D-2F48B95ED08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DED2EDC9-95AB-4087-ACCF-5343D2889FB9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925FABF9-B34C-449F-AD7F-249E4A4C3294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899E15CE-BADC-49EF-BE9E-029F0296F4D5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D14C07A1-0177-459C-8189-3B786C33876D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55794A6B-83D3-4A4B-AEFD-7F943A327F5B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EBD316A5-611F-4A59-AF24-2B619F35145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DBCEA0C8-C110-449C-9127-A35469D58349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AFBCC250-59AD-4AE7-AC8F-F7D79EC0E3C8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678FA77-2A80-4485-9129-D8B436CF5071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A04FDC72-371E-4438-9F66-1199EDC6739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E4970A27-1A61-4E12-B947-77211FAF8EE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838B9C8-763B-4983-B9C4-3909FE88E21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F739E493-1B52-48A1-8D62-A4B9714C7B5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43CCE029-3457-461D-BD7F-90779290438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E1CA49F5-7D21-45FA-AF24-E0B3870F7D85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96A0F3DB-6401-46DE-A77D-6FF462B6A75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BCAC83ED-5DE0-40AE-8757-4484241A15A8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D8B43433-F9F6-4FD1-9CAE-D67D4C954A30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37E3A25C-1892-4D9E-BAF0-0D069AAAA7D7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4B353067-FFA2-41FF-808C-24E32FA2E459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A34380F9-011E-4BE8-8092-360573C5E9A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991DB020-EE42-45A7-AEFE-A1F3FACBD121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E711D07A-6021-4030-AE76-EB07EB6D7AF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22FA0E84-9D29-4273-9A3A-95AEA39C7A94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45305D54-A26F-4C64-97BE-8E4E6596A5E1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FAC7EE21-8121-4252-A3F2-999292D7D283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4FAC1E54-32E4-4F3E-9BD2-D755D977B653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A05D18B-F91C-47FB-98B4-9991CFAAF7B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71CB53D5-FF1D-46F7-B23C-1313892E701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A4773D68-C7CB-4151-B6F7-9905CB74BA9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2DE125C6-E62B-4B16-94FB-4EDFB01582E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C4DE2AD4-F764-4B4D-B924-03A64D37655D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E4EB97EF-C832-4EE9-B53D-C4DA39C43099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4F187393-2E3E-4780-88B8-8F3AFE76F1EE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7DA3D990-B36A-48DF-AF91-B0C5847B5E5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58546FFE-0DD7-41A5-9170-214A006352B3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2B526CEC-9832-4BFF-A0E0-950AFE5091A1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13AC32FC-4A6D-4641-A9F2-E13B60508C5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5E8DB320-1FDC-4FA1-A81F-B5981BCEFD73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DCC593B3-2893-4714-9E15-D05EE87D5CC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D04D77CF-10BC-49D1-9444-E2A4AD01CF0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F3615C24-6FBE-4E37-8DDB-428037DC1F55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D7790B1-BE48-46DE-A237-B5DFBFB73BF8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C41FA2D3-B148-4BD6-B68E-A25E84A2150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936B6C8C-2496-48F5-B32E-66EBB941A62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FE289202-FFB6-43AF-86F4-425274777614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39896B01-07A2-4522-90D0-EBE94BF1E908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C2D98FBD-80E5-4447-9972-D951596923F1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7E13C1C5-7220-454C-A577-D4F78C5CD82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C781D00A-EB5D-4114-804C-2B7DAD5F8A76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442E8765-9C54-4F97-AA73-9AD73D1C6093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C1FD4D4A-525F-4C16-8051-CBF4EC049709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74165FE5-617C-4ABB-B98B-39CC85E2BD4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3264A46F-2758-4E3C-90DD-B975E813B197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1199CF40-A831-424C-9CED-D0DF1A54154D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F5E4EDBF-455B-4D90-AF81-2D210CA28667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63E851E3-936A-41CD-B426-B115C7AFD7F4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77CC24AC-40ED-4983-BADE-69B1762A9B62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A0F05717-778B-4588-91AA-458E885C213B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F5A4DE09-D3A0-4232-97DB-B63492E8480A}"/>
            </a:ext>
          </a:extLst>
        </xdr:cNvPr>
        <xdr:cNvSpPr txBox="1">
          <a:spLocks noChangeArrowheads="1"/>
        </xdr:cNvSpPr>
      </xdr:nvSpPr>
      <xdr:spPr bwMode="auto">
        <a:xfrm>
          <a:off x="2821081" y="1696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10D30472-8C1E-4606-8182-E1208FEAEF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A8AC5AC6-F533-4E8E-A6A5-720BA5B5D9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69DC3D99-5F57-4161-A6D9-29E13DD4A3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49F95407-8E54-4402-A5B9-C27DB6914A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BA7CEFD0-AEA2-4AD2-85C0-D57A9022DC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8F7C11F6-7F37-4F3E-87E9-7A935C232C1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6FD2853F-1597-4126-96D5-EEF6E2910D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FA511257-1887-4547-B977-E92C2F3E07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3E967070-BE17-4DA3-A844-DEA560C2F5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86868A80-0546-46BC-9DA9-5A623AF0E6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A0FC7A7D-70A2-4C1D-82C3-018255C4D0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90385A47-A7C6-4FF9-A4BF-5BCBCC5E9F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F60457AE-5854-4506-9E7C-2BA7514BB0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F8E511D1-A6ED-415C-BD6A-A46AD4C2F2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9911FAAD-6A4E-4529-B13F-4B3EB5CFB2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6573515B-52B6-4FB0-836F-2EA0432107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F846BA02-FE2E-4D2E-AB20-CB0DAD208D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91B17DBD-F287-49C1-BFFD-0D14178C8E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C70E9357-D97C-4E6F-B019-8899EB88E4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ACACF8-95F5-4CEC-9507-12441B9BEA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9F548186-7DA5-45BF-A02C-40BE038535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C5E0975E-B3F0-4159-A2A8-63A4D4EA3E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635290DD-F851-483B-B777-9CC1E081EA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1D571676-C6A2-4BA4-B066-109AC60EDE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66FECAFD-AD1A-4885-AB21-FBA6FF167F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1B5BF594-DFF9-4F0A-8D19-90EB08BD4A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6F091ADE-57AC-4675-842B-614B00DB41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8E2E30FC-B588-42AE-A519-2FDDE6A83C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A52539FA-D936-4044-9AF9-8EA685E7EA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BD3524E2-1B5B-4F26-B665-A353FB0707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EB83A8D-0C2C-47A1-944D-3864365D2E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38CEFDE0-8B08-4368-A46C-27B3211CBA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ED2F5FA4-7B2F-49CB-A3EE-CF2CED2BF3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6D6DF259-3598-4524-BB26-6EAEE0895B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1828CCA-3F81-45E3-B618-80F73B67B9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4BD14D06-609F-495F-BE80-A954CC079F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AFCC45B4-6F3F-47F1-8A65-561BF39C08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C83C1B7E-3542-4392-86C7-E141152BE5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2B6F9935-7868-4232-A47C-08E8611EB4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17603A5B-6B5B-46E7-A288-D261DF7474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6CA46029-60F1-4F25-9D83-C2402BD560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B3F21BDF-8746-4406-B375-7DD4D09E58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DF3C3853-4E63-407B-8D78-C5BCC0BA63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5D3C372B-5924-4B99-9D1B-80F727C080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A3E8F5B1-3C08-4F7B-B057-F71EAAF3F0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AC9EC36E-6E15-42D1-AAF4-EE0349C3AB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A65C3597-4918-44ED-8106-A4C18DC575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8FB1B3A9-4C5E-455E-A9A9-A83E997351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3E56CA6A-9622-4C8E-8863-DDF6AE8663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A271425D-82D5-4DF2-AF77-92D75C5E3C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CC154C79-01B4-48A2-A40A-F5126029E0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EA341DFF-FFB2-4637-BEB3-0D3FD8EB61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8E75303-00B1-4C30-A44D-43D1AF144D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45B125AA-51F9-42FD-A924-D39A876180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97EC6528-4A8A-48A8-BC3F-3D90AAC6C1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98AA97AA-D550-4CEC-A346-F0646D4FCA4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3F57DC67-BA49-4D0F-A0BB-DEAD095B36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AD37E354-0292-4F93-8534-B1BFFC11AD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9C27EA71-807B-4B3F-A2D6-5A185AD8F9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F3719649-AC29-46E0-8D3E-7A36116D04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B4B3E05B-B861-43A8-B045-A25330B644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E470972B-DE2C-4988-B1E9-9400BEB5D0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887A0473-A3BB-4F9B-A7D3-8336B96A13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A330252B-C691-42A4-997E-8D60B2817D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EE8A9B2B-45FB-4F8D-B456-16888DEB3F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E8D62AA6-ADEF-44C0-B295-4061A419CB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66C3D9D6-1124-4160-B1BA-081CFCD21E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5D7865C1-1B4E-4300-AB4C-36FD330351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C8D4D853-0C6D-4506-9BB5-268207AC58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2CD901C4-9D4B-4745-9EDF-9293B84DE1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F41C73AE-7034-4FB8-A6E8-04B971F183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132A94A2-F7B9-41ED-AB06-92D02B95EB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7B14A90A-E096-49F7-BCE8-D08AF51724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937657E2-A720-4DA4-ADDE-DE875E280F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DFEB5906-B476-4F41-A61F-6C27D43E60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3DDD1B11-1175-4C2C-9D31-64D5C5A5AD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A4FF8D00-666B-4E45-A78A-F33EE33A1C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7A0A7FB8-C219-4268-BC11-22C4623C46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3690EFA-2516-47AE-ACE7-7D12342609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BC497AC8-E273-4269-8DFB-14C6107958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79334C69-F5EC-4281-B61E-AD7EF43C77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61A3CABD-3B72-4367-9875-4AD2AC1BB1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860F258F-5A71-40D2-93E6-0E0C2C4B01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1344AB99-55CC-4CA4-A46B-D0C490ADC7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1CE66F19-D626-4829-98EC-E23951D37A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4B04758E-A467-451A-8831-D0C42B5A92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23BA05D0-9C42-4927-84E8-51FB897207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F42D9671-816D-43EA-B6F1-D5F6AACBFC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3DD0307C-6E1C-43EA-9AFF-9A48A9DA25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6EC3D7F1-E6FD-4C54-9439-67E533016C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956CE607-99FD-4D26-9886-5FC0B36A4F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7DD80325-238F-4C45-98FF-67E7F74B52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77F81DCF-F805-4D3E-AF9F-6EBD31DF7F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F36DCA68-C984-41FC-837B-D6B42B84F9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A0F707F9-03CA-4CE1-A0C4-E86C4C456B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4F5F41B1-36DC-4F19-89DE-CFECE9C053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B6150513-CC93-451D-A0FE-3E651A8E33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F991D5E5-3089-4902-BA69-FE00E2E545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1A3171EB-D1A7-4FC9-8099-65CAD985B0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DDE2B80C-F2E4-4CDE-93F6-37F70AA3DD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CAC283E0-F714-4182-8CC5-AD2C4BD421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CE9E1D33-38A5-4ADC-B3EE-3A4211567A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9A769D79-AF48-4829-A3D8-40FED0C099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70620A3F-999B-4755-AB66-A5ED88D83D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164CDBAA-0817-4C89-BAB9-86CFCFC751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7A302F59-7C3B-4F43-950C-A401E23DAB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C5736C91-E555-49EB-A2CC-81694EF54F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2F2500B2-3179-432A-9C15-4EF55EF9C6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447D3F3F-66B4-4539-8134-F0D1509031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9C5557AC-04A6-4084-B0AC-0EC7CF3115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8C275C9-8712-4A60-ACD6-2E6C149524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EDEE8E96-3C6E-4DFB-B39E-BE59E7F04B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53C1CAD5-017E-4ACB-9FA8-DC057B9D4B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136F2E46-9723-472F-8B46-C8EB0F7FE7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D2CB9B9B-EC49-462D-B587-72F2759B28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84FA37DF-D353-4175-8BE2-01003CC692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9235EF02-150C-4F87-8E98-18085A6580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193BE7FA-A1C0-4CD5-AB46-918B953A82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EEF1A5DB-A0FB-458D-9229-B85CD30BC7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498B283D-748B-468A-A48A-006CA19DE1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5E04DF70-7D4E-4437-B7EB-1591B5F8CE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DBC1C866-01B7-4685-A5A0-F862EC4032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853640B-D41E-4682-A87F-06DBE71D71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DB65A1CF-8B1B-4026-9DF0-937882EC04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840DB38B-59BB-49DC-8754-61CE84EA31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2BCCAD63-A097-4887-9CB9-C4172FAE56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588E227F-EFA3-4526-80C6-2AB61FEC2F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1DD85F64-049B-4FFF-BCA0-21E9549D56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32119067-A2FB-4043-BB51-2F17529C88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272B189F-BBA2-4F75-8E38-BDED62BA5E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CDB838EC-713B-445B-9DA7-C12ACB9063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E2E9C3C-7209-44F4-A6CC-6FD926E6C8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9812C777-3B25-45AA-8666-36F64B73CB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DF47BE03-828B-4D89-9F08-978D8D4411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8E6AACEA-380F-4E24-9E07-8BBEA4D333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45286D49-795B-4B54-8335-A7737B7FFA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7C20B870-D77B-4F8B-B46E-BD835F8404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933EEECC-925C-4304-961E-5575AB7631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3E5557B2-8950-4E9A-A2A5-5C387663EA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240426FD-F2AF-4873-8CAE-FC40BCFCB1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681F4BA7-2C57-4205-8F96-BA0906542A4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A1B00A8F-F5F6-4805-8CC0-42F3F72D19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E2B8D72C-3147-476D-B7EE-70714718A6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73F17B19-0B41-4F92-AA97-0DA1192CE8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19FA5709-52E3-40FE-B8F8-59F93C4DD7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64E1B9B-1107-4DA4-95CF-51E0638395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F33FBF9-9701-4B69-9E11-01BEBE6975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A5718DD9-9B89-4FDB-8FBA-F0B6BFA1AA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DBED55D4-FCC2-4830-8620-8483E9444F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789A54C5-DE98-4E95-8160-D4ED8FA3A8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9348BBC8-24BA-4CF7-A88E-AD61E79DE1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B0DABA98-5F3A-4C1C-9397-6386210156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80258369-6C5C-4A4B-991D-1390F1E833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6BD828F2-6AA6-4728-8DEE-DA463EFCAB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2CE33F70-B950-4AC4-956F-3734AF0882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227A904E-5DFF-4663-AE7A-F0CC8EE18B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7D85E80D-6E2C-4066-85AB-2DEEAE9BB9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61DE9658-052B-49AC-AF1C-2501A64ECA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27294ABB-1D19-4BDB-96C6-56706F982B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12D3CE49-113D-4D48-BE28-94A074C50D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4EEE2F6E-5044-4353-A6FD-FAD994C569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D22AFAD1-0912-486A-9D76-B6513FCE87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CE7EB30D-5ED0-4D14-98E5-E0CC1A8B98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2EA11C42-18FC-4001-BF31-C3AE9D2C89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135A19F9-11C8-4201-921F-739FD9F428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8BA11788-A531-4EE6-8E6D-3A77814EAF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F5677280-5221-453B-9BA3-5EC8B3D13E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921CD4AC-2776-4A9C-8846-A4623B5A21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E540B882-8E9C-4885-8960-575BF2EA1D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30B6C85A-FFB0-4366-9CAF-59799BA567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F18C51B2-9B94-4194-B29F-EC1AC7F7B1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2B7FC082-51C3-4CE8-8298-695D15FC6F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EB5ED63F-CE91-4A42-A082-01AF8FB3E3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39BCDDA-6AF5-4144-B48A-5B02DC32F8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3E7218F8-FC3B-45B1-9A72-362AB9944C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7DD468B1-05FB-4C93-AE4C-D2CCF9DC44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FE4CB534-DF1D-489B-93AE-78F0B3CE8C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CCF4D8C6-F577-4BC2-B65B-9B3A1FB944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A4B4D78E-60B4-49AB-A095-C9849B26A1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7A3ECD6E-02DD-49E8-9C98-65C9C341566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FBD462E6-2FDE-46F7-B969-D67226C339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952DA10-3781-49A8-B56F-BEFE8F6905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D4037726-C94F-42FE-BA93-C7E94A44D6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3EA30153-7C01-494A-85DB-6CE0016337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FBB612D3-55E0-4B4E-9516-9FA0B8DD71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EAC8A646-EDD0-4BAF-9545-BBD1728746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203D485A-809C-47B6-B1AA-963D115011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CD82BC05-E458-4005-8012-0944665931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5903877F-9114-48EE-AD2E-6EA9BB4AD7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D8FFC474-7326-485C-A89E-B6772FDBFA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2ECFCA2C-4F22-4D59-98AC-87040E862E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C8F41F39-2EA3-42A0-825D-A0A04FEA50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99E7C290-2A37-4C4A-AD49-C6BC56ECBB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C9B6063E-8B9E-437E-A021-A95149546D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1F538CF6-2118-4B7D-8C9A-963FDA8E02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2B78C446-5321-4733-B6A1-A5EA751347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2226AAAB-C1C3-4A95-BD28-B848BDA9FF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98FA01B2-8D32-4DB1-960F-0EFD5218C6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2A6058AC-AA31-4EE0-AD6C-8BBF0F3748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A295E0E1-8230-465E-8A36-986CF0DD76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346D25A0-9D01-4C33-A283-654BD1C953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4CA0BE47-D4F9-4576-9E17-7A178DEEF7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4DFB9470-1B63-46F7-90F2-97E6754149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814EC915-846B-47A5-BEC2-D147C4E22F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8F9E93E0-DB83-40A2-AE63-B273186C4D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D4274F41-970F-42F1-96DE-9408E2774F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E81770B5-A0FA-4B39-BAA2-07C6D8A1AF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C50D2A64-ADA5-4512-B37B-71D82FD28E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9B407650-3D69-410E-BC8A-2AE3FA5F42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E4258105-A37E-45A0-BAF6-3B5CC27906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75811FC6-08EA-439F-9732-FCF2AB239A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6545650F-AFE4-4851-BB72-FD555113D4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C3D83EDC-275E-493B-8AA1-1A195B87B8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1301657E-C814-4BCD-8EAE-2330A77DB3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A435B92F-44A7-49D8-8B27-307467CF90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76F75DDB-C25D-4D48-BD94-1D834A143D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244639A2-C8B0-486D-B220-17F29E44B8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3556050A-5BF1-44EB-BF4B-940BC7DE25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6E401723-DA0B-465A-B7D9-D256597EA2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B13CD555-8CA7-4C0D-9BA9-666F954735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9CAC5DB4-1B54-416F-9B5D-7E88F81715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64D0214C-F7EA-45BA-9272-F2A63CFEE3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4D2AD619-BEDF-4D1B-99CA-686303D60F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66E2FBFF-CFB4-47AB-9CE7-83CC97D909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B12BEE09-5FC1-4413-AC51-25AED2E912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FBBEB59-DBC9-40C2-B4E6-4909F7CABE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83AA36D3-9717-4150-8BA4-3889746D91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EF448DB9-99A7-4E71-A800-5727544D02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980BC80F-F4C7-44FF-98EE-043704FB5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4EB801C9-E5FD-4495-B0DC-0D9D2C33DF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A033B62-3005-490D-AE1F-7109918741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2BF3616B-D0BF-48E2-B1E3-99D2DE6560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2A9E9FC0-1F7A-43A4-8545-74CFB3DF5C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4A10EAE9-593E-46D3-8219-79482495D7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595F1DC8-53CE-4C83-B756-FE45D0BE0F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8056199-C01C-4DAE-B32A-E47A7EDE69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2D597C51-0B68-4CFC-89AF-142C3228D4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680EEE8D-3FBF-4F06-B5B2-C3E5725136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65BF2138-4821-4F49-8F59-8CC7B3FDDF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30C762CD-FEB1-4B8F-9C10-A60CA47E7A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3CE2A960-A172-48E8-A4E2-3FF87BDC3D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F62E7D7-29EC-407B-9826-5A02599AEF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2251483A-87FE-49AC-8CC9-46DFED1BDA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8FA972B0-CDEE-49F9-AF8C-29C2E7D10B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FAC8AD0F-6E6C-42C3-91F6-887622C7C5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9358EF82-CC99-4B50-8D3D-8E5A42CD6D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F683FC9F-E179-4FD0-8C04-EBA2315B77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AE102CF8-1B20-4632-8944-2C9C0364F3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7DB96115-B825-4AD9-92F0-9CE89C908E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69A57BE5-6EFB-405A-A21C-363EF41CFA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9C191AE3-9863-4534-9727-933E458E93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C67FA1DE-FBDD-4CA8-98EA-D994DE6B18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49555168-B2FA-4B8D-B602-678D692267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7690CE3D-2CB8-4C35-83DB-97765904BC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73FBBC5B-6591-42DB-A08C-6B7126CFA4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E62540A5-1F74-4C3C-92AD-3E095F143F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8EBADB53-F346-4332-8574-ECE2658E7C6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808AA1C9-BFAF-41BF-B5DF-372B579382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DE233579-FBC5-477B-B7A8-B5258AA74B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87E1ED3D-E0C1-481B-81F6-9D33D76AFF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162AE94E-7239-4B75-B0FD-09AB7F42FD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C0178123-529F-4746-9DAD-67E4B0ADBE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C2DA54B9-6AD2-4C90-8C00-7EC7342EE9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791A3E45-6D13-42BF-9CCA-5E4CCC8F41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6257BCA8-80DF-4C89-8E3C-56C4465392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F6AF54ED-6C4B-49FD-9457-25FC114D27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2873C751-4E45-497B-9F10-33CFB76CF1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BEADF59B-8DE1-4BDF-B0C6-27E15B3246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8A794A3C-CA61-41C7-B67A-5D022AFEFC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A244C4CD-8AE1-4C52-B4E6-6D8C78EBC7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B5DEA550-6359-4362-8B89-F96A316D7D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DCEDB84A-2200-4AEF-8DB1-F2800FEA43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8DA4FC2C-3EF3-4FBD-8487-B7289C832D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B4E4C55-7C83-4AFF-9062-A50DA50A73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FD14ED87-A9D5-4135-AFB7-7A6D224775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42CDA98E-BA1E-46FC-A908-C0170A50B6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107BED4F-81A9-43F1-B14E-FCC07DA984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6BAB84DF-928B-47CA-A974-95A2AC48F2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FBB52822-EDEC-432D-8B32-2AB3EA0C8C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50DE19B3-7409-4BA9-82F5-3271FE328A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DB7C0BA9-473C-44CB-8F1B-93C8FB9CFD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73239FB7-2980-45D4-95E5-89DB29B794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BCAA6622-882A-4CE9-83E1-EAD82552AB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6A0A9BBD-1ABF-496C-B631-A8EA8CABA9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B0CD692E-D86C-46FD-B0BC-4891C6F88D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1D4D9C-8766-4A4C-91DF-1A4C38A171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91CBF279-C824-4929-B9F5-1FFD47A0B4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51E18C31-6C04-46F1-A070-A570CD80B3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299CA6F5-FACF-4B40-8200-69D46D8A37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2046A5AF-1042-4190-8729-9416D6E509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4AF1CA14-13AE-4F88-B50C-9807ED0172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B701F266-B83D-47FB-93EE-2A06C41352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FAB7B63B-BA5B-46D7-BBE8-225293CC9A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D8973EC7-CDB7-4ED2-B9D5-80A07836F4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325107A7-BA50-4153-BF03-18DB729426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28E091AA-68A4-47DA-BFC0-E241B1864E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D200B299-4DCC-480B-9951-3087A38C03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A4C63984-908B-44F3-A6D0-B8CBEE6B79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78D14956-E04B-407C-8E9E-31E1335E42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C83F2AF3-AC5E-4847-A33B-F961AF9DE6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29EC0047-AFA5-4BD2-BC3A-11F497862C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D521DDA1-CAF5-4FBF-949B-3D2D8C86AE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45390212-D535-4F9C-A681-BF182A9A90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D704E191-A85B-4578-A28D-C36B0B3A97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DD82F5AA-5C58-4F0D-A755-D2E7D0973E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CCC167F-EAAB-440D-8991-571CE8C622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A3BE8992-D4F4-4021-AC5F-A9AE18831B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26CB683D-25D3-4862-9D76-8945F8C674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7EF6A655-DA4C-41F4-8AE0-4E05756866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53D7F746-9EFB-4AB2-882C-47669AC959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CE2C0484-AF01-4915-BC50-12FC042A24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BEF0A608-8BB9-416B-9062-563CB595A5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F894319F-C728-4508-AF0F-F404B2F93E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8D038C7D-B9AF-43B5-987E-305C0FA972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67BBB3F1-2F0B-4626-B5B1-B1D8B3AE4A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388F39C0-F573-4CEA-B36C-E64DC98EBE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ED7A5521-37B8-4F6A-8B2D-C4783C1D48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AA565DCF-62E4-406B-AED9-FB6195060F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3EF2304C-7762-48CF-BB79-B501A5BA78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96146550-1F9D-47E5-8F25-BC0BAC34AD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14373B39-8E6B-4460-BAB2-48E08F9106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EF69061B-92D9-4F24-8C28-AE605C4296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C9CCF863-6991-44D0-A2D2-CF3EF2B6E0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AA6B4A67-8D4D-44C5-9870-A82EDBE724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E4DDFA5E-8D26-4A52-8FD3-AA657F104D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99B0C837-35DA-4C82-B9C8-38A1889259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7AB92D7-BF31-48E3-8C03-4CC4F944A0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4CA94E2A-DCAC-498E-9173-6ABCA1FD8E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AD3DB633-38CE-44AD-845F-BAC110D756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4F84117E-52B7-4DE8-BA8F-503F1B4D48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E9174B13-24B1-4DC5-90E9-1140FE8DD7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842A3FD3-D275-437F-BBCC-EB8E1FCDEF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EAD904A0-EF35-4214-A2EA-797D3A9754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2B95F802-4EA2-4460-BF20-02CE837179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1F92BDD6-4024-4BCD-824E-CA3B37B040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FBC3FA26-3FB4-44B4-9FCE-D5D1BFFDD6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10612E73-CFB8-47EF-B547-0A4B4E8C47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559B1793-CB6F-4EB4-BB0C-1DA44748F8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C4C8C27D-2F57-4FFA-8869-95C3D054E0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69A8E5A5-6D75-4A8A-88EB-DEBF6E9DC4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2D211FF8-15CF-4053-BC05-ED13931E15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EC482281-CFB3-4A75-A862-4E7BF98B76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143593DC-2BBC-4077-BA4F-EDEB91F372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2FF8B5EE-F6B2-44CF-BD1D-9314389722B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61F889D6-2215-4CD3-9001-BBBABF27BB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FFF1DBFB-6ED0-4973-8A1B-463C98297F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20355B02-B237-47EA-ADD3-3C20458BAC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1286BE86-9671-4511-B2C6-853891DA96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1281BB3-6E2C-4B50-BA8E-6A9E16E175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ACA5A73F-99FE-4785-8925-B9DC07D84C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30A43F2B-446F-4554-BF25-4DAC009DEA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68844D61-93AF-4B91-A8D5-091A2AE4AC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78257BF7-1DCA-4869-AB82-80992B7C32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68984C7A-FB16-406E-AF4E-9AB84B9656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4588FDC5-9877-4FC8-A42B-64405CA148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346AC88D-CF73-4837-ADA6-FBDF710319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460504E4-5040-42DB-A79D-B4718484B5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EAEBEA8B-8953-464F-BE21-FDDA669A99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C6FCC371-DADF-4EE6-B8B3-16B5F361CB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E4CACF5F-DDCE-4154-BA35-9D412A9AB7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D0D68419-163E-4891-AFFE-6B2F2696D8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E19B3C91-E734-450F-8567-F12D93F1C3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B14C239B-2F60-434A-946F-FAE0381228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5A6E6108-F936-48EB-B732-7D4498B2CE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67D0715D-F93D-49D9-AB3F-E9679F1D61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C7BD5E87-2CA3-4B37-9CE7-31BE7AD243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F8797724-9C94-43B8-9031-EFEDF1B454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30E158A-601A-4803-9C32-2929176B632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926D55FF-5E68-4F20-9F37-87D4BE77A1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A6BFCE63-1E08-4BA5-9B46-847BACFAFD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9FE48015-6B9F-4049-9306-7E92997F64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A58E8EBF-9E9D-4031-A9E8-8D30D05F68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F45BC751-F502-4C32-BF88-B2B08FBF01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9B33CDA-29C1-494F-A1C7-639543443B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8D133A45-7DBC-4D94-BDB2-BE342424D2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E19AC596-9179-49AD-8989-7151F57ED4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76DB434C-F722-4358-833D-DF4EA70926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9272F016-05F2-4640-905A-37926DF5A6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493EEE04-7689-468F-B37D-9353B02013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9B1A59F5-44AE-47AA-90C9-A71A3A24B9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6C6D69FE-E5B8-4BCB-BDC8-E21FB7D0D6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37BEBBCB-30B6-4FD5-8B09-4106E82D06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AA8B5B60-7325-4A9F-9717-7605F69FC6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B4A59CBC-C0F7-4D27-B4D3-A8AAE612CF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ED5073DF-6E2C-47E0-AC5A-37FF4F9727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8BD07858-F725-4BE1-B8D2-417138581D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BA3FC38B-1E98-43F9-9BAA-3813791073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8083F7D9-1C3E-481F-A5D0-719CC0A385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4E003729-F3FB-4D30-B288-E4138C1585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6992D2F4-502D-4BCE-8375-731812194A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2CDD5ED3-6E4B-4936-9213-BA42944F33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92E1752C-622B-45F0-9207-830BE0E378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4FD6D6DA-2469-4864-84BB-9D2796A209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CD64CE7D-7CD6-4384-A4F6-24058EA70C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32BAE157-A0EC-4D54-9D50-D267CF7D64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A517C5CB-9B24-478F-B50A-261351C44B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D0DA58E6-B2B6-4E4B-9D12-D2A92D829D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EFED2718-C0EB-439C-B2F0-8D78FF210F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5C897E0E-D799-4B45-BDD6-5EAC63493A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B2B2A59E-E744-4940-B1C2-2DD174681F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6232789A-8569-4AEB-AE9B-D4BCC8C99B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EE8C6D6F-0686-4845-9815-9806A9092B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D99B75C4-0858-4912-A4F5-C2E7041DDC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27845A51-9A59-402A-9007-B9E30CF310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7A7A9AEE-B764-4174-B185-4B29CAB5BD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50E71DD5-C6DF-46E1-8CCF-6093D013AB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94647537-C122-4B92-96A1-329BB06E82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FCC9EBF8-4C46-4678-9DDC-D0F44B07BB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E3AAC359-E19B-4495-B616-2EC0D5D78A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16DE3ABA-83CA-47E0-B03B-744AC68B2D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7C7C2D38-74FA-487B-86B6-FED9A31DCA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74016819-A906-4288-81C8-118277DB75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13B86BE1-A567-47DB-BCE6-67DE37A4F0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E491B0E0-4AF6-46BD-85EE-B8C5FA0C23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EBB7150F-8843-4938-B7B2-4180F7857F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89544826-B1F0-4A64-A3C6-5C3C006F411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7897003F-AF52-4636-A7AB-A685DE3B80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A3402BC0-5032-44BC-B9D7-ADA175E517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34CEA1AE-35A8-4CFE-A2AB-A3F2740E5F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C9AC7427-DBE9-417D-80B3-A61D07CBD1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A8EBC615-D115-4838-8877-D9F753385F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D7DE29D0-C8EB-4298-903A-9DBD0D669D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EB2CFC26-A1FA-472F-B688-00D7D99709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BA498DD4-7791-4992-A586-FF4E42A6D5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2BD1BA1D-B01C-40FC-B797-94D8877AB7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F50EBEA4-40BC-4A0C-BD61-715186D8A6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980C345C-8A17-4173-AC49-3652FA79A1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67395145-E1BA-4957-9A4A-695CF4F0F0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E7064F2F-7739-4CBA-A6CC-4A93325B7C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3C18F31-F529-4559-9B43-03B94B2A7D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D5A926A2-68B0-4848-8899-D117EBB701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26464058-0F13-4EA3-A945-2CFA2A9DF8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B11C47F2-EDE3-4319-975A-DF0B91DE5F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662E8E19-85DB-4B44-A27B-D58F2F5DE5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C31578B5-501B-4E6D-A976-B0A042812C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2338360B-FAC3-4B9D-BBA1-06D8382AFE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6F4C4346-5423-4CE5-92EB-AA0B4ED966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DBBBC1F5-6030-4063-8C40-D4180F7736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E44E8004-580A-4D05-9825-5BDC171144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E4885BAE-346B-4825-BEE5-C1C64D18AD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CED46BE7-1E40-4DA3-B8A6-84F6B3DE8F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7FF63154-603E-466B-AAC7-90B74E7C8D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C38A18C5-3CAD-460C-BB32-2FA99DA41A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E33CE9DA-42B4-478B-9445-82898AD2DC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490AB202-4047-4A09-9A5F-C353681AD1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3331C2BB-133E-4953-954E-C618AB7E3C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5E194DDA-7E0C-4BD0-A7ED-E1B89AF137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EC978EAA-2017-4E94-899A-1321F6DCA0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26F5D6AE-0632-4B82-A39A-AF78768FA2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CEB2A2AD-9AB5-4458-B62E-0DFD80C74B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CAD7E2CE-5E3C-4C65-9903-389FB2E2B7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E7E59653-7E30-46AA-9E21-1C7DC63C32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CCB873B-011A-42D6-A31A-08E86CE23D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F561314E-749F-42D5-9A61-E734BAD511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9C9189AD-51CF-47F0-AF26-A4E7171A7B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D8AF5AEE-0652-4325-934E-9310EF225E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7514DFFF-B662-4951-BDF4-F05D6EAA46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832F6D8C-246E-4969-8082-F81475400F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53F7F80-BD95-49E0-B67B-131786341D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A1BE8D8C-ED6F-4DC8-98E6-27CE55AAF1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24F59A5D-A945-4257-8EE7-E55D61DA48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350D0AD7-56CD-49DE-80F0-9050E820D4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A4E1BDAC-92E5-4BDC-B811-BD847258B1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548B213D-D9BD-4752-B52A-1C04FED316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2CBFC89B-F211-4162-8015-BDFD2293DE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9D96DFA9-4D1E-4A3F-976B-650CCD46E9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5EB11F2F-0022-447F-A589-29CEA5B566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E40F076C-1E12-4A1A-B7B4-F00DE1AB8A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AC1824A0-A3F2-4DEB-8D50-688B8DC357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13F8A633-DAB0-4F81-9253-B688F5A451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686B3707-DA86-4BB6-966F-882729D056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B061EC38-9FB5-4769-9603-BB5C1D8274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18C1D542-9230-4AC5-A0FB-A81EC98E13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64C4E775-EEC6-432D-AA02-7186F79892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EC6D202E-C7DC-45C3-98C7-B3337D7B0F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952110D9-0BFA-4249-AB7A-76EAF54433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45C2698D-CC02-4921-9486-CF7B951F14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31755AC-24C7-4C5C-A186-BAE478CBBC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53DB9E24-2162-4729-8CF6-9D56B9E226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520D42D3-6E76-4A43-B99B-A5AC2BAEC8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A947E650-099E-4D3D-A757-CECFE9F326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520A8ECD-12A7-4C96-AB32-373C511C88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D4ABCEC5-8E76-4FBF-BD92-B75FB3CDE4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BA91CE7F-3DA7-4A63-8D67-74138D4DB6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2186A39D-51A4-440D-8683-4058E8BAA9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90440563-46B8-454E-BBE2-18ABBFC663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E5AD0FDA-9E04-46F9-85A3-B47414D553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94CDAA0A-3F5B-45DA-B548-F061E72662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623A55E4-1F94-41FC-BDEF-EFCA1F3A9D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9B414B4E-CA38-47C7-9B27-414B6541E5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D0E2FB0-8BDD-4DC9-A2A1-631E09BBFE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8D3237B9-5F82-4913-973D-E492004E3A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D9D1FB3B-4B10-40AC-BA2A-AE39DDF4AF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59B0F658-993F-4223-8920-E4CA98A906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ABCD0AED-E23F-4318-B10A-7AAC99763D8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EB4E037E-7AD4-4DF3-9FCB-62C0462B18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1F547112-F84B-4CBD-BC5D-15757C7BA2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D472D0EE-938C-4615-A445-9B7D711256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65B4257-EEBF-492C-A1AD-B109C169F1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B2469B6A-0F89-4AFE-9416-1535743CD3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898A5AC7-6061-46DD-A8A4-6C3F6E660E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3BCEA010-CB1A-4EBD-8EA2-9F6A74C114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4CA415D5-261C-4D76-9C10-C3F32B409B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A37F22AB-6FBA-4C5F-A8C3-7E5AE9827DB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E8762049-E2B8-43DD-AEAF-0502DDEF50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8BBADA5A-2390-449C-8DA4-580843BE9A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DDE5D1E0-111F-40E3-9C7B-FA71A8C8DD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7D2D3301-AB44-4522-AD3D-AF9D19E876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341B208A-BF8F-4AE4-B8CA-5452DF9651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19414AAE-82C0-4014-9147-DB9F2C112C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A0885183-0806-4210-91D5-13D129BE68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DE5F592D-91B6-4F2D-B193-A56693A75E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9B75DDE9-F5BE-492C-A3B6-AB0A83C0C0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E69CF537-F433-4397-ADFA-0F119A91D18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9291F369-4918-4AD8-9899-2E1B4F2738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8AD2A7E3-6964-4C64-8847-AD07DAF96F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F694ADF4-785D-4865-BA68-1E1B7CF451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757EE4DE-DBCE-4B27-A9B0-98DFD91F89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DC46B33-C873-414A-8EF6-4753B0880C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3481B0EA-0243-4E87-9EBF-8C82906E14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8B80A3D9-E71E-4A76-B4C3-D10EA5F787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745271B3-81A9-4086-9379-6578A408AD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925B442F-9FD1-42B6-A0B1-53D9518DAB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F071926A-7FAD-4415-9C8B-BD863D8E86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9A74723E-E36D-4B79-9E49-74675976ED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7191D42F-A593-4F91-A474-E4CA34655B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88319480-A84D-48C4-B790-8D2AEAB902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CB266724-2706-4201-A684-6F7D68CAC2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C4392467-1B22-4594-9EBF-F36D5B5E2B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20AA1797-5F2D-4B61-B643-A22F9E6C27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650BA7F6-7500-4EF9-B77D-E35F8AD1B3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2AA8F21E-53B1-409C-9615-5D3C9FC1F4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BB53209C-536E-4CF6-8A21-E208167CDE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F5BA4018-6CC7-4AD8-A42A-03406D5DDC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646B5023-303C-41AD-931A-7E843CEEAA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B7DE2B63-D7E8-46FB-8055-1F96462BAA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7D1C5BC0-86C7-4825-9C45-4ADBF406B5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C16C6C42-804B-4A39-8437-53F5FF9951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C4BDE2F3-E1FE-4B2C-98EF-CF50BE622E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B2B7EC47-F7F2-4C5B-9B3E-384306B090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188568F9-E10D-47CD-82FF-EFD4BE54C9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381B9F29-5CFB-426B-B305-6B6C918BA9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8A76E959-D260-4D27-B141-37A402B39E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70C20ED3-2BF8-4CC2-99C4-811452E217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2C19702C-07A5-4BF5-9481-BEF6F14CD9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6CB51AD7-462C-4175-9233-264AD1C265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E3A1D57A-4876-4BBB-BD2B-72C573B4BD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E29424F1-10DA-4879-A0E6-523B09B319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2A92DDD0-60F3-4E1F-B718-30BD5BE264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3BABE7D9-AD85-4FBC-AD12-4AC84BA1E2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9FB7DE3D-70A4-4BFE-9890-1C3C3737D2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71B880FB-382E-46B1-803C-E1BB5C7622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34041875-1D5A-490C-9302-1037CE465C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EA6C4569-853A-488B-9984-0433ED3C13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61B8193-38CB-4829-B9CD-96D90AFB13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7B8532A-21E5-4AFA-A30D-BD90A6B3F4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22E783C1-5215-4015-B044-46453E0484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55423A93-5E0E-4E7D-8B73-6FC4C31627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810C1BCC-5E8E-4AE8-9002-7238A0B6F1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C92B9022-2905-4E10-A184-B2329693C4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E69A6263-92E1-4E51-A916-155273143A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E3265D5D-E383-409F-A65A-F54BC8E43B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6791F706-B701-495D-8970-BB962947AA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36133482-2F84-437D-9BCC-BB65A69D9F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FE37E01A-459A-4FCB-9BB5-CE94D6C83B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5D55900E-75F2-40E0-8097-89951B9C11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DDAE05A3-C149-45C2-801F-E44E5F428E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A9040133-C467-47B7-81FB-288224DEF2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9604B1C6-79E2-425E-A46C-A8A4DAFAE5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B59A98D1-7402-4E38-8180-F6C89DF2E5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3766879A-FFD4-464E-A10B-0A16FA19E0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ECBA1831-F011-4447-90EC-5EF2E85A74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8FA2A0F0-56E0-4A2A-A2B9-7E87FF1D37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53C65428-69FD-4FF0-95EA-485B99A376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C7B9DA2D-3606-42BF-B02B-4DA8BAF37A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42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D2988531-3D62-40A5-A646-E3FBDB95E7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9D6F5B34-5C73-4557-B163-139D9ADB1B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D017FA1B-C559-4827-8B3F-7E9EC09510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7C17C490-5F3F-41C6-B066-3D49C81C49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E071F349-D1D7-4F8F-AC5F-68DB42558D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98EFE56A-74C9-4673-97D9-A7E6E4FFAF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6E676A75-6CA5-4988-B077-1BDA66369F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956991BC-631C-4600-915D-4DC0D3AA71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D8A66C90-6AE4-42BE-A0DA-DAB72F10AB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B6E4D41E-51D2-43D9-AE44-688395E7A7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65735F8C-F4CC-4249-ABEC-154820B92A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7D205AFC-CC65-4280-B24B-DA4C0E0B06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BB81A4B7-5C42-421D-8897-AED1F9A2BB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EBDB7C2B-9B39-4322-99DC-63D01D331F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6DDCF0EA-34AA-427F-9696-CCAD5ECDB8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669A92B9-6DE8-4793-B19F-4A7F3A8A9B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FE23B687-4D2A-41E1-B76C-5E8B89204B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271D2BC0-C1A3-4F81-AEE1-0DF0379C09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2191738C-ABCD-471E-9820-D444803A9E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CCE9B582-701B-4AC1-8120-6BECBB968F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A69011B5-000E-4F23-87C5-870CBBE64D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C0B09E06-B553-4AFD-8155-BB66C726D4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74FA17D6-B153-43FD-A955-B3321DCE12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BBC3A4CD-B85C-452E-A09B-39278DD029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831B30C-77DE-499D-AAD0-7C97BD621E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B25F31DE-2DCD-4F6E-BDAD-B917E17BB2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6267D0B1-B220-4E8E-8F6D-764D1A41D3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8C0E9AF6-6572-408A-9360-0D72F173E3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ECA29F56-39A2-485C-96FA-D8B7BE56FE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56424010-2118-45D1-B6E4-49541C6135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8FE96B8D-81C8-49DB-8154-F2805632CD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91EE6351-4AEB-44F7-986D-F2E71718CD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8C4D0BE4-FD9E-4978-96C8-A75C7D8DE0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F44C4BF9-65E4-4D37-B2EF-FA63CDE3EF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A35EC622-78A7-44C5-AEF9-D38A60B480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F128CCB0-B739-42EA-8D52-58C9909080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624CF8AF-30E3-40A8-B541-7AADEE5C21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123435EA-E09E-4EF1-9E8E-FD056C1872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CCF7A6E3-C224-4490-872F-F505944E7E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41B337BA-583F-4E6C-8687-CC3756B5E2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44D70B8D-B5E8-4A93-9D10-4044A8D145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1EDFB9E0-45D8-4E61-A330-27079152BB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8F90A2E3-F696-48CB-97A8-DAE9DCEF22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66C97C1-D11F-4DA1-9091-824381ED18F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6549D234-6112-4691-95BC-8EB1377514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D2F7F75E-6D47-4D2E-945B-6EAE0AA3C1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91751A78-FB5E-4AF4-BC9A-B9A69D167F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CB1E876D-87D8-40B1-83B8-2F78E02E93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91124DDC-DEAF-4BD8-969D-D8E89B6484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80B2B83-B858-465F-9273-A7331E9232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28C24587-69AB-4ACB-956E-795D4A5AC4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934473DC-8657-461D-B23B-E54B7AF8C0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4A53DF04-DBA0-4976-959D-F8CFBF143A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A2C982B6-38FB-4D64-B7BD-79836C1C34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52091F00-E0E4-410A-B414-08B4F72A89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FA1F8983-2C33-45F5-BF62-9D0D9E2A95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5DB68DA5-E0F0-4DEA-9BBD-0281329D66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A931614C-6BFF-4746-887D-37A2E10E46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6D47C51E-8662-4294-819F-ABA8981246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275D119F-1507-463B-AAB0-52F0DBC14F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3788DD39-7450-4190-813E-742BB4E487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EBCE6D0-DD6B-4B46-9038-41D7E84F62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EC4C83B2-F705-4CDD-98A7-D380132497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55D99186-9C97-4BDC-9B2A-D69E90D081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ED114681-0165-4904-9D2A-4C2691CEF9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974A7694-8A03-410D-8D64-C250D7D32C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F04FA7A8-0EAA-491C-971F-D573AB588A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EE47E3B0-2B64-4B39-A33F-14B708D5B5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EC4D14A-7894-4919-8125-3F9D28E7D34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E46FB30D-FCCF-42D1-B7C6-4405429BE9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99E59B13-4BF5-408B-A40A-E686A87ADC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D054AB7A-8956-4317-AB33-25F881EBD5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3ABFA351-CAD5-4D90-9577-B9BBF03237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EB750227-FBFC-4CDF-A949-BB56E0149F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B5606EDD-AF84-4481-BF18-EBC3DA3BFE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3484E754-4B0B-42A4-85E8-2FEC283F14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34AE223C-2431-4236-B066-1F11E7F628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7883F87C-B1B7-4A5C-9AB9-E6148D5CB1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28103547-10AA-4766-AE5E-667A00E064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E7E78638-498D-4A93-B459-178B52B3ED2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CBEC15F1-A55E-48BA-AE77-7D1E312CC5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DEE98CC7-6FA0-4874-A9EB-A774FED73E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8841864A-E7C6-44D7-A5C8-684E1003AF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C0CB20CF-C59E-4250-AAC4-59CD5F58FE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71A62EB9-7FBB-4304-A911-CC17E0BA70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275D1B9E-CE59-4B68-9F2E-0D5BA1FF68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B2B3424A-766A-4373-A89B-2A095DA799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9547D4A-AE14-4051-820F-810B715826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C8B3EAA6-0254-4EC1-B717-0FBAD30788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CF91BB93-D945-4187-BFC7-CC67AD1960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8F7A717D-B585-4FEE-8587-96BD6C9FE5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913AEC7D-7E42-42CD-B549-81B2D61728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41E318D2-01C1-4FC1-9088-ABE138B0E02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EAD76BC6-59FD-4CEC-B03F-520DF574FB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F9484FD8-9A88-4071-BD1E-D3FEA1BB43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A580FE0E-573A-4FF6-A7C3-78DABC3556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3F68B8D7-DCE9-4D43-AE44-1923D86856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66CCFF67-DE7C-4AD4-A128-2DB83D2A04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4A631871-A5B5-42B3-B8B0-63E13891EE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93A304D7-142E-44CB-AA98-6B39B97A51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465E85E1-4354-4102-BF0A-90A569FC6B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C07AF1F2-9BFA-4E1F-816D-CED5690448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A68330D8-A470-4A70-A301-3475EC2A44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ACD394D5-382D-4D50-8F9B-6019764FB9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EB2B3783-A95B-475D-9066-B7628DD510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641AA11C-45CE-434F-9289-95B73007E9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507FAA9B-3D02-4DEA-89F5-372D9F1A5E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720A7B36-CC65-4B5D-A8E7-34F7A6BE0C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52F15DA1-E113-43A9-9CA2-4B555CB0C3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FB8B2117-B911-41F4-AAF8-B508D019D3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750724A7-292E-4BAF-9BE1-505F586EB0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29EA2099-947D-49E0-B16C-7AAE041398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F0EF5B5B-A690-461A-8C06-437DD7C4EC4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DD59295C-EE9A-4620-BC0F-38C1EA0C87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E7A89B10-0E5D-4EDD-918D-9E169C9A02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2125385-1C2E-4FC0-8872-0E9E9C155B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27DB9F15-ABE8-4A5F-8347-73BEF5D7D3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92817336-B8C5-4CB9-87C0-BB6033DE11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3C0F3BB9-AF02-41B7-B08A-F9E2A1E1C1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2E86EA78-112E-4E12-9670-D8A21ED910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2F20F581-8949-44A1-85AA-7002B992FD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2F4207A2-A9BC-4CCF-8B78-286EEFB5CC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598D4C8B-3306-4278-BE28-C4E71F17B4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103D8915-8EDA-490B-A74C-7A84CB5DE9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7F837A4F-A57E-41B8-A5C9-3F0C87FFE3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212E1F06-AD08-4D85-9A1A-214D625996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798B7A97-233C-475B-8979-D751CD309A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E090A170-5F2D-4A77-B23F-F43B5FE161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E531B206-A948-428D-8941-746E9CAAC7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4208C056-7962-4A78-A8A7-E03F1CCB4A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9554DA21-A0AA-4821-A922-8290EBD6BF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6D93B615-9947-4176-AE8C-526D8E7BEB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47F74E48-6A72-4BCB-8445-520DF71108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84F6C810-5F88-45E8-BC64-E797BDF700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C8FD4764-71FA-475D-A52C-FBED4CF54A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6EF86396-55D6-4D6F-8EE8-6D7E5DACBB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250D1995-25D8-43E3-91B5-A92BC856CE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75094BD0-690C-43DA-813D-5E42E04BAC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C7C302E8-2FFE-4570-A4A6-C7F436C94A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D4EDBDE4-0904-47A7-91F6-A10FB34E3F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CC5A9411-831E-4C74-AEBB-2E0C723B82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EA6551F6-6C74-4F0F-8C3E-96D83B70A5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894D0629-8608-4D78-BE75-79CA447F8A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42823C3E-879C-4F7E-9303-01D4A1FEF8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CE91302C-118D-412C-BE70-5EB3067E81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2C800099-525E-4EDA-A63C-4EAAA995C1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C960D188-C369-4C60-902F-0F086D2D3E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FE7252B5-6B57-4C0F-9824-C1207EF080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3CB4FBB5-CF37-4525-8FB3-5FC993300E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D358890C-54E5-499A-A53A-5ECEFB8832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676564BB-F18A-4DF0-9063-87732DCD7D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C5509AE8-59FF-492C-B44E-E3BF622B47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1A345310-5229-43D2-BED8-E01D10CE84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DC6974AB-0AFE-4538-8330-778BDC61F2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47AE1276-BFF7-4208-BC74-1E32BE0CF0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EE09708D-5596-47E5-8A3C-4F94DA6437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E2E79646-DF16-454F-9256-C06F7A2D98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6AD08DA7-E53B-4B9F-85D4-C17A835651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1419C79D-F54D-481A-8083-EDAD840E22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F4DE1B62-F73D-4AFC-97B2-63B4E675BA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4E4717C2-EEBC-405F-941E-C2E83EE882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80E8FF86-142F-468A-9178-5F0A1626728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834D5602-E106-4C2B-B6FB-12DD6ABA87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A1003F0F-1B91-4D64-851C-217765F4D7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BC3D78C8-3802-49E5-B767-2D171AEC69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67637306-BF99-4413-851E-FC351E7250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F9C84182-E36F-4089-A601-5D46B9545D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F5A01327-21B3-4D70-A2A8-01E7B89956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E7B3DDD3-7F89-4FF3-AB08-7B5FED598C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A567FD16-4ADB-45D4-987C-B7FE104A42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3BC62E50-8E15-47DB-BFD0-110E17B382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936BC13B-E64D-4D61-B7A7-4AAA919D0E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E6554571-DA32-4E76-ACF1-9D0FFCCC1A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C958EDE1-9AF0-4939-BDC3-E43E669D47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7212CA8B-AAD5-4A28-BD42-516295A01C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3F208980-34F8-4FF6-A3EC-2CF7AAD0DF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FCDC11C6-821C-4C3D-A0F1-841BF9AFC7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72B26B8E-B19A-4181-A4A1-6B01AFDB5D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BD48E2C3-0B53-4B8C-8BB0-500217A6BB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F5D002DE-5D4E-496C-9745-40522837B9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FFF76ECE-99BD-4866-B48D-374BA0B6CC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C6182697-13EE-435E-A18D-858EFA144B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43854886-E961-4AD2-BEA5-4F028AD182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4F32FE99-836C-48C5-804D-11160878C6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F32B8750-8660-4015-868C-DC3AFF634C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D2F15886-1D79-4490-857D-076095245C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FE107641-163C-4086-AFE0-53F06211DD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53706506-A576-47ED-8E63-0FB5947358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A54B6B97-DAB6-4CDD-8018-6294CFAB67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54BA5497-1D80-4B94-A542-0AFCBF024B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33885963-63FB-4DDC-A506-F2CE335E91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5F25F3CD-ABB4-4614-A1B6-EE16B1FFFA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955070CE-1428-4985-ACB9-D78A144A61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CF3B45F9-ACE8-40C8-84C3-B59D9B20D8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235BA231-1DDC-4B33-89B3-A088C829F3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D1E4C4F0-A53B-4418-90A4-E9913FBA3E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2C121B6C-29FD-47F5-AECD-81BD9076B0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A7F21C6C-8B67-47C6-8E8A-81E25F990D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D0B709E5-721C-4D0A-9DFA-986ECB79E7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751B2B85-9467-4056-A54D-4FA69D580A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3CF3D09B-1BA7-466C-AE5E-51491E7864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70393EEA-AF77-411D-91CC-60472940C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46BB5B58-6619-4573-B16A-40DFB9C5BC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DBCF1C38-4102-4932-A539-C71A52C947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FF618563-F080-4859-B084-B22D4A5025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659576E3-8093-4A02-BE70-3CC1065E81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AAF64B50-694D-4164-A5F5-3F99C3A201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806BA338-A556-40D8-B484-4475DF94B3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63A0F001-FACA-4782-B662-09928B9B1A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96DAFFA3-8847-4E15-87D9-14AA299128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B08E2CBF-A2EA-4EDD-AE48-E4D43E16F1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70D53634-EB0A-44A3-A584-7BDB817FAE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62804EE2-8C47-410C-9521-BE57F52531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95DE5A5E-59CC-4505-81F3-37A86D3221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8A152453-BCBD-41EB-ABD8-8052D83439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39B6CC3D-4076-44D9-9371-3EE0A7685D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ED9C3994-8551-45EE-BE23-A7A33611C3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6240004F-849D-4E7A-8281-714F062458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9240DBD3-D1CC-4721-A7E3-C762FCCF37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D5B1FC1E-8523-4625-BD7E-0A71DC82F7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271C3312-182C-449A-AF4B-B959D8BF87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6195EDDF-760D-4D11-B6CD-0B419AA096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EBE73845-97FC-4C9E-B53B-76ED31CA84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D83ED3D9-A5CA-41D3-A9AD-76DCD971CE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1B895DD6-7964-44CE-B69B-18FD772E21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DA5E0CE0-8347-47EA-BFD9-F45290EBA8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E96CB62-3EF4-459D-96E9-2A516F4313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22859DD3-53B7-4336-94AF-D52A6A5AF9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E642904F-D40C-499C-8A56-2F5EE8AD54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AFF2FBDF-C949-4F9D-AAC0-A04B988215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8EC67D70-909D-4A56-883A-A0CFA4285A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5E798525-3143-47B2-919A-AE5AF37607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636071F6-6255-453D-B94B-262A276F4A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AFA8484D-683A-4406-B054-682A650A85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CFD91443-77B2-41A1-9C07-3DCB8A25FA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506A3EB6-7A69-4DA1-86E3-6F22F78FE7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74A6DDC2-4523-45F4-9DC8-4C66DA596D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F955870D-128F-4EDD-967B-829C2B0EC02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3F71A83F-8A50-429E-9090-78E2C37671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354963E3-C248-4E16-8A30-076D691BB1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9F5EC9EB-28CC-4AED-B5D0-F81833AF26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2E996DAF-ED45-4386-B961-D5B48ED67D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1A6C59D8-BB7C-4D0C-95C3-7F8CFD4076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EF1CAF24-DC45-4616-8890-B7D1199462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81D9B564-3DFB-45B4-BCB8-AC477297EF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F25253F3-0167-4EA8-B9F3-255EFDA39A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5E3732F4-203D-484B-9E37-34BCAEA639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6279C72-2F13-4A6C-9DB1-F7EE49D6B7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8448D768-FBA7-4ED7-B336-6CF6E0031B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1E13B1AF-A2D8-4E37-9DC4-35CC44AB1E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72226848-53F1-4A9E-84A5-9EA59AB645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E7258A1-D372-4BF9-8000-F3B8F4868C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7A6BF705-ED4F-4028-BDCD-03FAE67F49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A818AEC6-8C5C-4105-BFC4-948EE57ACD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58FB16D0-FCDE-49F1-A2B1-F23971D6C2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D2D9A2D0-0828-434B-8814-9C18AE4BBA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E5CB885E-F18B-473D-97B2-6699884190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C4CCB574-268F-47E4-B768-D3C4ED3869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E6AEC356-E65C-4739-9042-CEBF4F27EB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7C752FDD-37D1-4B1F-ADCE-FB01FEFF14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4DBBB75A-05CF-4C4C-9B52-8AC67EB413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B720869-CB4C-4006-AFBF-CF0FCA31EC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8558611B-5554-4C5B-8B44-46B8C01E6C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75569EC-5930-4487-9BCC-BA14C8A825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3E889C8C-F5D8-4554-9E6B-6FE3E4E3D7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86E22370-BD89-4EBC-951A-2F7A793634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2789F980-ADB9-4967-91F1-0B5DCAACBD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EFAA118A-70AE-4DF4-86AD-64A0A766B4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AD5A2897-6084-47FF-84A5-C3868AF640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86132057-F2DD-43EA-A278-A561B7F8D6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15980F1C-77CD-48DA-86DF-BF23A15DC1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B2C07F6E-F9B3-439E-9367-D844D7BE1A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9E7C96D0-4AF0-4E17-8946-27A904D586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AD5DADBF-4B40-4D76-9E79-8A0E680567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7A511C30-A52A-4F35-B39E-5BF320644C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BBC11B82-AACE-487D-B023-BEA5EE19A2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B18F565C-907F-41D2-9750-72595AA309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DE71B0E7-6E77-434A-B613-34513BA45F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DEC6B491-4386-4317-8C38-43C3F1FF35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BC10720F-51B8-4EE2-B6A6-8B106571B7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3F4564F5-9D71-4CA9-AAD7-77CD4E77E6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B1E7A8DF-6694-4114-A1EE-25BD3A49B3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1D1A8063-1FFE-4F9A-8C95-50B8792698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7F2B50C8-410A-483E-B20C-D5CA8C557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DB009DA9-EF9E-48AC-BFE3-209B320B4D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FEC2AC47-6860-468A-8D31-9466931B1B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3560CA86-AC5E-4512-B427-621F729081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563072E0-2AA1-4D70-994C-1A3372EB31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A40B7A66-4276-4193-ACBB-971AA3B22B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A280135D-A93A-485E-97BD-BF9B5A9342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AA76A8DF-0A16-4023-B9E9-E1DE643F36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8EB9AE4C-F1E7-42F1-8E1B-26B24BB1F4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C7697BD-12B5-4AE2-8621-81149DEC5D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BD18A310-C06A-49B2-B90C-28ADC1C219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1E533AB5-C86F-4F7A-8F5A-1DFF3DC270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B26BDD51-58D1-4D4D-B3DF-1E68BBF25D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3DD8C4D3-7EBC-4ED4-B4BE-1D228269FB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911E751C-8976-43B1-85E8-914C5E23FB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BF257BE8-BA9C-4828-A107-16124FC700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5FF06D8A-1F18-4F09-BF5C-5A532DD950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ADFBBFCC-2F55-4B72-B95F-E4FC423E5B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AF5113EE-8921-4F57-9D1F-4DB368021D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DDC9FF28-571C-4E8F-B774-67C9BC0B06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9A7C918B-5B33-4991-9FBE-7A1E9E1F61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C168B208-2CD2-4F9B-BD67-7E6B94D0F8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ECC85F50-9D91-4EA9-BB10-1E9C78B3DD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F9AEBF3A-3A4C-4B15-85A6-CEB5C1772B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F7DDD724-6A3F-406B-A012-13D99D9160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345DB031-FA26-431F-BCA5-867D81BA9A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49752B59-4428-4F99-9E94-5167421A07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8913AC7D-2934-4DBC-88D4-48F3C07B38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399EBD26-060C-403F-BB3F-44D6B28827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551398BF-EB5B-4FCC-8C2D-9E5C5BAF92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4C2215EF-A321-4323-B677-3EBE11066F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54F61358-C528-4830-B3C2-74850BB61E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F1A5CCBA-099C-49C9-BE40-10316565F5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8BE950C-6733-4964-9DE8-2C5E428A6F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7BC8DFFA-5EBC-4E2A-B218-0D0999EA4C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E601D994-FADB-480B-851E-09A5848956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D59EC435-CE16-42B5-B0A2-FCFFEAD326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B7E2686B-2ACD-4BC6-81CE-566588E624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BA00D519-7329-46EE-9526-45EAAC9EAE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58C57858-D940-4319-B881-78E230606B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721FB919-3E33-404A-A4FD-20E0E28D42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7E7C680D-62B2-47E5-B4C1-CB50067C4C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FFF2E1F3-4813-4625-AD76-6C5C51FD7D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42331D37-55F6-43DA-AE8D-AF64621C91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7C1FA226-1C04-4BA1-93DC-4BB93E9769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76C85192-6A6D-41F1-BC08-86DC7B07E7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513AA1A5-D6FB-432D-B96B-DEF441803D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AF0DE863-E154-4FAB-A6B8-8490760349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75E1944A-08D8-4584-95EE-14F62B63BA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42331FD2-2F5D-46B7-81DA-AD6D89E51B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6D618F33-536E-4436-AE9F-2A660FDCF8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4812E466-01B3-4BAA-8089-A83B633010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5F85286C-5349-4D42-8A21-10A80813F9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564CD3DE-C203-43A0-BBB6-70745A55F9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C2D5231C-C0E4-40EA-BF6C-38EF8C8528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4BA685E5-99D3-4787-93A9-1CEBE10C30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B5472C67-0FC9-401E-BEDE-D349E59919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58630201-84C9-4EBD-A208-940279B426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759B6D09-9F80-4465-8B15-5A7CBE8E99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82B6B0BD-ADA1-4E0C-9301-85A8CE6DC1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8858C73E-73EC-4CF9-92BD-3B804E343A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90F43C2E-5012-4C58-AD28-FDB1A08DB7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B41D654B-134E-496D-85B3-1CBBBCBF6A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BCF61C1B-BE6B-48BE-A353-13D18E3F8A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F177CF96-509E-4472-8C6F-C14BE2B13D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717D93BC-DE7F-4A79-AAA3-22D818B0B76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105FCF69-3D56-46BB-BD0A-D954463074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56A69060-2FE0-4374-99BA-3854D3D930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46EA25E3-D7ED-4951-985F-7A7ECAEC79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49126BFE-A6CF-4DCC-AB8A-FD130FDC3BF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E2889337-A46A-4269-BEEC-084BD974F7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886C055B-89BE-4AC6-B76C-0D6D27F3C6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6157116E-5364-4D5B-8DAB-CBD8700EC7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FCB2BC2C-0E2B-451D-9229-3CA45A4E99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1A2B8572-5C0A-4499-8C74-D6EE2D0081F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E0596990-19A0-4E59-B0F6-819095A882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AA1A7526-339D-4FD3-859A-9B4FE6C3B4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B03C84C1-5BC3-4DA2-8E67-D58748F52B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A6480C10-9B41-4310-BB80-5331E152E8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A2296EF4-7FC6-449E-B01E-FF0E425D3A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896DC99D-581B-4DED-AEBD-EC06365744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E7EB155D-08C0-49EB-B45E-F3C1B22698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17448BF0-C241-4D59-9AF5-DAA69A9A3A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226599F3-1F3D-42A6-B2C3-A0A0A6CE0A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D3682C23-AD78-43A0-9629-3998AE5594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8FFF4A6-414E-4FC1-B4C8-575DCA7E29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FB69448A-25ED-4E5D-9AD8-9E30DB299D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62D223F0-DC8C-4562-921B-5AFC328556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43344768-4603-420B-91C4-6164E1D750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7CA90140-5A9C-4128-A4C7-BAAEA48DAB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1CEF6DBA-5084-4CD4-A7B7-8F202E9F08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B245DB6C-ECCA-4482-B849-631FF06ACD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F8CF8595-A91B-4666-A3B3-D15F38AA21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B8127953-ACE4-4F12-A80D-1A0F828045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82D1E841-DC14-4717-A080-AA3433B343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FD55E32C-3367-4F74-9FCB-D3ADE37B34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9AFB9B52-BDAD-4317-AC27-D6D09AA506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C25E73EB-BE64-4055-A133-B3079BDADA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B2B88111-6912-4B5B-A71E-5DDA4B75FB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2E3CFFB7-AC69-427E-A5B9-1FF9DDB6E7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27CC8745-3D0B-43C0-99C9-33982B306C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B396075A-8465-4B6E-8C89-882379CE06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AC5C210C-FEA6-4727-9DE0-0EBF65BC20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AF2022FD-1121-4817-8879-3F4C26EFFD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444FF526-6BA0-4985-B81F-FD06448B25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8782382C-D355-4BCC-8EBF-2AB0E56894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40D05F78-D0C6-4C79-8401-338EB3BA7F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6D8D8AAB-765A-40E1-990C-E987EA80F3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1320DC50-1843-460C-86E1-07FF8409026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C8AE8A81-3673-4E27-821D-6C9B57ED83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77CE68D6-6A8B-420C-B73A-69D422A4CE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8D748C9B-C31A-404C-A57A-E9288D42FD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45789D41-6D29-4403-A165-E91F3B566C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8218EE4-C4E1-4DBD-A1C7-5608881B77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8B30C07D-BD07-4508-BCBD-B1C3F87D8D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535844D1-CE0D-4802-BD24-3A65F2C43F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846A003-0FA9-40D9-9AAF-4EF99C1B5B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4EF5D60B-EB35-4A60-A051-6BDE4A5646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2F45A482-76BA-4B39-929A-C96B25219C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3FB0D677-00B1-48FC-A879-587A7B37AF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85465240-EE9E-4E17-9C0B-917B99FD2E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B44DA2BF-AB2C-4685-AAF8-150E288AB3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9BBC76D5-508A-4BFB-A61E-EF4C882322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F5AD7211-386B-4433-9653-BDBC94EF30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561BAF48-9A62-434A-96C5-27CE24994F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79999E89-6E85-4E4C-9D50-DC88DFBFBE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5EE3CC19-F5A8-4C5B-8804-C09A7F8776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C2A0C047-268A-4746-90FC-FE3D5F41CC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855D5951-DF67-488E-9EAE-322C8CA65E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74BD2394-46C2-41C0-BBB3-53C42BFF05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E11183D0-199E-4495-B1DA-BA0310E3E4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18D1DB3D-E3C7-44D9-B03F-495E902EE0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131F5613-D25D-4820-9023-C7724F604A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9FA1A55E-0D2C-4A08-B92C-850C6A3D83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E5DE6621-42D0-49BB-ABF4-86F0A4EFEA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17BC0362-86C2-4734-B0E2-90999718DA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2DDD80B9-C488-418C-9A83-125C9347E9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CB71028E-93C4-498D-A104-620831ADB2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621119C8-D9F2-4066-A986-926C6A0D1A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DD92A4E7-3702-4ED3-A650-1052E2124F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4BB33361-EDA3-448D-A790-A78908178D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F585FBEF-0F96-43C4-9E9F-3846445F77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F21F3FFC-9983-44BE-ABC5-162CB9DC89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257078A9-B7AB-44D4-BBCA-914A63D9CD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7680AC9D-BEA8-472F-8FDA-490D698C13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934F65FA-70BF-4557-B852-ECDF56F127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97FD8E0F-72C1-45A0-AC0F-79A242EB8D4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FD86780D-D86B-444E-B43E-9090B5E2AC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914E2DDD-D587-425D-8971-65D16DCADD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29E184CE-3E77-48D6-B3CB-B3DEACBD35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42620FD3-3F6A-48C9-8EDF-DC3ADCB137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E52FB5E4-12E7-4A39-8B15-C474FA1AB9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786EE92B-AE4B-48E9-86E4-1E39431811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8C788346-0F2C-415B-B35A-515A0D56AC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EED39618-62A5-4E5D-A3AF-4D112D306A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A6871130-A0EE-4757-8EC5-D396B96CA1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A78C64B2-FD9F-446E-8D72-E5F6BAB44A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84865AC4-237E-4131-8751-F7A6CB4C99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9D5A7898-5A26-4337-B055-706D6FB682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853E6979-6C54-4A0D-9B34-05055AB8B9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5838538C-CDA0-4E84-B359-60F4DDD165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B3C6C58B-3056-437A-9FD8-28F5944F55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82DF3017-E3E8-4935-BEAC-EBF9D4E3A8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2FFE2BE1-1905-468B-8B15-D3706D5AF1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B75AAA9E-6FB1-40E3-B2CB-924A23FC2F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4FEB106A-9066-4800-A5B5-30F295A7FF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A82A8A2B-DC9A-4342-96EC-8D4DBEAE5A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F1CF9B3C-6156-4D8F-89FB-E5D5F0D4F8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8AB7C26A-42ED-412A-807E-B0B780445F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35E380F8-61C2-42FB-92F5-5EB15A869F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61035B87-4189-406D-90C3-CB8FC958D4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32829B49-FB22-43D1-95E7-7BFA0E2BA6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3A1F6B1E-91DA-4BD4-8CCF-D01E6D019D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CC44D667-8E2E-4B49-A28A-6EF23B2AB4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291B7B22-1656-4E50-A3D6-CA08B55E15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5E44364F-1EBE-4F98-886E-70B04D36B7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12E31FE2-1AFA-4C04-80CB-B121319DE6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454922CB-7252-48D2-A840-8CF03C57C2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2618914F-C004-42A7-9F51-01D73870EA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7574766A-A7C1-4283-A42B-E17F7959C2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B08ACCF8-CFA8-4C6A-BD10-EC647208C4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2DD65637-8E86-4DC3-B6E6-6DE0F6676A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4B95B73E-064B-4E56-9467-FB6E65AB82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E3D8E0B6-8E1D-46C0-B544-726B9185F0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7BA99AB2-144B-4D8E-8E44-738368182E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FEAE6C56-B910-40B3-BB3B-89264C8252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205600BF-A2BE-4B80-8A78-6C3B8AE185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68AB228B-1DCD-4018-9473-B65BAEE807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A24B05BB-1718-4B29-B644-EB227DE840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698D68E6-2A82-4F57-87FF-80333D2141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29896248-B452-4202-B038-111F2A9F42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6D23EEF2-8216-4B94-8CF0-1E6290725C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E6371BE1-2701-403A-8CBF-608634584D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5B4A501C-5A92-4B78-9DF9-C6C9369FB0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B843656B-6395-4861-B789-9467DC3F4A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FEC79E9E-2E94-4C3B-A66C-E31212AD34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CF56FDEC-39DD-44DF-A60B-0205B2C381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7145A868-5CA6-4E05-AE32-F64FF9C7FE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4F72AB8E-5A3B-43D6-AAF5-C115CE943B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5DD4BAE8-0F4F-43D0-93B2-1E13BEEADD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6A16732C-2F7B-4E18-B389-A900629D0E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205CBE0F-E2B7-4DD2-B9CF-E1A3DB1EB5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906AB62E-029D-4228-9A57-2AE2516057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A56D3FBD-2E72-4034-A282-C6807D5DD0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FCA62CDC-332F-45CD-ABE3-865E5819E6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95D63153-5677-428E-BDDC-C6F793C656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FEF53A81-E362-4842-9A74-4062C0F166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6110F8BB-6477-49CF-951A-4EBB9CAC9A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CF507242-F08F-4832-BC21-20BD0571FC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172D14C2-5355-4494-B1CC-B7263F46AA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4A94BF67-1F34-4012-9355-74F5E3C2F6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4B63E755-4348-47C2-B636-E78EE775AE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8B602472-AF76-4D1F-A8F4-717E9DB0B7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B39AF54A-96DF-4883-9694-1673FDA796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FE28C533-C7AA-4A56-8A9A-3796D3EB14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8E162D95-C498-4B0A-9B8D-F454E52D77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B3B693DC-536F-4328-8E17-D6F0EBF7B6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659A55E1-83F9-449E-BC93-07B31E8F18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F1F131A7-AC10-48D6-91BC-26F3D9046D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C2669C4B-14D0-484B-A3C9-6BB30B1C71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6F159C0B-1BC0-4ACD-893B-7771F76B8E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F46A4079-071F-4615-9866-766290EFB2F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25A374BD-CF02-45A5-933E-E7DEAA1161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5E1C4637-95C0-4B3F-96DF-EEE78BD804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60DB9350-66F8-42CA-B41E-C01079028B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A8C5392D-F32F-4D1E-950B-AE62640285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84D27468-2EF3-4AC1-A459-F93DF5287A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C6F70887-ADAC-4656-BBCF-DED2C45FE84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9ACA230D-7E3E-42FF-9629-7DFC163AD9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79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108E4F66-9D75-45A8-8E95-AC46D943AE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79ACA9EA-AEDE-4390-9689-1CF233ED7A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711FD7BA-30FF-41C6-A3D8-046CA9FD7B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FD922605-79AD-4678-99BC-BB3EED1851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526AA8A5-0EBC-4C86-8E87-49FBA6F273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237381EC-F54C-452D-A010-33D573ADB4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1C6D1DAA-344A-4E5C-975F-28D96031EB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7C947D99-FDAA-4E02-84BB-7C8ED1B690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39C23E53-4A48-4394-9850-273BB6E7A6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33A5E83C-894F-477E-A074-49404D5A47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9678561F-E1E0-4421-8B4B-9F048C95D4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96261ED1-B07B-463B-8653-C2A9AFF08C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2CAF2AFD-E7F0-4F9F-8948-B3C464569A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DB8F952C-2C29-438E-A48D-001E595B27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58BB7477-1ACC-4360-846A-0FC2D584A8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7550D020-C7D2-455C-9C37-6572078F2D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D23A3DDB-C5DC-41CD-839F-AE169A1211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31960A8C-AC13-4FEC-94D5-F1C56252DA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4A887C46-37AA-4885-8349-92553CB11A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47700283-99E8-419B-AE0C-B93D1CC042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6A64EF36-2F52-4532-8977-80A95BC912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A1326115-53B9-429C-AA0A-65FB659482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18933EF6-53BF-4D45-8ADF-7B2CB45016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174E78F2-B226-490E-B62C-5631E4368E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1CC6B92D-75B6-45A2-896A-E7D11F4F98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DF824755-62D1-4012-AB7C-8329B7491D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255D522D-5BAB-491A-B6BB-A6438882AE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9943F421-8237-4707-932B-C53396BA44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CC2629FC-B02C-49AC-A912-B7D17F8E52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772D0335-F936-4F35-97A4-ADD95688B1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23D4DE24-2A14-4C86-965E-D3345657D9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8F3EE4C0-7698-4178-BD16-75316EDEE8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1AF7F60E-F794-403A-A251-74F9016B97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FA53397D-2EF5-4F57-855F-CB14A30DD9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560D4634-6355-4CE2-971F-11E79B09B6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D1E63B8C-0229-40A5-BD3A-9DD44926F1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1854CE81-B884-40DC-AEC0-2C38462006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E6A44995-A8E0-4A1C-985D-D6C3820DE1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2D5CFB90-4125-44C0-878B-A7567EFA5C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694119EE-A2C2-489D-8681-658E11EFA1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B23AEA5E-CAF8-4ED3-9F5D-43E11A8F09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61E3AA8E-EEE5-40C6-906F-813605F51D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40E0EF14-85E2-4635-9115-3CB78558E7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A48BB941-7C13-4350-8A07-D5A995CCFF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F35DAC87-F5B1-460C-8309-C275B2D2E5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8C041F5E-7C7A-4D89-9EF8-D2DCFD365D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5F7262F8-FB61-4A9B-94C6-0FC2E8C584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AE4BCDA-4847-4BD3-8CF8-DA56CE5581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744E5B6D-2F53-42EE-83BD-7B1552A24A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22DED80F-F6D5-4C5D-A2D7-2B3B749A04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807AA40C-0B83-479C-BCEE-DF758350BB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8097B1C8-4F5E-4D23-BFC1-07057D9634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C598395-FA03-4620-BAF5-189F3CD911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687A324D-8D82-489C-A6C5-76B7E4F35F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AE05ABC3-0166-4FAB-8DB0-1CC57D9247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2E5C1FC6-6772-46E9-819E-785C1B3F08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2A6D3354-A136-4CE7-B33B-C5A6410312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294B11A4-4452-422C-BCA4-23A9611610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51E4AEDE-86F8-424F-BA0F-11EF422322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E2D4C8A-C0CE-4D02-A4A8-AD2602D925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7DDD24BA-170B-4DD7-8587-3F2984D2F8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6A6E0C72-4025-47F2-965A-2EC1B22122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6801BA9B-47A9-4B1B-A8D7-B85D159780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3A16906A-32BF-4668-996A-BC21193D65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19F5E31B-FF23-4B5A-A3FE-73BF47486A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C93DC9B5-DA47-4D14-B0ED-2677986639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F042603C-A88D-4F8B-AA6E-F06E02EF3F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A088A91B-5734-42EE-B6E8-24AFE25DC7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B53E5761-25F2-42D5-9E85-B03AD947DA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FCB9B0F5-391C-43F2-87C1-913661292E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A5D9F542-47D5-480B-87BC-1B12FA4968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53D11AD7-67F2-4F19-A8AC-4D6DAF5B45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A969A513-0616-4B25-9536-4834ACF3F5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87466A54-44B1-4098-AC10-99660CBD5D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13CD4686-1423-4232-84FF-8CC7510AB6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721A5058-B082-48CC-A24D-49A8E4E695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25A85569-7182-43C7-A3AE-5C11A0F39B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AD2949F6-F849-42CE-9E1E-8F282F459A9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6559E1AA-B7D9-4EBB-BFB3-7168122CF2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C902C328-0E56-4809-87B5-4D71AB548A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68AE1A58-A8A2-42E4-A9ED-D66929714A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3770CFA2-0EB8-4867-A1DC-2D3788F062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8B28DED0-DB6C-479C-BD1C-C7E78752B9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14EE11B7-C6EE-4D85-84A9-86A353EEBB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705CCB77-0453-4D5F-A344-EA27B89289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B4749618-CC67-46AF-B7EE-16EE0BCAFF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27D8F431-7A27-4BDA-8905-54F5BDDBD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B5D2622A-C8BE-4877-BBF8-C811C00DF7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96FE298A-9518-4B67-85EB-D12C3987D0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CECE22B8-86EB-4440-9BB8-45B1273A60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29274BC5-6C84-4324-B602-1C5058F782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B19F0375-CAB4-480F-9A12-4F1288DD32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E2F4F15A-B830-40D8-A76E-0ED0A305F1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919218F9-1059-400D-B6B6-400B698F84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8C5D27DD-76D9-4CFD-BD96-619FCD1D46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8F303C78-0F66-4BDA-BAB2-803D309CB9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638770F5-9766-40BD-A195-62F161B3DE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27D72512-4788-4D43-B433-67E97E1BAC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E5D2BE32-58A9-43FA-AC27-B1AD8542D4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DCF03E97-55BE-4D14-920A-458EAD8E07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15FC4B3-9B9E-4FBF-AD61-4003FDD029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B6ACBFED-F62F-418E-85B8-26A6DA9D26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607DFC9D-8468-442F-9F59-6E468974EC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8020E276-4C07-4D39-8872-76B06AA4A6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73A10DC8-171F-490B-A418-87CB817C5E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B82BCC73-7849-45C0-85C9-B8B5FAB5F0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982CB4EF-AF2C-4D0D-B5A4-1C766BDCF3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90D5ED0C-51F0-41CF-8823-A41B33F0D9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20698178-9E88-46B8-AE31-B17F01AF2F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32399457-AAF1-4C7A-8E55-38406F33D7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105541C-8349-42AD-AC46-81AB81D73F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3ECCCE2D-3EBC-4F4E-BB71-F64D322857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D90A47EF-0A32-44B9-8F59-947CBCCA45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D5F2E632-5FD4-4044-B56B-FBC31C0B88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3DFD4888-7C54-499F-8493-0EC250338E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BB3944AE-C689-4139-AB03-0B720EDD0C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88F1A2A0-4939-40A8-B369-339577CC31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E3BB35E1-92A2-49F0-9747-A90C7392E6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CE6E87D2-692F-4A5D-A1D5-789A7A70FD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C528D224-825E-4A69-97CF-AC82EA8DA7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2821988A-4C1A-43A0-AFEA-1CC93A2F0D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488006E3-70A5-45A4-B7EF-407D68016B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DAFEBCC-3B79-44D8-B7E0-54F08BFD09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A9A68291-2DBA-480D-87DC-C4A8747876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C2757D22-0252-4587-A758-F11727250D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16FE53D1-3EEF-4E77-8983-D05CD45F9A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CCB5586E-7FBD-434E-BD29-951E81A11B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19E0823A-A68A-4978-8EA1-C120A37E0F2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4725D73A-86DA-49E9-9374-0183190F56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E388403-B049-4A86-A976-766DD4A848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BC6E6164-7E45-4F05-B58C-357867374A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7AB243E9-A630-43F7-AA18-3B216B2B58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2278FFDC-1CBD-44C4-9D86-C32BDDFD61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A91B5547-DF97-489C-8E14-E6AC772957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CE67173A-ADB8-47A9-A184-3B285AB10C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74BC0BC1-FFCA-4341-AEAE-F151A7C621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D3E212D4-A459-489A-89E9-5F4758B23D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24744775-BE97-4D11-9759-A2D4E0D330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B7CB6AFE-40DB-4716-B998-B8E084A8F9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936C785B-4CE3-499C-ADE3-6DEA6E4669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20C6EF1D-B047-425B-9245-209CC6DBC6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C0050C56-A94F-410C-8727-37FDC8AFF7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C1CF459B-96E1-4AE2-A532-58E43BB35F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FB16074B-6601-4775-8FFF-2501BF98DD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AA9DE396-D7A4-4DAC-A5B5-C3745CE281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8C754ECC-D036-41AC-B025-9AF149E3D6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5FAF9C37-EE3B-43B3-8E47-C5A23C9228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9E29463B-A942-4233-BB38-E464BD6253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E112EA61-5C8C-44B3-ABFD-3683D09226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7169F3F8-3880-4308-A8F5-EAA1241828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F3025233-901E-4E47-9A6D-77FA58F74E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57436C87-A28B-43C7-96C5-1FE1601BA7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EA6D03D3-14C5-43D8-9BE5-610802A7CF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DFA41773-0A3F-4D0E-AADD-844D6A0151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95672D02-DD54-443E-8933-417A04F81A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1570D3A6-1D8C-40BC-9791-390BE97D7E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9B5797C9-7DA9-48AD-8245-267567C251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D921C8D7-C948-4474-B8E8-D2C2557702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37A62C59-FF7C-425C-B15F-567D418ADA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4F2D265E-4788-45DF-85C3-ED29E68536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16C69F65-6A49-4DE0-9121-C24312E956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B9BD3A14-A524-4AAD-ADC6-44D457F90E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4E06B6B7-881F-49EB-9A4A-A1BD2B7F00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6D8A8C08-BE3C-4A19-8F8B-9D595B212A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80FBA489-33E7-4F1A-8AF4-BDC5EA5E98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796161CA-BD2F-4E07-824C-7577F8DD7D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875E22C9-4BB3-4AC2-8704-AA8C373AF3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F2EEE5D9-A66A-472C-AAE0-8905BDFB47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8755510B-8039-48CD-9B6E-9F634F58C9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346E6B49-EC4D-42E9-9065-8B2CEC3E5A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75B5DAE2-A4E0-48DF-AAFE-E2CDD82517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CD18463-B51C-471E-B73D-61D55FD443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D9CDEFC5-48EB-4687-93D6-359A993467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ECE6DD21-7314-4DE3-95E8-FD7C97E1E4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5E13C324-5025-4B56-958A-8E75869809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1B87F7EF-E986-481B-B04B-D24B738FE5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7668643C-6804-4104-B109-941F9067AD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ECA18359-7FAE-409A-AA90-5728F91D37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E1C2AEA1-DE7B-433D-AA4A-788737C658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8729A655-E575-404D-9C24-B847C7E94B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75270E61-7082-49F6-9BD2-51445A097A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6642D803-0086-4373-999F-5F3A4409CE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D82A1F76-F53E-4427-B96A-0B3D843795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3B7C2161-F308-4EEF-B3BA-C2C33367A5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86D8762D-2A6C-4177-B0E8-D6C7379776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D5B4BED2-743B-4543-92BB-DED31ED7CD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57F4A245-F3B7-4AB0-8CA9-0BCD6FE235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61F4A53-3B1C-40DE-87E1-F745120A08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6AE427BE-8E99-4AD4-9F6A-FD255BCAF2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CFC1E3BA-F033-4EE2-A06A-B785C72A60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51244AC-8C8E-4FEB-94D2-14970399BB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5FA267D9-892C-4AB1-A5ED-3760970B15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1C7D2607-7364-4D83-9F48-FE58FF63AF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B71A3ED3-5125-4730-9409-D3565F8AB6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4E7B9771-1F1D-432D-91C8-45E73417F5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C7FFEC90-5CEC-4C5A-BCBB-CFDF3D48C4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E295B0CC-25C2-444E-BC70-40804F88BA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C3C88A19-7F5B-4864-9D29-86890CADF7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88CAA401-7B85-499E-A136-B7C1991FE3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ED72C70C-AA0F-4A9E-9533-C3C82D8387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E51FF252-9747-4224-9E21-6F1B7541BE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87396A27-71F0-4C8F-BBF3-93E12E8A6B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116C972B-BEBD-4167-BF58-4B68593477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CBB751C0-0422-4592-8E95-9942FAC6ED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649D920D-2600-4E5D-9B8B-4F906C6E80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EEEDC44C-C6C5-45D6-B789-5821153217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1751D4A1-8A20-4241-9C87-05231CFE74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2AF7D720-6F95-4D4B-8625-413A3B11CB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9F7D1430-779A-453E-BCB4-58FB9D3C38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4888EDDE-443F-4365-B06C-AD74E7F990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591CB03-AFE7-48B1-8EF1-4DCB992DBD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562B0F07-0766-4A48-9C01-36E11E474B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79E255AE-14CE-4562-9586-1ADD5A1DF0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4CE36A9C-9530-448A-976B-1D09E79B18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B88F76C2-D278-4F9D-A80C-7A8F319EDB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382B1AF-9DA6-47A8-AA38-40EBF1B2E4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172D1661-6BF7-4D3A-9390-7ACD19670B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5EFF09B8-407B-46B2-864C-9EBBDE33B7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F31F4E22-2FB0-4995-9EE2-B2EDF18E6A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99BE9477-8DDC-4B9B-B576-D38E6918E9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6980011A-EB8C-44E6-AA6A-8EF7ACE18A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7A43149C-C1FF-43E9-9561-6B0C5FD597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997E6206-B7B8-4813-9530-F4C7B8DDEA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722DCCC8-85A5-4573-8C58-1F92A5B9D2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C7620AE6-F584-4300-A4A8-12BBF43ECA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8EAD8207-F11F-4BF2-B0BB-A386D8900F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AD3F6FC-FFA0-4006-AA74-3722EAFE8D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269756CA-26C5-4183-A305-60EC155F4F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9480BF8D-5C3F-4C62-9541-AB092A35E8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C2F2807A-E613-4B61-A48E-66D8C32A5A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952E7079-430A-433A-9E40-9305EE95F4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CC7E1ADF-548D-43A3-87F0-EEBCE72A25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89DBDAE4-C200-4BBE-AB57-2539E133A8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56F6E71-B87F-4AB9-8143-86CAFF304F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54724F30-1C60-4937-ABCD-7492B18104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579AB990-C1D8-4B26-9357-ABA90CCA9F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CD6F215F-16B8-4ED0-9C42-CF2AE20D2C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1963795E-BBC3-4175-AD06-FE88D3E56F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44E7E3D6-7360-41AD-937B-8D41B49CE5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8944FD11-D789-48AC-BD92-B4542CA418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141A17F-8CF7-4174-99E0-66F232F912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67B831EB-EF72-4E1B-940A-F07F3CEAE3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A82AA484-F81D-4D63-BB51-B577C85C83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ECD5C0F1-C69C-4A67-AC61-179B137789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D860FB88-47EF-4088-87D2-F28C2DFC82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40B094BF-047B-425A-BB66-01C814DE3A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9A242E35-72F6-4AEC-A0AA-1C1FFD375F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6AC4D308-3249-4CD8-86C8-AAED5FD618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A3691DA6-003C-45E8-A945-7E9C2EB42E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1F08854-1471-4DAF-80F6-4EA5766B87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59E079E5-B007-468C-A75B-6E07B790B0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74AA3473-E08F-4E07-A594-32D9BAF2F1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4575E368-2E15-40D9-8925-3D0F9CF0A1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1835A885-A71D-47F0-B9B5-EFFDC9F2D9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4120FDDB-A48B-4B50-BF0B-72774E01CF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91356CF2-96B0-436B-8EDE-AA7CAE051E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89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308B4C30-5571-474D-82C1-676454FFA3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3FBA6206-E020-4C5C-BF21-B23C14777A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A46C7C46-F32F-4321-9F56-1AA1DEF696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5A149634-555B-4F52-9185-C717B04DDF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4EFDB1DA-ADDC-4C92-A945-5C01D90ACF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360875D4-8EC3-4DAB-A5BF-A79FA822BD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99B15D1F-78C9-4875-9F61-87E9036E96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795CB2F0-3733-42FE-BA32-2EA0D1C72E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E7597010-E9F0-48CA-83E7-EDC86B0CE2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57A75817-E0AE-428B-BDDB-D54A72D84D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A702E0D5-26EE-4DA8-BD4F-2000AEC97A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3B5F2E94-673E-4457-9F3F-DEC52692A1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DA3C6064-BD98-406F-8E6A-12E33E04FD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43608394-A94B-40E1-90B0-4B93E2EDDF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13FCE9E4-4492-4F06-BB0A-5DF39DCC74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386C350A-C648-4B79-A973-139ACE6263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737094D3-AC3C-4926-978F-2D9B683ABD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AEE62CB7-68FC-4509-9050-5B336C532D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C733A05D-E671-45E5-B417-35FB18FFD0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72F4C470-0BF5-4C1E-A40F-05454F1982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D4065CB9-C36A-461D-AFC3-42A7EDAC8C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E2A77F27-3AEF-4E71-94D6-94DC691A23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86372371-9436-41C8-9371-17D9B1DF12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86DF0644-212B-4CC5-8F3E-767E162889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D7DB9CFE-EEF8-4E6F-9912-1812B8DD69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272DC8DC-80EA-4618-B415-04855CE75D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F26E8F6F-F7EC-41E7-9133-F004A29CC7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EFC9331C-CEBD-48EF-837B-BFAF1AA118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157732E8-E154-4FA3-B48D-A8370E543A4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E8768F7F-FC5E-4F13-BA1D-879DBA27DB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9F3599FB-BBFA-410A-ABE6-329E078BA6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35E76139-5A9A-4B4A-98FC-227163DF02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15012449-2362-4DF2-8A7A-79BC22F9BE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6956F5E-5D27-4510-AFD7-9DDDDD79DE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33C7E9A-93E4-451F-9DBA-94209C3932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6B449E46-A3B4-4F4B-B6C4-0E576802E4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ECA9742F-EEF9-4EDF-958C-DB15E7BE84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E6A450F8-AD3A-4A54-B549-E2F0AD6B96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C1F39BEA-81E6-4ACD-BB77-204A9ED8A4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7117DD60-29E1-433B-9B79-99630CAE7A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6A783221-E058-4913-93E8-729EC350E8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B193C050-7905-476C-84F9-8C3D224C74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7D60B015-03B4-4BAE-8DDA-044E603E5C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A67023DA-418C-4DB8-B782-D5CC45A991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F0EA65D7-19DF-46F7-99DE-0B79E74966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AABBDCE0-B6A3-436E-ACA4-816FA5BF70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A2FC0C81-2EC4-4AEA-A5D5-FB863043D5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EFE5B5F6-5652-44CE-972C-D2AD08D0BF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39B61F0-DD46-4DE9-8F3E-11D6C099D8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6661B096-9961-4909-AB75-E3CF59E1B9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205370B9-D23F-4924-83E2-F3926BD436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8E9A5469-A3EF-4DF3-A376-BF8EA362C6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9FAF16A3-261A-459A-8DA9-E5EFAB8D65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E0D720C9-BF07-43A7-B329-C995336EDF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FFD3ECCC-6B5A-4352-BF02-BEADD53A1F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BE7FDE5C-8679-412D-BDF7-D2D05D0B93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F07ABDE-017C-417B-A4B4-1C42AC951A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4E537DE1-81A3-4A30-BAF8-B181C0D05E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23ED14D7-E7BC-45E6-9DDA-65495AD236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5C275075-DBB7-4851-8A32-B2978CD506B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D381F115-5F79-4C1D-847F-B7BF291110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E54B191E-47AC-4A45-8DE7-3EAA1EE37A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EBC77B23-FBCE-46AE-8B42-F650E7EC8E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B8C01C45-6546-4A0E-90CA-E3CB613156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90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8D8F5D26-24B0-47BB-90DA-1F432606B3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8D81592E-70F3-46B4-85A6-96B9B450D6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A5CF893E-D3BB-4401-8A26-EB805BF07B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684E8A5C-3B67-46A5-84B5-4F6BACB157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BFA0B3BE-7C4F-4EE2-A1C4-4B313DC0DE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7ABF0743-FF77-48E4-838F-BFF34F7E45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8FEA8E5B-DFFC-462F-AEF7-D05017FE93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98C6FFA6-4CA9-4293-B633-5E25C81289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FB8820E7-2800-41C2-AF06-EEC5E20C92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94981E8F-E80B-4511-B491-37AF6F80EA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F57A088C-1705-4D08-B647-D3E36F128D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252E7CE8-2D24-400C-999D-594D2D7442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7233F0E3-0FCF-4299-BA3E-FF6C2ABAC6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6F754DB8-35B3-4928-AE89-9722E4CECF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32F0C238-454E-43D7-8FE7-535C6A0A80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85D467EA-DF38-4A2B-8605-420A918B7A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BC7309EA-4BF4-4434-8EA7-22C74C9858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7A069E71-339C-495B-AACF-7A12665D7D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8CE8763B-2AF7-4F0E-8949-A5C138806A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CAA813F4-E116-403E-B82C-267960B31F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9DDBC62B-88DA-4576-9FBA-7569D917862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79BA090B-F2CD-46EA-9894-68393DA846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FE850077-81EA-4503-BB80-46F876FCCC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7B91F71E-2D6B-4B0C-AD38-C2BA36AEC5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462899F7-CF75-4CE0-A7A8-C640518389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7B60A64A-4DB9-4C7B-9BAA-8A62C45CD1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DCE30D4C-6DD2-419A-A8B4-AF0DB048EE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27721F07-92F3-4B60-8492-E7185AF51C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BBA4CD7A-D903-49D5-9594-7F25523BD5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6934686B-AB77-4724-B7D4-7B0F754697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9C1BF8FC-BD17-49BA-8FA9-0F17418772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F7884D07-D18F-4DD1-94E2-0451D731CF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1615D604-CC72-4488-8504-9991433B8B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3BB8DEDD-7E50-48C1-9D29-6259C3731E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8BC46B7D-4DD0-4079-9A4B-C3ABEA74F6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74C8B506-90F0-4F47-926B-A503A4EA40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4C35802E-4F66-4125-ABDA-806CBE78B8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9362D401-A861-4061-B02C-697F4E0574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79577CED-07B5-4CF5-8E27-4677170656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AC0EB039-5E45-4A08-9087-28F02CA0D0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A8B8C4B7-4153-4943-9B7D-295275F422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20797844-F737-4570-85C1-34A754D65D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7AF2E368-3E2B-4ABA-88E3-C098870303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9D3BADC3-BD6B-48C8-B368-AC9E5994F3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E70EC45B-98D5-46E9-AF1A-45BC3706E0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663EA953-DFB4-4A61-AC57-0FCC2F6FD1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68219FA7-5063-4469-BCA8-EC818A7179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E4A5D36C-20AE-4DAF-A455-8EB27CB651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5E16ADC9-C02B-407A-BCE0-8CA28DE206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C3D41A4A-352F-458A-8D6C-73A29815C9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E15C4E22-DA03-4645-BFEA-BAD0E4A7D3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529E0A65-0832-47B3-972E-EAF77F2FE1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171BF62A-37E3-463F-91A4-9FCF908ECB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AC0916A9-32BF-4B5B-9571-65588822B3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238229-8C09-41A0-A4CA-0D070FA41D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A7596321-B0AD-4F62-890C-3767764D12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72041EFE-BABF-4909-AE9D-7F4F192A7EF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28CFD85E-736A-48B4-8B25-1BA7F924AF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93D42BF5-90B7-41D2-9EB2-AD00B2DC9E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A5C074A4-24EA-4A86-9A21-203F7F981C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146BF853-3661-46C0-AFDA-2AB59682F2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EE8ABF83-F013-4253-8F92-177CC1E78E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E3696EBA-2342-4240-AE43-47171E587E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1598074F-1A64-45EE-A253-901DC4BDD7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870A21EA-274A-4B3D-ACC8-C70893E89C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2A3CD7C-4B66-4B66-922E-0953D51A0C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4B6DB802-1150-4409-BA82-BADD58D9AD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BFF23DD1-27CA-4A2A-A389-248DF23C43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4D232EB6-3B72-48FF-8A0E-08B55CA71E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B2D0526F-BF60-403A-ABE7-98A7DEB42A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931A61BF-DA29-44C2-ABED-94FEA0DF02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7746AC25-E999-4ED7-B0A3-220F29E02E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8918A6C8-A772-42E0-BA74-08512BEF1D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995E4C1-93D8-47D4-A1C0-B12C983690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ED07B47C-E026-4525-9E1B-B5A3FE167C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93B14648-C721-4450-A906-E47A7E0A4F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DF5315E6-6B4B-4194-99E5-22571EA5D3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83DB43D1-0FAD-4E41-96D5-D6670C6F8F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B7F08117-288E-469C-80FE-994FF85CDD9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6F97804-0AB4-4AC0-AA9D-2ADEBE5FCF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75CBAF55-078E-492B-9430-1788AF48F3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1700ED10-C16B-4BDD-9FAF-2DD461151F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F9378163-CF34-41B7-A2D8-D887E95C42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FE516045-9529-45C6-A24A-C2F2D0A039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B60A6429-0858-46B9-819C-D11452737D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743E680A-07F7-4FA1-8F79-1E286DCE7C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8742572F-44F1-4FBF-868B-62527A61EF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D804BAB5-6347-4395-ABF1-1A6E9288B8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621FE02F-E41F-4029-96D4-E7D04616D8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F9D540A5-F17A-4675-BCA7-BD3B115742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37FB7E94-1A3C-4817-BE33-769B43818F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41FB0DCA-318C-41E4-BB7D-5C38DDDA12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99A54B06-8A9C-4FEA-A4BF-2D1ADC0157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98D8A7E9-7671-4DCE-916B-23252888C4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B263CA04-7182-4EB0-BA6D-327EB89F77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DB367A2A-249D-4E9E-A749-256E1941DA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5FBE2EC0-1499-4CE8-AD2C-FB4D24E4EF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BC2FC465-DA8A-4DD9-B65B-D496F61531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9231CA89-4FFC-460D-B6F3-09C9B4E321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BC170115-0B99-422A-A5D6-FB9AB2429B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39B34F20-340F-4A57-9E71-4855EA3EB0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274280FF-7FEB-4F46-8BCD-B5FB368F30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B7DEB0AE-37A3-43E1-A49E-11EF6078BC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EE419AF0-D910-46EE-83CB-0BC68632E3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F0B29D5C-AFE0-4B54-AF3E-463A682DEB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1B84A1AF-80C9-4B79-B201-971E1A69C2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1C530E8B-1760-4A75-A177-4BC7B6FCCA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E17B338F-221A-40C5-8362-40BB6B6A1A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838A6971-C301-435E-A80C-CBEF4EB000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5CE67DE1-7132-45D0-8429-9F9C83858C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5690765B-EA5F-48EC-92A1-72B10E83E2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89F900F8-BCE4-46FE-AD49-CF1A0F818E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AC87A82F-D7BD-48AC-9C7A-66A2B7DF0B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8A601996-45D4-4076-8D37-70942F9C6C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FD74ED77-11F5-4A40-9CC4-15F00A9B7F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A59C33D6-FD90-47D7-B957-4008FF2599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A90C7CE8-1103-49AB-BA05-C8C623498E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29D75FEC-9628-48F4-B760-AA650B130B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F51D6BAE-4C45-4034-8802-3F77EF4774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40C31885-B0C4-4BD4-AD13-58DB18A5B6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6C91C429-1988-4C7A-8BB6-5D6F9D6671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1AE0D029-B74B-4604-9CAF-4FF5E51063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E1E3DB55-E5EF-4725-81E9-56B12EDAC0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A047F074-B92D-4420-915F-119529C72A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A1F64454-1B0E-4D04-ACD9-93B87A22DA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39F93AD8-A0C7-49AB-A3AD-4BF09897B9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F70340E3-ECC9-4628-AC20-6671384E81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5B59CFCF-67BF-40F0-B914-C93031CA27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D412D9E8-353D-4213-A87E-6706AA4856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FB8B3331-32B9-4116-9BA6-03F90044A4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CBE58239-24F7-4397-8DB4-1CCEABF2A6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E372FD32-78EF-4C28-87AD-F9D1BE9258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3952F0CB-1296-4486-9342-A8CBF977A0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2E8CC813-8705-4EAC-B78C-4050E537B3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F89865D1-CFBB-4237-94DD-70B608D6A9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C8A0B1EE-F73E-4451-838E-0355246EBC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E2E7E04B-8181-45A3-AEFF-5F82E6A5C0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5DBC4903-D2A9-4E5B-AC45-71B61E3ABE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EFA60DA1-6E45-4BD2-9682-97A5914D1F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9ADAA5FC-7963-4105-8E06-88CC7E253C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2BAAAE2B-FA5C-4098-9888-7EE5C10BB8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BF16BBC6-BD28-4F34-81B3-57A91D0A7F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67F4D38C-DFA7-4D3D-BAC3-DBC01E6D79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C64EB351-0B3C-4788-BBA3-B82FFCD863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1A9B86C8-E1A6-44D5-9CE5-E776472DF3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7264E3D8-4F9A-41FC-86E7-49792248EE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35594C1B-7F55-4DF8-B5FA-6B0A3F30F4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C46FACC8-1051-4DD2-81F0-FEA29DE790F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EB565CFD-96D6-4793-A19B-FDC94B0318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5240E8F8-5392-42CC-AD25-E8175AFEE3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DFC4FEC9-0D4C-4BB6-A098-174F4C02F2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28EF223C-FE75-46FF-A60E-E9E7AA8802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94ACE940-E7EC-4FFE-A3C7-6E328BAA71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2311FA15-743A-44F7-82FE-FAAEA50231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1E27AEC9-6A77-4BF4-ABBB-FFFE2A2916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11C2B0A2-C865-48DA-BB31-39F30C55EF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D7F8A7AA-B467-4EAF-B341-232871C0DA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83D266DA-AFB3-4408-B5ED-8A1300AC1F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808EE663-2F4E-4AE5-AFE1-FA1C755297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294AE2D9-323D-4894-A680-FE9B4422CB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BF2CC8F8-9A4F-43CF-86EF-B24EF0B941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84E9395-47B3-4A2B-80AD-52AA509E00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E47D884B-543D-4DCF-BC43-D34670A033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69BA6A74-8864-4B27-9830-90DF387020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77F01263-53FC-4ED7-9D74-5A663DEF7D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2F3BEB2E-3194-4AB1-9C77-B1E5A6CA0B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F003B9F6-9227-465B-860B-798B3DA921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CA693656-1DCF-4B50-9DA7-2EC5A54544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21CFCA06-FBB1-4B25-91BE-377CEC08AC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6BCCBA07-37D3-4B01-978B-25847FB5A6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A228829-A59B-4E77-9922-FA8E3F6928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7E0ECC55-D482-4E3D-A1E8-696CDDB069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86B0A94C-DB00-4047-A539-4BE4387F1B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D9F04B2C-ED98-4EFA-B392-9A4D48A2C6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419A89DD-0201-4157-9842-3B7655A2BE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1AE65BF4-F7E3-4708-8F85-DFAE32E7B1F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FBC78279-5F55-4434-BE60-5C1D402D7B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5DEBA8FF-ED1F-4DE6-BDD8-1DAAAC0913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D16051E1-8B07-4005-B592-1DBC6C9484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C10FFB66-7B82-497B-A0B5-CD479953A4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1A2064F8-3621-4225-9778-8DB7D3F4CA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A69DC18C-4C6E-4EED-97AB-1257F28AEC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C7115CAA-5297-47D3-95D6-F98F2E96AE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CCEDC291-1D55-4D28-9A13-16DA800085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B032B26A-CF9F-4078-B338-967ED04221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B3EDBB5-1457-4E16-884A-5437030C38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86A75DC8-C9D9-4E72-B50B-092BEEB1AB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1758257B-1595-485D-A369-2AC14C55A9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19AFE0A2-9FB4-4ADE-B301-322D9E4374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D3D18857-D69C-4EB1-A3AB-88421EF1B1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6DD24914-19FA-439A-A8D6-CE788EA626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EF00406F-8C33-47BC-A675-93CC7FA32A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9E72B30A-476A-4CB4-BD14-1A0A538487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9C9FECF6-17DB-45A8-8C26-375E5904E5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2D40F1A1-79AF-4E9A-A04A-FCE383A684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5F058584-8FA7-4419-B669-E157A2B649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97709097-7918-4E0C-AB76-B7BD58FA26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4A09EB4E-A231-41D5-94BC-47BC0F4040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F6509FA3-2151-47B8-96F4-CD4CD76DAC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F0080A6A-EC6A-4855-B915-55E1140BEF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64D80B63-3E22-433B-A451-050C895659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EF881DC2-CF3B-400C-B3C8-CF5C9A12996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3DD6154C-1E99-42B7-A256-20AEF36B4F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1F1662DA-A6A6-4AEA-BBA8-D3B405BD3F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EE504884-6B21-40D6-BF45-1DE95DDEBC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AEE19925-67DA-4ED4-B43A-3B1D596E84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9F1CB80F-CF9A-4786-921B-559993EE74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43C7723A-5D79-4CA2-A19E-1EF34AED11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88F8A94C-3DF1-48C1-A1FE-BEB24EAEE7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D1E1D948-E88A-4108-B174-DFF37C4552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7D0E4F33-77FB-4AD9-B005-FD37DFD102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9C5F0D0-DC91-46BF-9859-A8BD4A31A0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9642262A-D980-49A0-898C-D61D88E527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22F52156-F733-4D55-BCE3-40E81CE2A8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326B8417-68AF-4AC7-ACAE-E34AFE969D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BCDAA32C-F725-48B4-8969-3DC7D31E69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A6392A77-943D-4B31-860A-D1264E7DE1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B8083329-DE6F-4742-A5C1-E084EE6AC4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540E63B-38B9-42C6-9307-1BFDED67F4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AD7A18E6-0807-44E3-A5FB-5AE3A36FE4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721B5BE0-705B-4A3D-9786-ABC84ECE26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40AB34E3-9F7A-4D88-A984-48D2A03084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DD421766-72BE-4181-902E-AEC2926A13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B336B58-D870-4BC6-8292-ADEFF3E26A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87C4DB17-9593-4BFC-970F-ADAF51D50A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64F965EE-5E32-486B-9809-6BA817EFCF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D0951DFE-6855-4A7F-B345-73703C7975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2D7D1437-2573-48EF-AB56-E1DDDE4B81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7D5079CF-74DE-4412-91EF-537F25063F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4511EFD0-F0BA-4438-AE24-6D26D69771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2C2128F4-83E7-4657-8BA4-E3113B775A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E345847C-6FE0-418B-81C5-E6E46BEEAC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6F9846A6-5126-423F-A9FD-643B4C7C2C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A1BABBDA-8147-4811-9C7A-58F38FB977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94860F2C-7C7E-4CC0-A21C-5A61B3E23B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6245C8CE-7D20-48C8-B006-4B9050FB6B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D777A086-ACD1-4E30-99B7-F3D2E20918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7C40D5CA-A2AD-4C38-90FB-156A6991DB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5FE5E6F0-4C98-4EBD-B143-8119760283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6BE0F36B-9B62-4276-A6EE-DC4ACBCAA5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A82527A0-53A3-485D-B0D1-38DE8AD80F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82727421-431B-452F-B2F9-C6D0F0DB56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6F6631C0-BB3D-499E-9CCF-E40B3687E1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F21E9D77-7238-4FEB-BB96-378374E0C7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98685DC9-386C-4ED7-B434-C2FA9220B7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327AC764-AE93-4786-B873-5C691C0DA4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1997299B-AE84-46AA-A75B-8C7989EDEB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C693D689-6EF4-4023-9C84-3A22632942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19E46217-1313-4024-A22A-9FA9AB3157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1146655F-B760-4463-B610-F23A107165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6B99C9CD-7E45-4D60-B1F2-6DF07E58F5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D58AA2FB-0FA8-4AB5-8F3D-067F88E029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AB247077-B672-413C-A89A-2F37F1975F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1ADEC68C-BA30-4728-A720-D116C35410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EE48825A-617F-4C40-8F77-D6645AF7994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B86AA68B-9D56-419B-8752-9B53323336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100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EDBCC60C-0926-4711-A734-965A730996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AE90DFC1-3755-409A-865E-57EE81D1AB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C7EF5801-6132-4D75-B1B3-38F82D926D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F46EA819-BF5C-493D-88BB-9D27C03C77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C642C35-DC51-4793-89AB-50150D0CB2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483CFE18-9C82-44FF-BD7E-EA978BB01E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AD49F204-7BF2-4F69-927A-90242F92AF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F2D12B54-7BE2-4733-86DA-B704236E5B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7EC90CCB-E987-42A9-86D4-51AF3A999F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BADBEF04-E123-43A7-B3CD-C307B17224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B844DC0-B326-4E29-9EA9-15F5A23653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6FD0567D-BEBA-4DDB-93A8-327983B30D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DF2419D7-116B-4F4C-9A45-75C8067D6F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8B529527-A9CC-4DE5-8F48-2A75B3385B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DB03D29D-8EB7-4B7F-84A6-9C1AEA1A13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1E6E3740-5676-4F72-9D46-A70B500384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E82A2FB8-0ACE-484E-9DD1-AF8633D1959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CA4B70EA-4CF3-4E61-B515-4333A46582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BA34E218-2CB3-4D81-92EF-292A6D8561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2534EAA4-7005-4FAD-B1C3-364C053055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EF11C409-17D3-42F3-8257-8A9242FAAF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C694BCC5-823D-4D0D-B351-42FAB22772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98AF9460-60DD-4F5B-9051-5AC0F29B40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AAB3F1DE-F725-44C1-A848-24BF5C40B1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12C13BF2-CD47-4A8A-8C96-12CAC49D32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CAA6F2A4-45C7-401B-ACA0-1A521752CB8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38590E78-BB96-41AA-BBF7-F9F6FF2E8A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ABC201C4-B727-4A1F-91BF-EB99ED287D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895C7E68-59D5-44C3-B8D6-3A0E04B275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E1702E90-EF0D-4430-92C9-CF58C722E9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9DD93301-CB7D-4416-9E9D-513C52F226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7C0DAC3B-1886-48ED-8202-18F5DB80D1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C7D96F54-92E2-4209-9D39-D1C2FEF342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1D56495D-4380-4E70-AF00-6FA51296E0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4B0B7F61-2C7C-48EC-9CD6-75669AFA9A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2BB050B1-EC3C-4BA6-B6AB-23BA16AED8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91E72B24-ABD5-4D99-BFF0-A785FE4C8A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1C5F1A60-B9C9-4CB3-8045-FA18B57508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D20A0DC9-8F11-4CF2-B2F9-26EAB86F67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8F5C6C5B-DC65-4C75-A97F-DC841140AB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38435868-CFCB-45A4-81D9-E60F594060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E92B0D8E-BAB6-44CF-8B6F-61D8712855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48E2EC38-E577-4A60-BF77-E98990C022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15EA9705-7A20-4B95-B2CA-35861667AF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8A7C7647-8EA6-4808-954E-14A2043835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170CEE34-4D80-446F-BC2E-BF35BE495D4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DDDC6151-52C3-4C3E-9646-8A0283F8CAC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EF3DAF98-9F1A-4737-8744-283B0022A3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F700AAE3-3A7D-4AD3-A18B-B480A537C1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F60795C7-6CCB-453E-AFDC-0F7ED8513A7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A03B516-25D4-4607-98BA-96BB687898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438C226D-608E-4F89-9900-5B39A74315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B9BAFC51-53E6-456A-9A49-C1D8B21971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B750ED25-8093-420D-ABB5-0A0D00F757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0B190506-E2C0-41B7-8355-E93FCF2145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8CB7144-B495-462F-B3D4-6AFFF5BFB7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AE1CFD91-2996-41D0-A50C-D3DE360B42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5BC82ED9-07B4-4900-B086-33143050CF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D085A44D-925A-48A5-819C-93F69A106B6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A91338F9-8F7B-44C5-855D-2319232FF6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706BD9DA-3C15-40D0-9693-5389DE5438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611ADA14-81BF-4436-A7BC-B67B6DAB7F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7B25B066-AEA6-483E-82DF-4A87881D26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32F2973C-9915-4EF2-8347-0FBBD2B23A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50E2B302-3B35-43FF-8C91-1C514A9A18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570FE74C-A223-4F6E-8A64-20F9C5F72A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40EBFA4D-6BE1-4EC1-B231-3F3166A49F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EF3681C2-CA9D-4B4E-AD29-A0013987A4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33B614CD-F57A-4F65-B5C7-A798FFCBD5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A03332AD-958F-4FC7-8A42-9F696CB4BA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A7C474C6-6C93-45E7-9812-2A2B293CB0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D5F76B03-09B3-4399-A2D5-A43E0AAE9F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7626D744-8FB7-4A93-BDCA-08018C88EB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80BCCE81-378E-4676-9722-6C583758E5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8B26FDB-18CE-43D1-A1D7-9F27F3844E9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D539BEFE-CD37-452E-9DAE-0D5D01B3A4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D58EAD55-B124-4957-877F-775DE3E78E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FD8797A1-E815-4B02-9B60-97AD677A5D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2FDA2C5-5870-4ACF-9EE0-0B16A3B2ED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E0DDAC9A-34B5-44EA-99A8-C71FA3C68B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69AB3C38-4C06-491C-B619-4A1DB926A6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7E44444A-140E-47DD-B898-BAD0191B10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5F92E637-318C-4518-AC92-3539736077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92D63284-3E3C-4102-BA25-49D66BFE15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F559B421-A806-4091-800C-F70CE0ADA8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82CE38CE-42FE-4777-BD21-8947DBC5EE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A726A393-507C-4816-AEF0-AD11D7F96E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D140772F-2A7E-4610-B35B-538903C63F5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9C371B91-E8F3-4D8C-8402-E1B5ABF5A5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8C2EB0BB-D6BA-4A16-BBA0-D56BAD6F0E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CFFA6841-434E-4335-8CD0-4AA7FAF515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F1F9B7FF-274F-4AFA-B79C-9FFBB6CB38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981B504A-F68E-48D6-AC72-F7BAA502FD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A4A54D78-0046-4631-9B81-4829690AB4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82A85734-E5EC-4C27-B29A-E83EABA0D5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72FF1A53-61A9-4482-89C7-3EAEFD9819C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16435299-D0A4-4ED4-BBA5-26CE8994BF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FD2B041F-2B05-4188-8FC2-62437DAD5A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6EDCB810-CF09-44F5-A8C3-06C5BC00D2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0A3E9261-252A-4C2E-9490-33BA11B16A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90C992A-A0CF-417A-8742-BC451EB7DD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960D8C2F-47F2-4676-8617-5D982B6182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DBD1AF7-AF06-4330-8A05-339004F858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A5F412D0-2FD0-475D-B5CD-D6A6C2B666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862BF55-27FE-4205-9189-9012D5C190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7B4B9052-1C46-45A5-A678-DC9CF40B26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796D12D9-34A0-41D8-B6D6-78E62137C6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FC05C30B-50EB-4455-84B7-627DBE1B33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E91CC616-E5D7-47F4-88C7-FE76EE2F24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3B014FEA-1191-4D70-954F-1FB78C7179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AA7233EE-4B14-471F-9523-BBBB63960D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F4ED3D4D-A04E-48D2-85E9-2B54A1C44D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2058EB82-FD1E-4EB2-AD2E-6829FC680A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CD3DDFD2-F053-4D87-9ABD-426B3377E5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BA8A2807-4542-4FCF-81F4-C96D90F386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CEBFAD8B-7A84-4C5A-9EEE-8F3EB44044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BE4DE3BE-2FA3-4ED9-9941-53EAA8ABB3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E9E1ED40-25E6-4F65-8E0E-7BD450AAD2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3EF7B974-6EF1-418B-9E73-02E901DB09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153BB863-56DC-4FB2-B09C-7A965B30FE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0A275B3D-4F11-4009-9941-DA91021D8C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C7F351E7-5FB7-49ED-A754-8F3065234E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ECBCAF59-3408-4F6F-BDD2-4F8D024AFF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4B239F5F-A162-4EA4-B448-51CF1879FC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C19587B6-85A9-4D1E-9AF6-453351C3D4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43D0D363-7E30-400B-ADA4-3FCEC2E89D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85A99752-1B60-4E7C-91EE-3BB13062A2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2B9F4E56-F626-42E9-824F-376C20A5D5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BF08D3F2-BE0F-4B31-B458-07E06A54BF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3303FA7A-35A4-4F9B-91CE-B29FECC238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85F30605-962B-40E0-84F5-2BE6DB05B5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96F2274E-BD56-4427-BB71-B33AB0C6DD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00E77545-19AA-4051-B9AD-D6B7B44983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A340099F-AC0C-462A-8F20-20A6A51475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6F3486BF-1FB4-4A31-A3DB-4F869EA265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B847E53A-0727-4214-9CE7-3591B2AA12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28F8D2F9-95BE-4B01-920B-D17A745148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6F09341E-0052-4406-B272-1A4A23A05C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80FD6074-CF52-4073-969A-6DED16EF69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46F35316-7A79-41BC-90B3-ACAAAF65D0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D8E150BC-D2EE-4A9F-A646-41972EE181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2FC38B66-E4EC-4C83-B5D4-A4E3FA5A4B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30D5012D-7B61-45B9-8CA4-6F525897FA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27CC622F-6845-4412-8E4F-E1F202BE0C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7EC8B9D5-F84B-41D6-B4D7-BCA4C24E91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7619AF6D-32A0-4A40-881B-4519AAA272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22474566-B3D1-4EF0-9CBA-169B8B4DEC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CA904A4-F244-4DF8-AD79-917A099EAA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EBD26E2D-692D-44DC-AD26-6DD0A421C9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C39FFFF5-D1E5-464D-ACEE-61240CDE3F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38CE9C53-1772-4B1F-9DF5-D4D956D3B7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161A62EE-F71E-4CCC-85C1-03A5C13241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F1C438CC-733A-4B9B-BFC3-BF8258F9A18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8BEC670F-CD8B-412E-ABF1-2306CBB25E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78FA89C3-0CAE-4EF8-96BF-50638206AA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57923237-7BCE-4FF3-8BE4-EB128DC907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DF4EBB32-9986-497E-8C06-8D9BCF0F6A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D6438C59-3F74-4349-94DF-AE2AA6F96E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C45125D8-601D-4DFB-AA87-F00D7A48DD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6899048C-DB5C-4AB7-A347-E06D7B354E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5D7189B1-282A-409F-9F0B-BC2FAA814F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E681A23D-E33A-4600-BCC3-0EDF9846AB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F7ED11A4-EF8B-463B-8584-95C8858A67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9ECBD1CB-FF1F-49DB-AA32-69F99EB33A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5E70A3D0-8C04-4E27-8809-C3D5F3CED0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817A8D9D-03D4-4AD6-A27C-AA1D5AD240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6480BF3-D49C-467D-B7A8-C383A233685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B56E9A6C-9971-4EC8-9475-6D8A335299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790312F0-7BB3-4C98-A15D-C4C5FFA571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70BD9325-125E-4AA6-91AF-7683E17950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FEBFA45E-25A1-4010-87DD-0D0EB97D23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8AA81D9F-1653-4C2B-B533-D0CD462A13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844F2B29-8D18-4E6F-86F9-43E6F66AFB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68D0E924-3417-4FBB-9C9C-7925AA236B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FE5E8857-6D65-4FA7-8F90-77F6EB23FB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2284465B-D146-4C60-91C3-2D4EC6DABF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11D75839-9727-421D-AB34-390D1EE099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9D841AFF-6919-4F93-AAAB-D4D9BB7C67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DFC23673-2BC0-4FFE-AC1E-6FC65CC96E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B4B1C944-BACC-432F-BF62-2DB473F1E1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CD06490A-8061-46E0-A44B-04C24426DF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26AC1A3-A184-4B96-B6C3-0941DFB78E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90DE328C-2D45-45FB-BB1A-D22DB4BAC4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C5F1A7A7-D50E-40B4-B0BE-7AA1DCCD7C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410278D0-31AD-4BB3-84A5-BA59D8643C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A9FDFA80-F90D-498E-BF89-BAB51F0D29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E9CFBD60-B29A-41A0-AD23-8FC1C6A2FA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99966B4E-BA69-469A-89AB-11E0F5445A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7D4C29DD-1814-4DD2-8E0F-0A70A685D9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5B66ADD5-D470-490D-AECE-5EA92038E4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D0C917C9-95A1-476C-929D-A074D72A92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F9C75B53-BB48-4ECE-8E28-8857F810B4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7CFDD390-DB9E-4C81-BEB9-AC21FD6C1D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84A8082B-F50D-4478-BED1-AEE48FC417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4E5CC93E-E2D9-4099-8492-86EB06A7A6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4A8ED783-E457-4091-9150-A50F8EB92D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D750C259-EBF7-419F-807E-F353642B63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508CDC2E-0AF4-45FD-B633-504BD831E7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D89E63FA-038D-4D9D-9824-B08926949B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E9EA4D21-1ED6-4AC9-95DF-43FB315103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736694C5-31C2-4B7E-AACF-10570A96B0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38A404EF-B6BE-4AC1-9EFB-9B1FC287F6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D1750950-F080-4751-94A8-5869192CEF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B146B32-A6B4-47D9-BD94-F5AD875DF8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45DC3B3-8F1D-44EE-87C5-04DF56F1C8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CFB219B9-86B2-417C-A83B-A9DD7B9AB4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CA02AFF8-68D8-45AB-A5DE-AB7298CB29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7184C6CF-5954-4264-B882-E4935A44D0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BA344761-3BDA-483B-BFE1-CFFDAF843D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F40413BB-FC79-4560-BF58-D32886C897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B227F377-26EC-4900-BEE2-8DC394D3F4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F73EFB57-C89C-46A0-9802-505F8F1D73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D9F0E2EC-15B2-49DF-823F-FF77FE98A1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8F326664-82EC-4B62-B1FB-E662490C02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6D06A94A-BF15-4E79-AAA1-ABD3280385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58459101-2E89-4D56-BC3D-D288C840B5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6AB3D66-D5A9-40D8-AA1E-9815B7853D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D288900D-C033-4160-AC44-1DBFCC2642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648CDE15-EDFC-4818-B29B-19BDB1429D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C5E857EE-E256-4502-BFE7-1CEDD39A26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51E1BE2F-15DB-4277-8F22-931E55A6C8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B7D07940-887F-45A8-A154-92586BF8BD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C4D9CCB2-395C-43AF-8EA3-E1D819BCAA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CD255037-5575-4B80-9853-A07BD72707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4AB2A13E-345D-4974-B947-35A722D110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85262615-E5D7-4506-B9AF-EF84FD2DCD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5F165C7-303D-4227-95F7-6F39920E99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F33508F0-B20D-460E-B21A-86E0A82F3A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CFD326CB-5378-4E6A-9AF8-4624235195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9E4D904A-5EF0-4C27-A15F-84BC6FFFB2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E958F07A-B932-4E6F-B97B-37DF5EC36F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A3F8D671-7E61-4349-A507-DCA4E1ACFC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832BFCC-1201-48E2-B34E-EDCB725A86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3C1E7AF9-221A-43C2-9C9C-8C03737842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163F3AFD-3385-4320-8865-67B78958492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690E7C68-47CB-4D0E-A200-842F806F63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D074AF75-4001-4743-98EB-732D17CA68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266A9F9B-FE8A-4F8D-B8B1-C07B719DBF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611DB3AF-181A-40F8-ABB1-17DB3D0BCD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1E3EBCCB-0562-4B5A-99ED-06148EFA85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DA838192-3126-4861-8A72-4F865B755D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7A89336A-4271-484A-B387-E36DBD073F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6F7E1819-CA70-4F85-91E6-6CA3ABD896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AA73E0DE-7F58-41AD-AD75-42360CF8C8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28D2647E-466F-45A1-A294-3C3CD9406D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A546E626-A241-4ADB-8DEF-9B2E5FBACE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A7AAA984-3B20-406E-8C5C-630EE3222A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E026904A-0EA2-4B9C-A624-D7FB8E0D3C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F9DBB2D1-5F86-49FD-910D-B004E7CFF2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4C0A7236-CD3C-4DAC-9FF3-CA392108811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B36660B8-9DCF-45D8-9F6E-8C12B7FA12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61A695C9-A514-42DE-B7C5-FE55658C90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2A99610B-5BBC-4CBF-A72E-596FD536EA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6A83569A-950F-4715-B71A-66E30B04D7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260227D7-76CB-4DEA-A1DF-7BB571BCB0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6999ED5B-D895-4F6B-B785-EC68ECE551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F7EE7D98-392A-416C-A4A1-BA8FAE2BD2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D358E5AB-4A32-4880-B267-008FB0EBBB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AD4A234B-F062-4A78-9B4A-7CA1E3E7A4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B067B517-F1C8-446E-85EE-F45AE7E8EF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29D8DB6A-52F7-4DBF-A1B6-3E426F1578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9EF7F80F-DF42-4A19-A4E9-6E67DD7356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BE296833-0DF8-425F-AF85-AAFBD1E775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8F13CC74-445B-4EE6-B59A-59D8599CB2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45E9A404-AE38-4416-9D59-9ADC9CBDD96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FFE00CD5-9C1F-41A1-A8E1-0F81C6488A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A300EE63-0E5C-4227-A8D2-72C77C902E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7F6AB3FD-09A0-4179-83C5-4A7BEB2B28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F9169340-BC9C-4E07-91AA-D6848AFF0F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67523814-D53C-4313-A8DF-CB743CF8E58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A7E1C8D8-CBD5-432C-9926-DCB932C539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64395523-EA9E-4999-BF32-39E0ED73A35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572A584F-62C1-4F6D-87AA-51994C14D5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95BEABD5-A673-4971-AD8C-A98B3E121E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FB5F7121-9F29-4367-835F-6AA25439FB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B0E471CC-806D-4C91-B3CD-0912594493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901EC8D0-EA56-4E94-8EF3-F67BD29284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113D869C-A903-4B58-A83E-9FD2BDBC7A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38929E16-A1C7-48A5-A486-B13A79895D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76808E73-46BE-40D6-B226-62A9CB7198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71752F06-5B30-423A-8FD1-37072C6D0B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4B86E582-0354-4AEB-8ABB-883D50A770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7A4F794E-EDE4-4E89-899C-0D616462611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246DE2CC-6EB4-4ACD-A8D5-4CBFAA7196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9ADF28FF-09E7-4A21-B20E-A98E2CF2E3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54D14267-3B0D-443E-99C3-078D7DF6AD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DD360DD9-2BC4-4D0E-BBF2-A60BC8B646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1433E9EA-00C0-44FE-9E8F-F8FED532CC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D4C5D9D7-2D72-44F4-B172-C87DE28751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93F0B5B5-D064-480B-84A0-665DEFE870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D1B7390D-6760-4E2F-B07F-59E565FACE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A9990749-75E7-4103-9635-EC4D315184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3864DF40-94B2-421C-BAF9-598A4BA955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5E881CEA-E171-4688-A79D-859B552F4E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1C7545B8-21CE-4DA0-8861-9AC5A56F85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5582D449-55C4-42A9-9DF0-ED85BBB18D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7ED7DD86-DA56-41A4-9502-14B81D5641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182F971B-A7EF-4D4B-9F8C-02FCE7A90A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AB332AE0-0C4E-4BAD-A599-414E6864B6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B361310D-D466-4F96-80DF-37C20266DE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992BF45C-F24C-420C-A02A-B380D9A26AA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3018D7DD-8769-4175-B2D2-E9E03482D2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B6C683AF-2A33-427D-AEE2-F657053611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FF7E4828-122D-4EEE-83C9-58B0B314A5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80D7DAB8-5C58-478E-8D34-20F1A49CF2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5C1BB3BB-D3D9-4D32-A34C-EB826D3C19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89DEFB14-47D7-4D92-9F2C-C9AFB8856C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DE834337-74B8-418A-89A8-D5F38B6E20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B4CDA11E-2089-4F98-B877-4B9C114D73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D80ED11-B391-4EB3-BD9E-594A44C88E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29DE8CDB-62B4-4384-BD3F-F338C257D2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15C21B0C-CD79-496B-A13A-7654ABB830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39B1631F-D92C-4133-90E6-7BD5AE5F13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C12AAC59-E968-4414-91C7-091CEB06AD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464B7F3A-8F46-4F2C-AD65-33F9ECF480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52DC034E-5407-4257-A7EE-1E8FFC5754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2888B81C-E0E5-44D5-B559-BBF8840FFC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EB3FF79F-BD7E-4B2D-9CFA-FEB9652C31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C93F986B-F8E2-49C0-9043-CC512A2C0DF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DF94E603-4532-42EA-BB14-28F3D631DE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ADDD68E7-65C5-416C-BD98-6D1E893EE7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5DCEFAE1-5A05-46F4-BE66-B1A34C3E83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C0278555-6BA8-418D-8B10-52F57841ED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81A2AA04-E368-4646-8777-EB976A5DC7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DB4D7560-836E-4D5A-865B-B67DFDCEBB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D4E464C7-12AB-4C86-9730-CCD2D8F8FC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53C83F18-8800-4AC4-BE61-3385E50FFD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D74E5EEA-2CCB-4DAC-A121-1E109A29B6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29472A69-B766-4062-A5DD-C53775903E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F1732639-6584-48BA-B38D-6444028FC1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8D41FBCB-F3E9-4CE5-A0D7-47C54E8B31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95C1D8D-6131-4DBA-B239-0028A16631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C8DEEFC6-B4F1-465C-9835-B9919B78D2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475FC2A0-7A61-41CE-BD0F-D2922A0EEB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5029DA92-C938-430D-891D-29C4061259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BDAB7FEB-E563-4C5C-8D7A-28D8C3E1595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FF6D47B2-A1C0-4A03-A988-59CB354EEE3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29EDB408-C4C6-4788-B234-F9BB5049BC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CAF74A52-0DC9-43DD-8922-DFB1E789C3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D1EC977-4565-4CA7-A2BE-DD8B3C28E6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283D6445-2D56-4CD9-9BE8-929E3AF109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25E0887E-B5EF-478F-9CC9-2DFC846973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D414EDA3-012D-4B06-817B-1162DF6E85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F7742D62-1E9A-47A8-AA23-E36B3D407A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864E7707-AD66-4F94-8FB8-FF8E0D9C36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BA537265-F981-4191-9FC8-5AFEFCEDAD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5123E5BC-1623-44A3-9A68-88B0E34A72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F15455B8-B024-401E-9F7B-DAB648A35F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6FFC2D2B-7BCC-40F9-9A0A-163A80CA78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490D4ED0-1CA0-4B3C-9023-051FDF8B3C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2DC10DA5-BBC8-42C9-A987-0911D6A4FFB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5E7F8FFE-8A52-4A50-BAD8-5AB6275FE6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5E8E527E-0E46-40C4-87F7-9642ACA451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E57F5C48-156F-493E-8F48-D2491F062B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EF5F3AEF-4B95-4CED-A24E-7408C3E358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884D1D07-E423-441A-8921-6878C2F574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7A2032E1-B3CC-4D06-BC0E-CA1AB7B45C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653125C5-96F4-429E-9573-48048CD660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B05E9E6A-80DA-4BA3-B0F5-38A2A16D4A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19CB2474-B826-41E0-8D52-E58771E5F5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218C5D2D-E41D-4831-8C8A-855247C282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87648A8D-B4D8-4134-A053-91B7C201C9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24B5BF75-C396-4A6C-A030-2FA80CED48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D189DF07-D0A5-4D50-9388-37C0B95C51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BDF48416-5767-4E31-A571-BEEDE4BB16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418F8E63-719D-419D-8E58-DDF83CBFF6E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80FD540E-6340-4861-A5DD-13FB61265C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C0FBDB94-946C-4625-88EE-126A10998A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864CFD89-9A20-4D17-A878-BF2E1BD98A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A3B18CA-15FE-4458-A8F4-73B447A13F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E1FB4608-8D14-484F-B7AD-B43D35A729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A08FF4F5-CF51-4BAD-BE0C-5B349C368D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4AC6C0FC-328F-4D82-A9C4-253EF7C411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39F5CCEE-03DA-451D-8271-6E411B1F41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C348213-38F1-4DEC-89C4-C7E8BEE4D4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2121102C-746B-4061-9AD1-E982731F34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F9702916-4141-4D40-ACB8-72EB3366A4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9F2E1373-560B-41F4-BA6F-C53E9D74310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6FDEF60D-F584-4157-AE7C-13BF25CF4A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BA6310AF-E95D-4954-B34D-40D039022A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7E1BA94B-8E15-4271-8EF2-DCB82CCE56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AFAFF9BD-F90E-4611-A3E2-FB9F1D1AC1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6FD46E27-0333-4A43-86E7-18E2BF2909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DB2927B7-218E-4962-9583-FA76C23B6A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43CB7899-9755-4BE6-9D28-2FEF8BD551D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25F0F57E-53A0-4AB0-B01C-B0F5D17A52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20387CE5-AAF4-4C64-893A-5E21041CF1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63DD635A-E1B4-4D17-ADC5-B82EDA68BA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9D0BEDD1-221B-4949-9022-350709FE4C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6860D66E-B9E2-4DBB-A96F-DB1D9BD282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C27526C8-A605-4F82-8804-C4A9850A8A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991B6A0-E41B-42E3-B346-BBD41C8E91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F077935E-F1C0-4FB3-996B-56E93E0191C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1CAA56CC-82F4-474B-AB9D-D4A4BAC9804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DA12D7A-60EA-4A20-86EF-15D54810B0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3D544F10-B7CF-4D8D-8F66-4AA1AB8306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6E15EC21-4917-4439-8719-CE142B5B5F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465764BE-0BA5-40B5-9883-45FE507A1F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C4213981-F3E2-473D-BB03-61EF9DDC26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5EC71EF9-043B-4C92-B091-E7A30B7378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8011C656-696D-4C85-9198-15A8DD71645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3473B871-4F69-4BD2-AB35-7DAC608F56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F5FBB003-B225-4506-AF58-539B87C4A9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8E24A13C-5E07-4B76-A7C7-2BCCBEA2FF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BE85A2BF-EFEF-46B7-9E1E-032F592F6E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89E0ACFB-5487-43B3-BD27-FD1A9DB741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9E93F7D0-5C53-4FDB-A756-B1D8B8F880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7E77F401-1D33-4DBF-96CB-E3D599B418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1E09079-8149-4653-9574-5CB84632CC7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A488C4EF-8BB1-4F3C-ADE0-B925C430988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F7D801C1-B40E-427F-9F77-C9AF936697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9CA2641-00BC-4284-87D4-00AC9B662F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C9F6EDEB-93EB-47A7-A310-FD84ED45DD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4D3D19E0-243F-4E78-90FC-AAEB474D00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4D81F351-FB49-4866-8C1B-24BC25A9EE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2604D1BE-48C5-467B-80E3-FDEC00547A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49EF65A2-080A-48C2-9598-B1A96C6190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D8298C37-521B-4B96-9DB5-1B8880FB1A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C7B96B26-8239-4AE0-A60B-1E8D54EB93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4FFB49D0-64E2-4A80-BBC4-BAB88C8B90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E2F08826-B373-4181-87BC-57256FD276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E5CBCB2A-70E1-4D38-8000-F18BFD80E7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D84C41CA-4D1C-4ED7-8532-00F0EC5DEA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D7B091F5-E3C7-4821-B719-B9F6DCF978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C31EFA06-F0B1-464B-800D-7017390EAC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E9E2662E-2B67-469D-B05A-4B364C53CE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52D53436-9820-4B72-B86F-DBB277FF93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131E0490-89F0-4A03-8F09-0F5A090599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697A7A27-DE6C-415C-8971-4E9729D825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1F2F37B7-372F-4FC1-A566-9916EEF3B2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970E2CA3-23F1-4524-B913-524A09D3AD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BA3C1029-CF2B-46FB-A45A-C4D1BD0D67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F619B9D4-4224-47B2-B044-49CDA7829C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83C4FB-581F-49FC-B4DB-763A40F09A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BEE99AA9-DA14-479B-A40A-7F3C966538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449E1CBD-55DD-440C-9F25-87FBA8CCFC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81B4B0CE-B27E-4F51-8D08-726C8E1B0D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8D6152D6-E0FF-4672-9D71-F2A728F4B27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30BDA1C5-298B-4F16-A300-0640B8805B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A3DF3DFA-E0AC-4B54-A3D0-8F1C78121E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52752211-3E7D-4FA0-B251-D418EBB03B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CC91B3A8-D2C5-4A13-B6F5-4F1F4EB1A1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E3DD0BBE-32ED-4B73-AD97-37CF1292DD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D30A2D10-3110-432D-9FB6-13C1F561BB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AB3E8618-E299-47F7-A938-A54F5AC75E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16A93E29-DDB6-4F45-A828-63AB494E80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6CAFFEB1-2D2A-455C-A045-6A74A69CC7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BE7A0C3-6256-4296-BAB1-E73BF74523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5E58A0F5-EC0D-4DFB-AF99-E5CD5DBDC4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6B01A99B-7904-430F-9256-4DD302F9CC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165560B-383F-4BBA-910E-0641F6F871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663322EF-7A95-4259-8042-63866F1BBB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C8A22F07-81F6-43C7-B0EC-E8F2652B60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E354D1F5-E262-4992-A570-791A6160BC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F27D7B43-CF01-4F63-8C35-4D0E72B797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AAF6C536-B850-41EB-B4FC-4A6A4FDA41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F594FBF2-5540-4C5C-963E-909AB7892B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A0B57A54-B3B4-46C3-AC1C-9E591C624D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69A137CC-3BCF-4D9D-A050-1D0E4EAD7F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37565E0D-A886-40AC-8076-7B1AEC2399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B1C06F33-ECB5-4E9E-BD2C-831CFEBD10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4B74AC3B-C675-438F-88C6-CF1651B6CB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C9CA5635-2258-48F6-BA3A-88FB7BE6AD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7E920A21-4731-43DA-A710-F186CC7A14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42F01889-90B5-41ED-ACDF-1C68A05D73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939BD3C8-1B94-4752-ACC0-39615B6E23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722A3485-470A-4BC1-99CA-550527168F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E63F761F-D316-4B6B-BA95-7186B38951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ABFE3507-86C0-481A-8C52-00CD967875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50669ABC-8064-4CE6-9E77-F948379626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980C55A1-390B-492D-8B94-F86E0CB558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8FA3B987-48EB-408E-9919-48D587680C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2541D263-5F9D-423F-9852-A31E40DC80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EBA8B558-6E9A-456D-9E48-11C4FE2EB0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C02AEFC9-C3F9-411D-91E8-5A4884DD6D3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E98A9091-7225-43E2-8718-EA7614D055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742BCAC8-29D8-4786-8863-683F431E91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31FC22E2-126D-4CD8-929C-33A445869E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515B7E10-3C52-46C1-8834-47634BA58E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249D8BD8-4FC0-48E6-8EDD-2D1C4B832C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9830C595-36EF-4DF7-87A0-A33AFFD74B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1F029498-30B1-463D-8426-DF192769B5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B937E6C1-FC56-4578-AC4F-6101B3FC9F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D08C3ED-44C2-4574-AF57-C1582FEE29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4DDD8DEB-1162-470E-A6F6-5C0C2A718F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9AD1C6B2-8305-4D71-B7BE-966557BC4E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513B88A6-7038-4621-8C6F-BBB03F6CB7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55F4653D-9EA5-4221-9762-5AF306A2585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6D95FD18-EF9D-4122-BABD-7ECF3C406E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3B4AECA4-2263-4CD1-90C3-712F0FAFD7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ED3C427D-7EEF-4800-B47B-05D7857946C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E75D6CDA-FF89-44A3-B696-3F9FE5E56A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D3C4194D-3541-4017-B806-8E2486076C6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D6CD2398-6133-4F59-B0F1-8E515C57EC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12990622-C940-4AC7-9DFC-02709D3C22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F3DE67B6-C84A-462E-A9F2-B2AD1680CA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4EF4140C-CB2B-463C-BB3E-17B16E079E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1589A5EA-0D7B-4E90-A40F-6C35FA4898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F7C51FF2-5DCF-47EA-9DEE-3E648FF679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D338CEDE-90B1-4765-9B6A-A512C8965F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ADD8A9F6-F3C2-416A-938F-22FAF7876DD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EFA2394D-6C71-4155-A4B4-451F518888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31CCC86D-B527-494D-89DD-0065A5F969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70C15882-5ECE-4764-B10B-1502C92868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3962DD1-BB40-4F79-8F43-4321C3C9C4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D2DB2BB6-E2A6-4F73-946E-B2C7DBDD524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989CE6DA-F1C7-457A-92EF-D3C6DD2A53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71ED668A-FBE1-4971-AF25-B2628FD9AAE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C5225B94-8B43-475E-96AB-68CED082F9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5A0359D7-F665-4500-BB8D-733EA57FA9A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E16E6185-992B-4B85-B68D-7F7DE952AB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6CFE5E98-0FDB-4F27-948D-1B498465B9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C369D2D5-C504-4821-B721-23D20CF31D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F25FB7EE-648B-4691-AAFD-D3DC1FAE6B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3E34BA5A-5A3F-4BA3-9EB1-66592DD95B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BAFE0DD6-045D-4E6D-BF3E-99A8E9F086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514E7223-923C-49FB-9E61-79AFE669F8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4DF8C001-B6A4-42F8-BE5A-471F374EF8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D84887FE-B2EF-4AC5-8C85-22A11AFC9E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9997E570-DA1C-4B6E-8A24-3CD6192623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A0584BD1-3993-4A92-A46D-F9AE7A0BB1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9CFBD4F0-B469-43F1-8743-5D0BF93B17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C1416563-E856-4324-AB2C-D61265B572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3567C36E-1B31-4431-8222-F3C45CB8CE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2CB2510D-5F35-41CE-80E6-1D32195F525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418A27B0-6F75-4FA4-8094-09B97AF1592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274C5CCC-EE64-4942-8728-9154A28DF6D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E4B6CCDE-CB51-4CF2-A4AE-1757BA3875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8615BD07-C75E-4046-B5B1-1921A4E9DD3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1120D0CF-7936-44D8-B01E-4E0150CD30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FF0051B8-D522-4AFE-80B9-1111FA9FD6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163FD9AD-9E25-41A1-A12E-57253FA542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B6E7E460-4B02-4453-950E-B6BC9066EC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F82FBDE5-1E7F-4CCE-A326-C002222AB7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170625F5-2B0D-4A13-B725-B7B12001B1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A1A9B63-4A43-4729-B622-042A05F5F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42FE35C6-CB1E-4F8B-B784-0B0721ADE3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ACBACA4F-D131-48DB-9DA6-FBE1B6DA8C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7812F52F-2AFE-4A97-AD7D-96962FD617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A1EF6A88-1E59-47CC-B34C-A6FBCBB487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B14B74C8-35C6-49DB-8C87-EEC219113E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E5C27AE9-7197-4BE7-8286-7D28AF3C76D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7EF6A93A-43AB-4973-9FBA-B37CFF99B1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D44E6AC9-E278-4851-9F5A-088D7A6748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53A43B97-C70E-43F2-8423-23FF27D771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62AF85EC-D33F-4BF0-9F27-4A22EE6A54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82CC0D1D-CD40-4F77-B777-441152ADC43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EECCF06A-8496-43F7-95BC-7217016A44E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D8786555-77D4-44B8-96DA-0E47721033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E1B3A078-26BE-4101-89D3-0B1A2C8388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D3CFEAB4-E14D-4D67-A82C-2D9EB3F550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1CE8F53-816D-434A-96F6-A059A3B3F6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35EB85A7-8512-4E01-B672-F1F776BCB8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A41A7A1B-11FF-43CE-A01D-4E40A198ACB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856E8B60-5800-4C8C-B84A-1F0F6A8924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7DAC523D-94C6-4BA8-BD96-0FC571AA64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E0F6713-D779-4C4D-B4D1-C92F45685B7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11B0A9C2-A2B2-4ED7-A5CF-360FA38068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ECB67AFA-7422-44A9-81CD-DC527600BE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B62F6C4-3DD4-4AB4-BAB9-EA8038C4EC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3367642-4F8E-41C6-BA08-027AB46B20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AF808512-D9FF-4EF4-A45F-75A0C02433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72976A09-FDC9-4555-A9D1-BD877F0A33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19D65034-77A7-4FB8-B7CF-95710BB06A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395727C0-C04C-455D-AE34-DEB1118A62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DF2CD838-9A3E-49F4-8D33-D669BC4011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4BF83C99-E3E6-4169-B81A-D6039374A1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658E1C98-DCF5-4264-BD4C-B9FD7593DB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3017EFFB-B9AC-4AA7-95F4-270D0B02D0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72D0ED4-BF52-4C63-8E6D-B983BFE6396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6BB05A2D-C141-4C3C-A952-ECAE1B64EC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7E95B77-5A53-415F-B664-7FFD2E9D14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BED8FB67-7CA1-4C5E-979B-B65A8298F5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D450A506-88F8-4981-9431-2C2D9DD9AEA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9CD6A0C8-34F7-43B0-B0E3-B4D4DFF37C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F6A80079-044F-42BB-8FF5-0E5349F401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FA716051-7554-4A31-B6B1-E77029A3A3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6092B61D-7E3F-4F30-BD35-53BD1C5E4D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FA3474C8-B023-4529-A1C6-1DE05F05EC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AA4C00DA-A0D7-4B48-A34B-02ABFC1A0B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BAB44E4A-CD0B-45AA-BBB1-A321C370E3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F86C6D7F-92C0-4A58-9BD9-7B64E9DC98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28B8827D-31C7-4E7C-B554-81E0AA801D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F1A6799F-D3DD-486E-9740-EDD2645638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85BE0503-CF49-4F46-A93A-775CA947564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6BEBCA5B-C409-4BD9-9D95-475FDC5DFF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F432F435-3A07-4C62-9636-C1228BF67E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707826A8-77B9-4831-986B-22451F64ED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29FD9247-79F9-48D5-8ECC-D4F1A16CCD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7F50E009-148D-4B28-A3CE-58F998CA15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431D3177-C89E-44D4-94E3-3459C6EB67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8FB26415-33A7-4B57-BA78-11ABD8B629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487AEC59-09E1-47F6-8D61-25A675EF6C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4B798AC2-94B8-4C77-97BC-BF24E2E9EA9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E2739B91-12F2-4BB9-9D5C-713AF4B4BA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972D7A56-A442-49DB-903D-C3160F15CC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78E3CEB8-936D-4E40-97B3-8B0EC64F4E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C5992F81-A1E6-4D0E-87E1-2F1EFD8F5C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5FA23156-04E2-4BFF-A51B-96C2C5FFC6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F665BEA5-5717-4422-8649-99208CE0F8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BE6C13FC-0CC1-481B-AB1D-19AAF36620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7C1B0C1A-649E-4B90-AA4A-DC5DD7AA91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49DE23ED-195B-4A65-9714-A7E7F4BF32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26BE0419-C823-4D69-B24F-F8529846DAA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F5872AA2-ADC6-4768-9FFF-F9A05B0EAE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7476CFBA-71E8-4E4B-AA72-3DFA50B76E9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101AC7B0-1F13-4264-B12E-D7CD2E28D1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2D04F9BA-F5CA-44F5-BEA1-D05447523B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F811AE93-AF38-42B1-814B-DFB62D30334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F326D356-79C8-4105-8857-2297CBFB51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DBDCE326-AA66-4619-A4C1-57F3BDA44C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E3BC95CD-C34D-49E2-8209-594B2A7E852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DC99292D-E779-4277-BD35-9746C45BC9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94CC6AD0-0B54-40CB-8E4B-4603E7D908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BB945D40-D533-4E8D-9C13-18000CE388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5BE0B380-B9AE-48A1-B9E8-31AA1DD789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D36A0F14-5775-4917-A78F-1FC0E2CDE9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FEBA5F94-EE55-4270-9AB2-77F5A52D1FE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E3B88DC8-58F7-4337-A4B0-CCC6F6F1E6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E46C40E8-2F6D-473B-8106-E569B66B48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49BC595-0534-4CF9-BFC9-65390A7F6F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E5F71968-5FBC-417B-BE52-BFFC450E48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CFE5E600-0A3F-47D4-9110-6D352FEC31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D118A2B6-FC51-4A13-8DE4-BA6EF6FEC7F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A5C21551-63A5-4269-A496-D74B63066B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89ED2824-1D5C-4E42-ABAA-B32E414E85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C63E7415-A5B7-49A4-9081-CF9CCFA6AC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6AFB04DE-A409-4590-A704-214475777DE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53A509F7-19E3-49DC-ADD9-2E2870C579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80F0132F-9521-4154-883C-A2BADA8441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C541B94E-8936-4C4A-B304-A46EAAE7CB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C69574C3-3173-4843-9CB7-06366B9D07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A07DCA0A-8EF5-4471-AEDB-4DDAE5E9FDD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D42B4914-44D4-4688-8C5F-4986A018A7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EAC635B4-9EDF-4B32-AD0E-6017177E0E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E4A7E086-594B-479F-9A97-D4A9D58B8F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8091206B-DB5C-4875-859C-9DD9C36DFA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20EAFDF8-7F31-4099-8CBF-8F12FCD0DA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30D5769D-504E-4916-9B75-B47E423953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8B8F1D83-3662-4EED-B7EE-9DC2E9D292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C697576D-DF90-43C9-A686-251C0278BA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FB3DAA66-BA5F-425B-AD44-47544E84A7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0A035D3F-1620-46F7-A1B8-FEAD8271A5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76341B11-FABB-41F8-A7D9-6B5A8DD0DFA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99E35AD4-14AE-40B9-9690-FB5B54AEC6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23F66F77-3010-45C8-BCFB-11697DBC9B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3C88343-D6AE-4568-A219-65303A124A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7CDC176F-5231-4351-9CA7-29CB867A73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A74AEE1A-B56B-43C1-92D7-650CCC96A7A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F4F05869-123E-4C98-B3A8-EA08E4E864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6D126A94-AAAD-4DA4-902D-FEFA4DCCB1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1E923522-D114-4774-9FD6-3DC3B86181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E3B4B029-9C3C-453E-B8D0-E67884DFDE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41A0353-F91C-4A92-BF57-8B176FD9A7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B8E5A02-1894-4490-9A49-7B4D9FDA32F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C7A16409-6337-4B71-BA7A-B8969CF025C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6D1BCF21-B357-44D9-B017-E2EAC020DE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C23B4AA4-557D-4EEA-8EB1-517B5E566C5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C015EE5-5044-46DC-97C7-083D4DE0A0F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6BC12757-86B2-4EC8-8350-709BD485B9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175171D4-10F0-4275-BBC2-582E04B2A95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25B908DA-9193-4CB7-A626-38BE5A6DF88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50D39ECA-6A91-47A8-93BB-2A98BC6A632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1B93AB8F-FDC9-4A77-8E92-6A3C4690CCD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B6378775-74B2-4908-B6C8-261FBC50F15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E9816C26-57F7-4DB2-B1AA-044317EECE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CB616AA6-28B7-4791-B553-56CE337010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51FDFB78-D4DD-4337-A1AB-B11A19FE03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19131A44-2ADF-4CBF-BD17-A474E7318B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DDB45E64-D22A-4B71-BABA-6414AA55FF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DD20DFAD-698D-4E0E-BB60-C9D57A2FAC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D150C8C-B2D9-46B5-8C8A-2A622035D5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3FCDF23C-C6AD-4D12-8D9B-8DCFD253AC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F8242C15-65CE-422E-82AF-D3B2A52DC7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8F6D797B-4129-433C-90D4-7C2C98AF8B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7666D31B-ADAD-4FE1-984A-C5ACA264BE6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CBA88A3D-D75E-4A0C-9C9E-4D2BE405A6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89F55161-C468-4A1E-A632-EFF64D3401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1BEA1C54-9624-4990-A805-F4B1FB0E05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5336FC57-2329-43F8-AF31-14E4FD9594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6E7984F5-AFED-4BCA-84E1-30F56980E4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F1F1F229-DEBA-477C-BDF9-1021E46617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C58927F7-EDDB-4505-A114-6881892442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3718166C-A954-4C9A-8970-D6AF8F80DB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17A531BE-D43E-42F6-9108-BBBEBFD5B3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ED5A758D-D485-4CEF-A9F5-C251AC4682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A3A5B318-80A1-4638-9DEB-439F332CD4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ECF4479-D3B4-417F-A33B-0F9FFA5719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89CD9596-C4E5-4E1A-986D-DBD7F802AC9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90D19F95-AE7E-47EE-B3D4-D2E35BE163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E5D5D262-6219-4013-BC9D-DB4DC6E2C6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CE11AABF-CF70-492F-B97A-44913321B7E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95877A17-8FB9-49B4-8B6D-16ED1ED592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2E06927-1F13-47C8-9A78-59798C8172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7CDBFEDC-B2A8-4EDD-B3D3-A93C2001D5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2EE1A95B-7E9D-4CCF-8A10-ADE42781108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5BE79FEA-EDB7-4679-A5AE-22401FD987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3E0CCDA3-2F63-47B9-9328-695CE2FCEF8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2D0128FA-B3B2-4665-BA52-6E2ED5D7F3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53F16CF-0820-4E08-83AA-4231D23B6FF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C6A9A404-0329-4DED-B2E8-DB73FE6E26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E3F54832-5CFA-4251-AABF-1C99A71257C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17E78F7C-BC5A-4F9D-B824-63FF788FB2C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D4452324-400B-4716-A1DC-0515DF89E44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402D9DDF-92CC-47F4-B3FD-8AA00379AD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CE534EBA-53BE-4315-809B-9F706BDFB6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B96D4A46-2E15-43FB-8016-5C0B300C9F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B53ABA4E-4B65-4340-A2E3-57958F1346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BA788983-B601-4B3F-B377-1A5AAFA555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14EB467E-5A2B-4432-971D-2D8DF4BC296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CB40FA30-73E2-4312-8377-FD34BBBE07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796586C6-E915-4F82-8F1D-F43F70B8E8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ED59436-EEB1-405C-956C-022AD7ACEB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931B9293-B2D3-4D82-AFEA-43D251F522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F14C33B4-AC9A-420F-BCEB-BBAA9ABC93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D15827E0-A936-40B4-8DBE-D89FF8ACA20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AB947572-A5AB-4E49-9619-246D44F2A3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3A7AADB0-D69E-4146-979F-FA8B0D0E3E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C2105CCC-0871-4CB3-8461-9F073E65A16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33A52D09-6667-4369-8DFF-BAC71F8077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706B67D1-FB80-46E1-B94E-D061863E46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AF939061-9A63-4858-9C51-8DAE6D2275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3C1CA14-B1C0-4EF6-AC1D-0D982A6C07E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C1E2CE26-7EEA-4490-BA89-B8F60C25317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FACB6419-80A0-4948-BF03-CB69383311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F9544D54-5DDF-4967-87F9-9BFE201302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33FA7D04-F89F-4825-B312-63BCD15C6B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7C8F84C3-9065-49A3-9F3F-383978BEE87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969E5A1D-BEDF-4166-9275-F1F48C73AC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E53D407A-4AD0-41B7-B928-F37620B855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4D59E3E7-4677-4A39-A734-6C25FDC131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59DA17B7-C802-4A89-A120-0D21ED3D6D7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667C95B-9E71-4176-AF30-A97A7DD0295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EC627A04-EA27-4A88-8E95-C45035F3786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64142A1B-D948-4FFB-8222-0E005830AA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D86F76CD-D99D-4A97-AFD8-0C6AD689C1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28F78E73-3DB6-4AB8-9C59-917EEC6E4B7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91B5E585-FDD6-4954-A61A-163A91DAFAB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7DB09EC-BA5F-4107-953D-7AE2F217295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EE1E181A-1BBC-4935-8F2D-ED92BA468B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4F3CB42A-C999-400F-B654-C75BF60A8E2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D3CDC6E7-E11D-4264-AB5A-5BE34F6CE8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529E43BF-E6F8-402D-9588-288AA7950DA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760E0CF8-1099-447C-BE09-E12FDA7A79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88455ED1-8ECD-4B9B-826B-4E4CE45613A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FCE8DEC1-0164-4541-B445-B0509D93A1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AC256EE5-A7A9-49E5-8D70-446F3CFF665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EFCAABE7-22B8-44DC-AAC3-D713069B92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975C237E-4FAD-43ED-A02E-3303397E35D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A75D7E5C-A3E7-4CCC-BCD9-6EE91C361E3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3537B27-FF49-484C-8178-A197BE1261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CF697272-12F2-48DA-BA33-ED8F2DC7DE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BE1E348D-D91E-449A-98B7-90F3055637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611B3933-7E73-45EA-AB3C-AE9E11FD7F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FD5EA36B-140A-4987-9A0C-61CF4A9045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4AA0F9A6-E26E-45D1-9552-12BB427B49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F4648047-4019-4990-8B8B-AC5AF6D1162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3593605A-4164-4022-B2FD-E289B25122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6B38D76B-5A28-4EF1-AB48-6AB5ECA1380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2723F9D2-1AF4-4DE2-BABD-58B1168619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2EDB434B-6605-4E7C-B417-03A231A1CF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8148FED3-AB58-440B-9103-C8B00AB431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1652BD46-9A6A-4DD6-A214-D84B608222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AE66BB0D-E675-46A6-BC23-72D72CEC97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67CC9009-A971-4906-95CB-A72FE10036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73343DD7-0185-4116-A0C2-11CEBE7645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F7F92AEC-4974-44A1-A30E-E437DC396E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81181648-9F03-4A5F-A27B-D38B03FDCE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156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AEC1C6A2-A6BC-48A9-AB27-0F19DC7A57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578A206A-23F4-4AEB-A1AE-C53FF408EA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E96ED3CD-83E8-4AB7-9220-CB314B5E07B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5DAD843F-2EA9-4E55-9F55-A90FAE8B3E7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94383743-8145-48FD-B7E7-CDDFF9B3CC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A698BCF9-D5FA-4F52-8BDF-013E52523E6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A2D2F448-8758-4001-B26A-28D12BB5290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5943A332-9922-411C-A59F-AC446E034A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3C00E8A0-F4AE-42B4-B07E-503681E122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5250A258-8593-4CF4-8D2A-D5A45E35EA0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E5309773-4E3E-4FCB-8C6E-7BA1276951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9F9B3C48-0E5C-4992-A517-70A8F6A032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3DECB757-F52D-4B6B-8490-523404C15D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4F435829-D81F-4A5D-87BE-FB584601AE9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943ED7A5-8D6B-4A66-A536-B83E7A732D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FB0648E5-D81B-4EE7-809B-38D095D399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A6D809EB-A17C-4538-B1B9-89C6CF27502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3FBDF6E3-D045-49B5-B597-221E9C16D33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7A1BA4B2-2556-4F03-B67B-5BFFA18AAE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E3DFC43B-CC7C-47D0-A4E3-157FE1AD5E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A8FCFA84-DCDE-44F2-9240-8D8669FD1E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6896667B-4250-40AC-AB73-C4420795470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8DE4F79F-7844-4A6D-B255-B3783BD4E9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3D9D690A-0566-44DE-AAD0-CCD544371F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339A0DCD-69A0-4E08-AF74-E1564E22EA0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488509FE-AE2C-4B38-A454-5A0B68E8498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36481B66-9B49-4596-ABF7-10B631F8D3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791289E2-C982-4343-BC8D-D173B62CF9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3E6CFB5-B106-4B2A-BB31-901CF1EDEF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CF2C2BC-588C-45B4-9CFC-3D455A67D09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91C17C1F-833F-4FB2-826B-FF72F6A7D1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5649E615-92DD-478A-8111-E1A62719E7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F8498080-EE3C-4E08-9467-F850B6D70DA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4A2971C4-79FA-4CB3-9FCB-BCC78293A7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690B8325-5867-4B9C-AE42-405EFC9ACA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2FB637DD-CD6B-47E4-9DAC-5754F3D645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7704D165-5150-4D2B-BE22-D559FFCEB9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BFACFB3F-68DE-42DE-86E7-8E2453DC43E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27EF716D-1FFC-4302-9A87-70B79548BA6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462C4295-8C01-4C26-B1B1-34B0CD30851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672D4F95-FA43-44FF-A037-837F0E495B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141E20CC-21B9-4D60-ADAB-5FC8B7D1F35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38DD7459-1D02-4F64-9ED6-34EC9B1A02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97C48AC4-2FBF-4DFD-A3EB-167EB4C60BA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4606C58C-81C4-44C1-98DF-350B0AF33B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380E6789-22D9-483F-A0ED-AFC3E75DAA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E5802B14-14C4-4F49-8F40-D6BC393638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F44A4214-A2C7-4D90-B830-4E21C985B2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4417E75B-5F8D-43FD-987E-C8300C02EA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CA4F8245-1779-494C-89C9-68206C25A0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75079B98-7A46-4E07-8B2B-361CB670D6A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C0BCCD4B-085A-403D-9465-384E388719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5E047F87-BB36-4D3A-91AE-3401FF72BB2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81DB348F-B307-4573-AB80-D126FBC13BA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2B59AF4A-6E43-4788-936F-73CBAD0A77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C8C30F4C-BB8F-4511-B5B1-EEB6F9F87E0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642B734B-BC2B-4779-9B83-DF965DF685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6E7AF535-571D-4525-B076-5B3BF001B0B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03EFB9BC-4AC9-4AB7-87B3-61CDAED6954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F41841A8-DC33-440A-A113-19B98C5839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1612C831-183F-404B-B8DE-5C40F5DD81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980083D0-A4E2-40FE-B71E-A89813E8821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B27285AD-C9B3-4275-A1B1-92F6B853138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1D87F8EC-414B-45EF-A2B7-EE7974C58FB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FA265D3F-87A1-4DA0-86D2-D62E3264454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A8B76EB1-3184-4A27-903A-CFD74DCB57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C9B2AFA1-84E8-44EB-B4C3-AF9FCB78E9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4C3F46CA-B14A-4806-BBE9-E909B4AF4E5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93A6AC7E-8C39-4F92-843A-78964DF4A3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14A43C70-E83B-42D6-B133-1543DB7527F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77838EDE-A65F-465F-BAE8-7837B220FF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BE0E159D-62C8-4F2D-A1DD-5B8863EA8EB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DE7E2D97-EE0F-4135-8110-E71FBE7272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136C57E3-4012-4065-A5FB-A4E6D428819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3E830D2A-4B68-4607-8EDB-8790AF89E8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FC0818D5-68A8-4AF3-9ECC-C45F38C16F8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BDC6C404-D0CB-4C92-8C6D-4B0412D682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50511890-1F5E-471F-8029-45CCEFF12C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B700C79D-15E0-42C8-BF8B-06417856FC1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B2745A63-4FE8-4F06-A603-624B5424757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5840A17F-E6FE-4C35-A2DB-7B329A546E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270F4099-EC55-4DC6-8BBB-6CB93E374BE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C0EFE76F-5056-4433-8798-8EBB5083753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A8A06849-23B7-4A50-A19C-D6921EB254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F6098C94-3653-4779-86B5-A25F593504C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779D7A6A-3850-436A-8B4E-DF6C0B8E770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FA4BA166-AD2C-4A26-ADF2-D43D2A2E83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2D0B58E3-81E0-4CFC-B1C2-6082E06810B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7711AA69-C513-43D2-825C-E86E9C9B99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CD0BA1BB-991D-41D0-8973-59D5AE303D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C7A53EDC-CFE3-40F7-823F-960C2271EB3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5632C5A4-C320-423D-8F75-282CE934E28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95F83B60-CEF6-4609-B5B1-AF51AC6E0B0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0A7737A4-DBFC-402C-950A-1A772FE4752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BADF50A3-08A6-4634-9D63-F2F8A45E6D4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D3BA6296-6737-431D-986A-39B46A1655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EBE6BD7F-A275-4C53-AEE5-4B3CE081D43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1FD1A4FC-55FF-4FA6-9F2C-8CA1EFCA97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A9BDE131-25F2-403F-8D96-6069CC2B5DD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EF84685C-0129-444E-9E58-B2B8FCC06E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5C10EF94-677A-4703-B193-45A9221F2D0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1A660DC4-3BB8-4A6B-9A9D-3A7DE30AB2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9644D9BC-F92B-4718-BADE-FE0479809A4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3B387911-30A3-485C-BA88-BA448B5C44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3377ABEA-66E1-4A8D-99E8-A39453EB77B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007F5274-3FBD-48CC-A969-246E2AF2EA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31235BB9-E124-4C9E-89A7-85018E890A6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93E7C8FC-30FC-4F3D-A86D-2DB1602B253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2603336A-93FC-455D-B8D3-B2ED77A03F6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9FB8B4A4-CCAB-4B6D-A4E9-05D1BF44C22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6CD8EB1F-59DB-4FDE-89E6-137BE829DE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C74AC2D0-9B62-452D-8F5E-A9BB1DD8251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2C3DCC00-3749-4FAF-982E-AD6B5A4A80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878385B8-FF31-45A6-8E30-806AE2B054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35548FB6-C34F-4CE9-BC4E-8C6069080C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03DD6DCC-1725-4C4E-9B04-955327F15A3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B30BCB07-B8BA-46A6-AAF9-6A1BCAFA8F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5062E734-7507-4998-9131-3AC878A50E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5CF77BD0-FC1C-490C-BBFB-4402CCD61B2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9BC199D9-CC5C-4162-8CE1-8C30C60A50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A9F09967-3A77-45EA-B2AA-1A4EF86BA79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73E2C301-22D1-413B-8F68-B46E43B7FCF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FB50FF64-669B-4843-A7E4-F6DFF6B808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2FA03169-F377-4A0C-BF3B-8B316C4E45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4DF89EFD-F111-40F5-85CB-F843A29834A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05CFFB64-3204-40B5-A7FA-84548373B2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8E23ACC0-DFB0-4770-9503-CECD31F6BA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400B7A6E-CA1B-4B05-BECF-8CF56C2F3DF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50C74916-8F33-4C75-81CE-B4FD2FB66B5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0723BC8F-2AED-4003-AE1C-CC5C6D023C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0DDD0535-4533-4E45-9D5E-C7A2E529DB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00459914-DFEE-42BD-AC62-1126E54CB7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3C3AA7CC-67D1-48D5-9052-CCE279AD98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DEA3F6C9-0F69-447E-B4DA-3BAC5174EE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D7B94337-ADCD-4599-B867-246A70C9FC6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5AC35A28-1612-4DE9-9D06-F01FA2F9399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CB79BBD6-AF41-4369-AA1B-0948FA8E4A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9F64F259-6782-4DCF-B957-46C2AA8AAC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2B5DABDF-15F0-4692-82B0-38C16448F31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E1A94889-3286-45E1-8A47-AC30EE2E66E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AEFDDF35-44F3-4787-9E1C-45FBA3B7F9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D5B034B6-2F63-42B0-80FE-1F46DD8D14C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3312990B-B746-4C1E-9C1F-A1D8ABD619F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63890E66-6E91-4FF8-AD10-FE2F8C12714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257F9E11-ADF0-4C08-8790-BF6F62255EB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9BF49DE2-67AC-4E1E-B2F5-AF5EB9DA442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284E7FAA-E671-46EB-82D7-C4CA5C62D47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FEEC79F5-B934-42AA-BD30-6D44F7DA833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68B20B36-1BD4-40C2-B33B-7A4B48E665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E98675FF-0259-4079-AFC6-2A1AE6B343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BCBC5A87-03D2-4DC3-A354-2316FE2856B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0CA325B2-C652-4F8F-A862-8D4ABFE023D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C6AEFBDD-56C5-405E-B0A3-97D8B28B07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FC48B0C4-03A9-4D84-AF14-114E4566C6F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9907287E-BEEC-4906-A669-26F4F56E262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E732212C-6514-4199-8FDD-2041A03017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9208D3FD-D82B-4205-B583-E0C6AEBD3AD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7E537009-77F1-46DF-A39A-8115403B454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F8CCE228-5014-4D65-BDBB-65A259EC3BB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237E119D-6C2E-41AC-8BDE-4A8B7246EBC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6A4D4FB8-D111-49C0-ABE0-A18A5C6333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869BB806-221D-4AC3-B3B7-456C119DEFB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F5B50C7D-28D4-426B-8883-C652618BD11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128E8B6B-50A1-4A10-9502-AF07CE35B79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E5D1BCD7-59EE-4CE5-9543-5D6E327A466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D7DABD77-A37D-4915-8781-2ABD8DCB473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DE4B1D89-1685-45B9-B165-3872E1F1DF1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EE3A09B5-FDD4-42DB-859A-0772626DCD4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09D9F382-19F4-4D78-ADCA-E3D861BC447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F84DEC88-CFA2-4D6A-8168-2A00899628E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A15193E9-DC15-4BF4-B720-D400A7FBB01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E39AD1B2-33B3-4C1B-B637-B92847F17F9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ADB4D442-310C-4B04-A1C5-AF16E2CBC8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C0759235-59A7-43FC-9F38-721365FF82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A0676719-0D79-4E9C-A30A-4CA4BA9A738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8B2EC0AD-EF01-4EFB-9832-EFCE5176B7A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B716837C-56B6-4D02-A668-675CE18A45D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0281653F-04F9-46BE-AA16-CFA6C3ACCD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157961EB-8995-4632-B8D4-2C2715656A8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E6C7F131-EA46-4828-B5BB-EF406766A96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0B360BD9-F97D-49E4-9260-18CD483D5F7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91A28C58-C807-4E9C-8946-0F2A994B4A0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703923E8-F2D0-4ECE-9B91-96402B46322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53BA0A48-DF1D-46CB-BDFA-12AAF132C4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E857955A-DFED-4DE0-A1E3-6EB688D51C2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6DE5D186-8D53-42A3-9A08-93AC95A4A7A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B7CAE403-117B-4E82-BDBC-75F15D69D5B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9E2D13D7-F299-4770-9CB6-25A50742270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4FDA425D-EF1B-457C-9DEC-EFAC1FDDD37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4F8FEB8D-E4B0-40EB-A1E6-844B59AD777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B7470C88-7876-4A00-8027-92163FC9EE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88648199-8E32-42CF-B4D3-6FACA57FE6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1C46B9A7-8D35-42FA-826A-C2FFF22E77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0C9C98B7-D225-44D8-90B9-6BCD508AAA4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EE5129B4-3A7E-4593-8DB4-0C55D8D9163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189F1EDA-014B-4844-9B97-40468FFC3EC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F9134E94-CA56-4229-BB97-936A1A1B6D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0FAF9735-F2C7-457B-89BB-71BE5DF03A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09F2A1D0-E130-42B3-A5A1-14C512334B1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FF3912F0-D6DD-4A8F-8B38-C08B7BB4B36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C4B94F3E-2BAB-45FA-9FC2-959911201FC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D9514C1D-5F27-4C7A-A491-A33557F074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87A134C1-8745-45D4-9C88-BBA610D6EA7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E6725CCE-73C4-40D4-8DD9-3D25A61F5B0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56D891A4-37BB-4AE1-B1E0-A482CB8D18F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5FAE2D7A-B7BA-4DEA-A2FA-F5AF3133071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80B20830-3B6D-4AFA-A7A5-261141D6A2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5F5BAC32-E559-471C-A824-311F143152E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BFD9C660-09A0-4415-B719-832FA3B1002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D5D44249-19E1-4493-8159-506B2789820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19A5A2FB-FEF5-4B25-A609-9FACEDE867C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111C8FC6-59C5-400D-A503-51A525391D1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21ACC4CB-E760-4C54-B6C5-8FBEB2C198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FF704058-6225-4658-B87A-38321F9520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C31DBA8A-595D-4301-A864-A5DF3CDFAC6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C78AEA9E-C3B9-4C1D-9404-059F33747FD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8DD1C371-41C6-4840-B733-E58B4DC991E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DC8386D0-C8A1-41DE-B545-00FE3984AFB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221366C5-9E1E-4469-8503-3D8D6E366BF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A680EB5A-0997-4A55-A715-886D53F1BC8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DC7C8E77-9393-43CA-8C42-14E189A3F62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4D7B305F-E794-4350-B3C0-815EDC6B9D9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547A70B2-2844-4E6F-B7D1-CAD3D51AF11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E54A170E-3DAD-4926-830F-7E202FD557C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A2B3C7CF-C247-4F17-A94B-A28BDD23AA4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C02BA955-9036-4ECA-9ED7-71214B44613C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200E47FA-10D9-4F3E-8980-32612B3CCA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AE6CE7CA-5069-49C7-A05D-4A7115C619A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EC4809FA-404A-4169-9D5E-D57EC793D2D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2EF5ACE3-BD93-424D-969C-16C57F9B0EC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6C21B7D2-CD96-433A-A0A7-CE5E25447E4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DA6C3438-CB11-4530-BEEA-473C961F97D5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07133C2D-B134-43F4-8F76-2A752D5D6D9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6A9A672-56B0-41C5-AFD9-F307D3D9F8FB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82FEF43B-F75F-4AAA-852C-9EA9480B82F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3A75105F-366B-4924-8A94-C69129A01E6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BD23688F-7A31-4BE2-BB95-3109E830036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74C9F2F0-0630-4A36-82A6-C8DBCC11FF80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6928C306-C94F-4B4E-B93B-6889B78FDAD6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0C8DEEAA-F435-4185-ADA7-3A73E3F304E2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C3DC64F9-21F8-4C35-AB21-0D55704D36F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F68B3C0F-CE73-40AC-9F52-C906F4A460FD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F49D1BE0-F75E-4AE0-853F-F44BD8FBDFBF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F95DA974-973F-49E2-B142-70821034BC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45073A58-EACB-4810-864B-01E0AA112989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D8ED925A-B60B-430C-836B-040539177FD4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6B73FFD2-3DBC-4D7E-9AE5-03A4A95D72E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78A9AC13-1511-41A5-910D-B291A33AD831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C933EE2A-DA96-4D20-A62B-77FC79C04A0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3CBBDC85-4AC8-4BA8-A586-238A3281DE9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C2E560F6-6BC9-4321-91AE-03044C5795C7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94264752-2C0B-4CC1-A1AA-75C9FAF60E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8847553D-1712-400E-9670-369F2AF7589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5678C457-75E4-4195-8D54-E83FD0104898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B112390B-A967-426C-B478-E05EBF7297E3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2A9360DF-E275-4809-AA27-F39EC46E421E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49F510CA-E69A-48AA-8162-2B75D76267BA}"/>
            </a:ext>
          </a:extLst>
        </xdr:cNvPr>
        <xdr:cNvSpPr txBox="1">
          <a:spLocks noChangeArrowheads="1"/>
        </xdr:cNvSpPr>
      </xdr:nvSpPr>
      <xdr:spPr bwMode="auto">
        <a:xfrm>
          <a:off x="2944346" y="3574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F69D39BC-71C4-41A3-A24D-2E332432B39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E336BBF4-A3F5-4A55-A201-1DE61ACBAC4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F6F12F62-A88B-4181-BFBE-7BF33C38CB71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3735CCAF-3FDC-41DC-8C89-B93056FB6D6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C6672B9B-0EEA-42A5-8878-34D569E01C6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13B6B44E-C107-4BC8-ACF4-2BA6449842B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37F8CB18-63FC-463C-B409-E7BCF772766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6677DCDD-5D73-482B-A055-FF76CA57902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9FD5E289-A681-4670-958A-EB0468FAF48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B88456CC-88E4-46BB-B92D-861C334224F1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C0FC6362-0AEA-4FDD-A9AC-BF750D50DB9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0CE76EE3-C864-48F7-B828-F99D2BB5AD75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C1C2995A-D910-4C95-BB1D-A7FFA95FFB3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C2D7BE95-3B4E-4D25-9991-8F1E7F547C0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9B3AF4F9-22E4-4AD6-8EC5-78F15CA8296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F1BD8431-1522-4412-9A45-783738B4883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2FEF2ED1-6B44-4403-A92F-87171C292DD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2DD6BB80-C8BE-4CA6-8EFD-9A46A2E95B0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DA0D1C5B-CCCA-4DA7-B386-1B9F380E08D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332A2113-E1B3-4087-94CD-AB5EB40FB85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FA01408A-9B02-4858-8BA2-C691D8690251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23AE28AC-82C3-40B1-8ECB-2CA0F2029A6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0815A8E5-1C67-42D6-9804-D5C5C26E029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0B6E92B1-3F2F-46F7-8F42-28799DE350D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46E64B0E-B67D-4DF5-9712-63918AA2D4F2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6D6D08FF-365E-4BD0-85D2-80DDB9A5BCD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D9EE4BB2-0A79-49DF-B5D1-C3537A7522C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2D0B0EF8-EDBF-4A1E-9BE7-C510EC46804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B57D9A0A-E581-4986-A362-1D3BC6D9BB4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B95109D5-CEB2-4520-A28B-F55EE4D4762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E452169E-5677-4D49-881C-EA5B4B8DE03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0C19FD75-2599-4633-8DC1-77CCA7A1F125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7D80C7AF-DC4F-4606-B9DD-766DE979ACA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B722F520-7243-48DC-B95C-7C2501A67D7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DA437306-D942-4ECE-98E6-E82FABAD5FD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7204B1B7-D44F-4A6F-BE54-16A9B259CED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8CE1127D-8473-40AB-8C00-27C877EC0CF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32A9F1AA-7625-4969-A018-5DC1A136BD4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9B029871-F8A6-4A53-84DD-69F2767A6F7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844E8DD2-038E-4C3C-88F3-226E302C1DA2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70153EB1-F491-464C-A885-577A1CF964E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925DF6C9-8888-466F-BD0C-E77E2182A74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957214E9-3007-4F08-980A-A905A1B1FC71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210359EA-4108-49F3-AC0D-4EE67BE8678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587C0FD2-88D5-4005-9A8A-F3CCAC6DEF0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D9A8B19A-8CA4-4586-B513-8938FCC836A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1473F80B-B8D1-41B5-9C4B-418E05CA7775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4E58BFE0-CC1B-4324-BD85-452E80B0BB6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B4645B36-51F5-4D36-8592-BE8F7266881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345F38DE-7A51-48F8-8389-D4FD41963F22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D8C59F08-4457-4859-928F-69B54BC7EE8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C838D9CF-36AE-4E73-BD8E-B3AF1E9B1BE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2BBF55BB-1DD3-4395-9887-8B0F5F0F683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FBADDD71-5B4A-4327-9537-458F0E0B0A62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E043FCD4-6BE0-411E-8032-9AF307F9D43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F97DCA16-E86B-4378-AD23-E5FC216DC32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599B274C-797E-48C8-A374-04D7B07388F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CBAABEA4-8714-4F98-9634-C1B65417D86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FD6E270D-529E-462F-9978-6CEF7B64742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12BFCB93-A954-4DA8-B3FA-B54702D23EF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5F72219D-994E-43AB-861A-F3D43B86EC8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51029395-A5B1-48A7-BB7D-1EF649722421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7A047AC9-7F41-4B34-9911-CBED8C7031B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80100447-07C0-4E0C-8AAE-485D501E311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35A8BD41-3621-487F-8872-415EB0E77BA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7CDDB55C-C5CD-4763-83B8-B808C87D752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7056AA1C-2D4A-41BE-B756-9156AD0E1C6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FDB72407-6FA6-4540-A13C-D91EA32C3FC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16CF9703-2770-42BF-BBA1-569DA1781AB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7814E1E0-7E1D-4012-BD38-14C41A98DE3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492984A-4915-48F8-9607-0C8060BD189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D2BF1AFE-E173-49D8-BF5B-165C5E965D1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F1A404CB-37AE-4F13-B954-81550C8239E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513D29F4-C4A6-4957-8F1F-B21CD425D6B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373D3D1D-6B8A-4291-9661-BA64CC5A9E5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F3DFA128-4921-436B-AAC6-B07C2A50A08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5C8A3368-DB01-4744-B503-33F16557F29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CBAF3EAB-34D9-4BC0-99EC-A794A32AEDE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3A092CBC-9E87-4287-B647-C7DC3F9778C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041C2864-5F77-42D7-BEB8-832F4CF3050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76338385-8878-4D2F-9E26-02BF9EFAA48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B1865308-EB60-4992-9F9D-932C53C3630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ACE02000-5B6F-4E63-8806-121423E5CB6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115D69D8-29DB-408D-BA9C-CB2F21E3051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3E8AE9E1-3F84-4196-80F3-42B4B8BF7E5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D2126895-DF45-4B53-BB13-6A4827D1F2D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5380D020-D261-49DE-B957-B04FB48D338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D1EB0840-B06B-4BC2-8ABF-1A176AC4FF1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90CCF0AE-E677-44A4-BC6C-5FD45406C0C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3E3EAB2B-CC7A-4EE2-B345-60658CB04F0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2E05E6A1-EF4F-4EE4-B73F-7A53EBC00B9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A368C58D-C815-47A7-B058-561A900246F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F29EAFE5-C631-469E-BB5B-A140CCD7135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BBC6CE2C-5421-45DE-A4B2-81DED0251BF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2DBF90E0-61B0-405C-B387-1D78F4C4BF7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DE32C815-26E5-4866-8BD5-40D33E7FC69C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7DE4D283-63D2-4B75-BB91-4CE06B275D92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A46D1A78-82D5-45E3-BA53-BD550EBFA805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974E9A54-CE03-4542-9AB0-FF0D5854CE8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43E38BC2-8847-4F8B-833F-68E35D5CE8A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E765C4E5-1221-49E1-A912-0A746234B76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F742A8BF-EB79-4272-9746-207877FE515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D10F79CD-CBB0-41DD-8979-2836146F331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73F28478-0D18-48EF-AE5E-4C040DA135B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E3318A8D-AB7D-471A-9056-5FE6D14E572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396BBACC-3491-43FE-9A59-C933DC3DBFC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F63F7652-E057-48EE-88B6-0CB2471F824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46112A8D-D273-44A2-A77F-618D183D918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63518BB5-2BEB-493F-A9B2-4493FFF97BA8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56893367-824A-4B08-99EB-FF9FC61F60DD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128287FF-8625-414B-A1C7-F0302DC56C27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F012BE97-AAA2-43FE-B668-52EC5BD4DDE9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D6ABB472-7224-421C-9615-AE1D194B02D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CDC83B70-697E-4A6F-8FF4-6CC3C4FE0D8A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0D66DE74-2FD0-4EBC-A12D-63BD1D16D9E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9C68D293-8D83-4276-8017-E4E30DC53270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071653D3-8A2E-4AA9-AB15-2DEA2E1CF9B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366F7E33-06C8-4200-8391-83A16089A9A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BC2C9569-D15F-4033-8E18-79311E0BCAE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A46677BE-5855-4645-AC6B-3745F63FE74E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E5FB84B5-8F7B-4745-A3D5-B87770BC403B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CA711942-59C6-49CC-9CC1-3B60253DAE2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FC8AB793-AD64-447D-A4FB-361284CB51D5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98C354D8-DD0F-434C-B883-606F763CEF4F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2DB00753-79A1-4AD4-A87E-593DFEA8F6C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AA146096-66C7-4F6A-88DA-B75DADB09D26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9F63FB24-808E-4BD4-ACC4-EC427A613374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818EC73B-F543-4942-B1DA-E96A2F5CA013}"/>
            </a:ext>
          </a:extLst>
        </xdr:cNvPr>
        <xdr:cNvSpPr txBox="1">
          <a:spLocks noChangeArrowheads="1"/>
        </xdr:cNvSpPr>
      </xdr:nvSpPr>
      <xdr:spPr bwMode="auto">
        <a:xfrm>
          <a:off x="2944346" y="31185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D564677A-6AF3-45FE-BC18-2414AFEA9714}"/>
            </a:ext>
          </a:extLst>
        </xdr:cNvPr>
        <xdr:cNvSpPr txBox="1">
          <a:spLocks noChangeArrowheads="1"/>
        </xdr:cNvSpPr>
      </xdr:nvSpPr>
      <xdr:spPr bwMode="auto">
        <a:xfrm>
          <a:off x="1467971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D0DE88CD-AF66-475E-B72C-5CEA6D52497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4FFFA8C1-FF83-4618-BEBE-E0E0928FD71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34F3094D-8750-4AA4-87EE-BF15987E1E4C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4C65C537-636D-471E-ACF4-7494E8F7227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CF5FE110-A835-449A-8DFD-E5C5713DFDD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08F23ECF-DB5C-4529-9469-7CE307BA574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4F645F67-1106-48DD-B07F-A9583AF866B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200BD07A-A0F2-4D45-93A5-E9DACD1E10B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68065C0C-D7D9-4F85-A3AA-6F58DD08CDE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1FB83215-3C87-4A59-A41B-BB2B671C8C5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E5A989D7-120E-4017-9F9C-D1C4A569605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C877E289-3AB6-42AE-AC1E-1BEBCD0AD95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8CD1709A-6B4D-48EB-A1CE-85C5E353030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D26A6D05-2505-405E-9439-C3DEB08DB28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D0FF2397-E661-44C4-A17B-EEF60F427D5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D878C0B0-DF27-4644-8B7F-59B97D37282E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89EB9924-E778-4D97-B541-0B1C7468962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1E7897CA-1CF8-4C88-BAEC-6E0DA2CDE97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B7A497E5-5ED4-4DF7-9654-9D9F392F2A8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14B2C19D-CBE7-40FE-812E-A3EBA4DD836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18EDC9D6-E15B-4893-BC73-6216747C219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B3C1D2B9-68F7-47EF-A460-DB1C8B44590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0FC94F6B-F969-46A6-BEF0-37C4F87A710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C0A1C010-66E2-4714-9DD6-7873CF4A148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260F9214-0EF1-4348-9C3B-89A5DA6677E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78FCBD97-F0F2-4FC4-9861-7BBD58F8600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C7A9FC53-FA0C-4578-8C20-BDCD10DDAC0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A7EEDC76-3ECE-425F-BB51-1F8C419CCE9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5884DE6E-F64E-4866-B040-D09EFD7D24D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4618DC27-5E1C-42B3-A089-451697701EE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5686DE37-30D6-4F4E-B3AD-8C5C6F44092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950A5E0A-EE3F-408C-86CA-1AEE412738F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A06CD2CE-51F0-4E76-A2D8-3A1FE99CB16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C070E518-14B1-4C33-97AB-CF12F2BA4A8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6F2D38D9-645B-4F8C-9C4C-C57814B5A0E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B78A1A2F-CA93-4104-9013-FE04500EADC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858B470E-C720-40F9-93D5-EE0B95D166B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8B1753DC-1402-4556-AA2E-24A4A8C0374C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F928507A-BB56-472C-94D1-C5B6E0EC033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9BA7943A-E10D-4610-8B71-1D725738A3A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908D450F-7BF1-463F-9662-5D750E3096C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DEE11CA3-4A75-463E-BBEC-87A6B5E7CD0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FA90542D-3206-4D50-BFD9-037B09720FC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269BDF12-68C4-4119-915D-81B19237500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19BAA212-EAB6-4F90-B5C7-328C923C796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3CF8B017-2E4A-4054-8979-9F09218F4BA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BDDD6EC8-D407-45BB-B62E-74DE8F579FE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9F05776C-E9A5-4BD4-B523-086FE78801F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A0751C92-5143-4D71-9953-2DDA81DCBAB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321DC58D-2DBE-4A8B-9A13-88AC605B33F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D3A0B006-5B93-4D4D-B65C-04364BF63C3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08614700-EE17-4828-B1AE-08D9D088391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AB34296A-4F0F-4F17-A496-1333D0451CF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DF1E0F9-571C-405D-9979-CE721B9F2FDE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3D509A1F-A6F8-433E-BDC1-E4AB57ED1F5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653F02DC-D308-48CF-8E18-CFC5A690692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B4F8959B-4A31-490D-B83B-725D7B4359F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82882EF3-40FE-4BF3-ACEA-99D84FD02BF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C115E4E4-3C13-40DE-81F5-B50EA332823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9F37F303-51C9-49FC-8B3A-B6DDF999590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988917CF-0AB8-40C0-A297-130272A64BF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3CD16601-F33C-4082-8DC0-6720598884F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CF57B4A6-F6FD-4EF1-9CE3-30F1CB3D7A6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C0464CF4-2D17-4F03-8ACF-6905C1636E9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23681996-B124-451F-916C-880504B26E55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B39CC1D5-90D6-488F-BAB4-A13845EFAC3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000FDEDC-7978-4EA6-9FB6-B824F7FF5B4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7FDFA484-484E-4550-A0BC-9CE530FE2CB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AB247C0B-F12B-452A-8AE0-9EDAE11D5BA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CC092E7E-9E09-412F-9BA8-72E352FBE07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C2FD461B-6CA8-4F26-BF5A-EC0B517DC12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EFAF4501-314F-4333-A067-58400089A21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72145FBC-89E1-4C25-B760-01541ED63E8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95726789-C498-425F-BD7E-0ACC833674CC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4E9868C5-6D85-4447-B46D-EF69C0E6EB1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40B1A6F9-1B20-4D99-A1B7-DA49939FCA7E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8378EE46-598B-4E7B-B8E5-FACB397BD23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6EB1EC6F-CB4A-4673-A11B-E95C5FD6883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5827F65E-0B83-40D9-9783-BB9C9F0854D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716D1CEC-46AE-4C64-9DE0-EAABB33A886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3EEBA390-AD4D-404C-A780-B4FC42809C5E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335E25C1-DDF1-4B72-BDF2-B820A915267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E2133A12-A958-4677-8958-1E35B012E25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D92AF945-A054-42A3-85B1-918B2FE2B1C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509F6C09-05A3-4C1D-8EF2-5DFA802B553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109E8173-A7A2-4B99-B0E2-3F2428CC8F1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1A658649-3DCA-4DC3-BD68-C77EC44E8AF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B44CA972-CDD6-4CA7-8810-EAC39F6D6C9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B2DD01F2-512D-496F-858E-74B7D897780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17A4EC4C-BA57-4198-950E-DEE6EEC6107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F84348CE-737B-4903-AFE5-A9D647F4FA0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CF521941-1ED0-4F44-A97A-633CF962A85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0B43A1CE-62BE-40CA-B209-7D01CDCF8B0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609C5130-9B2C-4997-BCAD-0571301457F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15F15F75-0891-4FE3-8CED-4A98E95B5DE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CC3BE54E-2AAC-4B55-8D17-BC590534734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F25E6B40-177C-4633-A18E-5FD03A0D60B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8D1DC9E5-57B0-43A8-A613-FEADE75E63A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D73C256B-FA61-411B-B859-12706D9B60CC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1CCA9A87-12F4-47A6-8DE6-979BB9A4894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19C3C968-87E7-41CD-ACBD-28BA48FD9F7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3E42C1E1-6EED-4CA6-BC62-9422E31EE7C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AD10CE52-6927-4C8C-85A0-BB6B5D824B3B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868987AA-EB39-44D4-BF9C-EAF5A07CA8BE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C9A89E5E-2A36-4A18-93C7-B82836787928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984602F7-4605-45EA-BA99-0D67DA34445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3B562225-F926-4D71-88F8-F73F68F4A2E2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9B793B47-BF98-4AA6-A5D2-0116C5EDF0E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5B881276-D8BA-4AD0-BF15-753649187B83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868D7D3B-57AA-4E65-99A5-67861ADD16E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1D7097C7-6DDA-4009-8021-BEEC6806C3A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EBF58174-2C41-4617-87FA-1B9E3F65496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AEAA7366-A20A-45E5-9A5F-FB4B3BEAF6E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2C8A5466-4343-477C-9AC8-4B541B5D439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EFF2BDE9-60EF-416D-BE10-C965CA5BAA30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A2C88910-728E-44E7-B922-2171F7D712A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AF29B292-31F3-4055-A77D-E91F1F923DFC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EC132D4D-1ADE-4070-B1D8-A555006DBEF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09532887-5913-487A-B758-B49D9C41C224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BFD1EA20-2974-4D2A-8BB6-FFD2784F231D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2D1AB74B-72DF-4A81-A3F0-36F18060281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FB4DD57F-0D83-4A14-A420-BDDA5C94F0A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88B1400E-4C1F-4461-9474-94D5EDC8A636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B14B5DD8-BD75-4986-9B3B-1DA26613531A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D8F27A66-1804-4EBC-A9DE-6B254A294317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935BD1DA-170F-4F4C-B3B9-35CCA64A210F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0DE08E01-5471-491B-A9AC-CCF827A96BA9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18C15F76-7C71-446D-8505-419C923B4821}"/>
            </a:ext>
          </a:extLst>
        </xdr:cNvPr>
        <xdr:cNvSpPr txBox="1">
          <a:spLocks noChangeArrowheads="1"/>
        </xdr:cNvSpPr>
      </xdr:nvSpPr>
      <xdr:spPr bwMode="auto">
        <a:xfrm>
          <a:off x="2944346" y="17245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99142C52-81A6-4233-82A9-D61AE813EB2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27207D44-B166-4584-8788-E6C0D0F82CF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83C271D1-A619-4825-8860-F948EF0C1D2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73C87CCB-21AF-4E13-81A7-5C1BDE5DE5C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8AE5B377-E547-4349-A53B-C7875B13687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DA52EB13-73E2-4D2A-B720-0CF3BE431CD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9BA2E5F5-EB25-4AFD-8D71-695755CFD14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BB89220E-AD44-4443-A2DE-2084D144AB1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DCA5D1C5-6A55-45F5-8D90-909F40BAF1C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A6D2D791-E709-47EF-965C-A914CA8C078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D206F922-73E9-439E-B907-8CCAE46DF51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917AF281-FEA1-432A-BC7A-EAAA11347D9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A5B6DC8F-E173-4A9B-9AA0-517BA8B54CE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93D817F2-46F7-486E-9EDD-1C7BF1683B2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53D1312C-C523-4812-BFAE-3015989D866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223559F8-C309-4297-8E89-611AE845313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D1C2F3F2-01DB-45CC-AD45-C4BF6F34D05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95E3B145-D7B4-494A-94BC-AE91FE06C33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56BF19EC-A350-4F73-A15C-472D19CE31F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608B9A3B-1F28-45E8-B9D5-22CDBB38008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C6F6367D-6D8B-4323-858B-3843392FC08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152D9AE1-9691-41D0-875A-832D10DD782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33320F41-6B5E-41C8-AD4C-8E1C8DCC609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44EB8050-5DDC-4826-9F4E-1CBBDE9DBF3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087F3448-09FF-4A94-B66A-FBCAD7C4E9A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1059218B-CCAD-4A48-BF24-43623C2B5CE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FAE4752C-E6BC-4A4D-A5A7-C16B4A97F7E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1F1FFE42-F905-45DA-AF84-A51FCE06842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311AF1A6-965B-45D7-918D-1759730F5BB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B6331D05-3A42-470D-98EE-542D1A931CC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E45B79D5-C628-4D9A-83D6-6A7D0065907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B603DFE1-39C3-4823-A725-2253B12F70F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D14A4247-72AB-4EF5-8B0E-BB625E144D1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707C20D4-1DBF-41D4-8D28-B1AC17A2AAB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BBCEC79B-9F57-481D-8B4A-D393411DC97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ECE56C4-258E-4790-836D-45D7DE4D099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06EECA10-4555-4F26-9405-9915304BEECE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E31175F4-E5B8-4ADA-8356-DC41CD04E51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C698B558-3F6E-48AB-94A8-12D40CD1534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ED6C1E7F-67AA-4972-B688-A10F0EAB22D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3D9EAA71-C278-4043-A409-4E6EDFA65D1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9B430F20-0E07-4A39-A5BC-F9044F364C4E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1362E6EC-3E6D-4DE3-B325-507BA5F25FD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F8442900-E2A8-4E32-9CDA-3B31CDCE3F3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80CB6C59-AC97-4E0A-9100-7BC9826840D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BC51026F-C21A-446B-BCAC-5B2B80F9624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D01DDC3D-4703-4CF7-92CA-A500285AC56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30ADDCEA-83D9-4C88-BBFD-316A25C0229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4EB65BA-3586-4D7D-8937-76DA5DBC49E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A0CF8B37-E45D-4897-A256-8702242D880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4050C2C3-C730-4A9D-BEDA-8E610398B10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6B8119F4-8397-46B8-BE67-C8845265465E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1ECC7DD9-475F-4F70-A61B-BC16ACD45C7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5197A4FD-7DDB-4AED-832C-863FB20B2C4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A79E0BD8-ED6A-46B5-858D-4A54601A68B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9B3FFD17-E7DC-42F5-9644-685203F3E96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4376FDF4-1AFE-4A7D-A2E3-E47D57A75EC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41C63EFC-CA36-4501-AC67-DCBEB87FB5A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839EF780-2FA3-431E-B8DA-1B16248ACC1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CECD9DFE-7E2A-4681-BD8F-1E266D72300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AE25D97D-AFF6-40FB-AF87-1523633A0D1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4E1D2B20-968A-41C7-B38B-AD95FCE1584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2FEDC11A-2D14-4DAA-BD16-37BADBCA768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BBA60146-2D04-4278-961B-E294A57ADCF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182459A0-EEF4-46FF-B53B-140606A88C0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C3021E23-5BF5-43FF-BB3A-D440C52B260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E1761D0E-728A-440B-90B6-9D1C829832F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645C2D0F-1369-4421-A5B8-435EA889C3A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84B18264-B880-41AB-B3DF-21A32BE0E61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179AD7C1-B04B-4533-A6F3-44A15FA2A33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1824126B-27AB-49C8-8EC4-32E91946AC7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3B6F06E8-8FAC-4E21-8D84-882F34C84D4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0D61504B-931D-4154-8439-7A67BE45C5D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8A6531B9-1B2C-4852-B14A-3D86BD28353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50EE63DE-7309-404B-8282-766670AD247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25D8F9D5-9D8C-46B1-9C0D-5841D160567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DB541D6B-70C2-4CF9-B94F-77710FC354D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3A6098E8-4F5B-4FCA-927F-7E721D487A6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4BA417E5-9854-4A42-BDE8-E78D22CD7FB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68EB8CE2-F65E-4DFB-9EB2-3E866594F8F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77A87A26-8A97-40AB-B2A1-B0B362E36E6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55BCC7E9-AE0A-4C52-A6AB-F43923A2718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3E4EC5CE-0D62-40D8-8271-36139B3D150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62246AC3-BF3C-445B-AC8C-44FD448D737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4DB85DB1-1F2A-4B7F-BED7-3E8C6E592E7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8E5BD0D6-3736-4F26-864E-2F98A4E60D5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BE7761B0-1AF9-4E56-BD8E-6264DD209C8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081253C7-9900-4E69-8B82-880DAFC6DC2C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3D2DD954-B936-4CF7-BE9A-90D78F59113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FF08248C-B2B8-4D39-8CA4-54765CB943D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A2AA424E-C5BC-4D03-964F-36FF8A3AA99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BCD35193-B159-4BC3-92EB-740B508E280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883AB5AF-9882-47B7-873F-558D2DAF7F1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DB27FE71-C587-4270-BE5C-E683643CE6B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076D0870-6E7D-4F8E-9D48-BE3FC3D349D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EC5AFF56-4EB7-4FAB-B5C5-551D0CBA0EF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42CB71CE-ABFE-493A-87E3-0F4F776DEE48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D33A425C-40FD-4A96-B286-42521082B4E9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9536FADD-BBBF-48F0-A20D-491705CEE45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B5E76CCA-C30D-4948-8367-19B0268A5F6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C7784EDB-A708-4477-894D-F83BDB761BF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64DCFC89-E92E-4314-9395-27513BFBF14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29673E93-03D4-45B7-8263-555048225A6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097FB9B6-A6B8-4200-AFDE-976628CC042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1EDFC6A9-EB7F-480A-ACE1-EAF8B176F85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E4A95424-7432-467C-89EF-8029BF9599F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F35640B5-E6FF-4D8A-A639-6B39498142A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F708D0B5-CBA2-4FD4-ADDC-CAA4FCC3EAE7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5193C752-0760-4C4C-8A30-8C7AB17A33B0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F7A23A6A-BE90-4659-A54D-89FF5C5F7A96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04A2AEB0-2C6E-4043-B171-066A6180A1B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7B2DA314-9B9E-48F8-9B39-C3CEC3DEA23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F2CCFFDD-37F0-4437-B7F5-9DC07654477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902E5DE3-77AE-4B75-BF49-6F12CAE732CA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76203E49-4B5A-4ABF-863E-C11A0A55D3F5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BB8B4089-098F-4E31-9288-E1FD9BE0C02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5F51FC9D-1D08-4B8B-B29C-713A1DD53EA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CF5C8D90-69F3-4D05-9CFB-790B6130DD3E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22BE9E0D-D2FC-40FC-9DB6-CEECF2629EDD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42E0AC3B-8C8B-4921-A2B6-EFD6D83BCF0B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A5595367-73FC-46BB-895E-2325FDA0DDBE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67AC76F2-1B81-4792-82CB-CE6E23E6EB1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DD91E933-54EE-4C0A-B739-9C64539E11F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27A3A2B0-AC54-4ED8-90B7-80D5626C2551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76F0F80A-14EA-4847-93C2-C294C9484D12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64F892FD-06CD-45A4-8B90-3CB1D06F47EF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3C2E48D7-2AFB-4EAE-AA19-63B2F5EB49A3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A04AD35F-20E9-49B6-BF4E-2AC29ADADF14}"/>
            </a:ext>
          </a:extLst>
        </xdr:cNvPr>
        <xdr:cNvSpPr txBox="1">
          <a:spLocks noChangeArrowheads="1"/>
        </xdr:cNvSpPr>
      </xdr:nvSpPr>
      <xdr:spPr bwMode="auto">
        <a:xfrm>
          <a:off x="2944346" y="314100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14"/>
  <sheetViews>
    <sheetView showGridLines="0" tabSelected="1" view="pageBreakPreview" zoomScale="85" zoomScaleNormal="85" zoomScaleSheetLayoutView="85" workbookViewId="0">
      <selection activeCell="A159" sqref="A159:M159"/>
    </sheetView>
  </sheetViews>
  <sheetFormatPr defaultColWidth="8.85546875" defaultRowHeight="16.5" customHeight="1"/>
  <cols>
    <col min="1" max="1" width="4.42578125" style="83" customWidth="1"/>
    <col min="2" max="2" width="17.5703125" style="83" customWidth="1"/>
    <col min="3" max="3" width="41.42578125" style="84" customWidth="1"/>
    <col min="4" max="4" width="9" style="83" customWidth="1"/>
    <col min="5" max="5" width="12.7109375" style="83" customWidth="1"/>
    <col min="6" max="6" width="14" style="83" customWidth="1"/>
    <col min="7" max="7" width="12.7109375" style="83" customWidth="1"/>
    <col min="8" max="8" width="14.85546875" style="83" customWidth="1"/>
    <col min="9" max="9" width="11.42578125" style="83" customWidth="1"/>
    <col min="10" max="10" width="16.140625" style="83" bestFit="1" customWidth="1"/>
    <col min="11" max="11" width="11.7109375" style="83" customWidth="1"/>
    <col min="12" max="12" width="15.7109375" style="83" customWidth="1"/>
    <col min="13" max="13" width="19.5703125" style="83" customWidth="1"/>
    <col min="14" max="14" width="15.140625" style="83" customWidth="1"/>
    <col min="15" max="15" width="14.85546875" style="83" customWidth="1"/>
    <col min="16" max="21" width="9.140625" style="83" customWidth="1"/>
    <col min="22" max="256" width="8.85546875" style="83" customWidth="1"/>
    <col min="257" max="16384" width="8.85546875" style="85"/>
  </cols>
  <sheetData>
    <row r="1" spans="1:21" ht="16.5" customHeight="1">
      <c r="H1" s="194"/>
      <c r="I1" s="194"/>
      <c r="J1" s="194"/>
      <c r="K1" s="194"/>
      <c r="L1" s="194"/>
      <c r="M1" s="194"/>
    </row>
    <row r="2" spans="1:21" ht="24" customHeight="1">
      <c r="A2" s="3"/>
      <c r="B2" s="201" t="s">
        <v>53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7"/>
      <c r="O3" s="17"/>
      <c r="P3" s="17"/>
      <c r="Q3" s="17"/>
      <c r="R3" s="17"/>
      <c r="S3" s="17"/>
      <c r="T3" s="17"/>
      <c r="U3" s="17"/>
    </row>
    <row r="4" spans="1:21" ht="28.5" customHeight="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7"/>
      <c r="O4" s="17"/>
      <c r="P4" s="17"/>
      <c r="Q4" s="17"/>
      <c r="R4" s="17"/>
      <c r="S4" s="17"/>
      <c r="T4" s="17"/>
      <c r="U4" s="17"/>
    </row>
    <row r="5" spans="1:21" ht="65.25" customHeight="1">
      <c r="A5" s="202" t="s">
        <v>70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7"/>
      <c r="O5" s="17"/>
      <c r="P5" s="17"/>
      <c r="Q5" s="17"/>
      <c r="R5" s="17"/>
      <c r="S5" s="17"/>
      <c r="T5" s="17"/>
      <c r="U5" s="17"/>
    </row>
    <row r="6" spans="1:21" ht="18" customHeight="1">
      <c r="A6" s="198" t="s">
        <v>2</v>
      </c>
      <c r="B6" s="199"/>
      <c r="C6" s="200"/>
      <c r="D6" s="193"/>
      <c r="E6" s="193"/>
      <c r="F6" s="15" t="s">
        <v>3</v>
      </c>
      <c r="G6" s="16"/>
      <c r="H6" s="203"/>
      <c r="I6" s="204"/>
      <c r="J6" s="204"/>
      <c r="K6" s="204"/>
      <c r="L6" s="204"/>
      <c r="M6" s="17"/>
      <c r="N6" s="17"/>
      <c r="O6" s="17"/>
      <c r="P6" s="17"/>
      <c r="Q6" s="17"/>
      <c r="R6" s="17"/>
      <c r="S6" s="17"/>
      <c r="T6" s="17"/>
      <c r="U6" s="17"/>
    </row>
    <row r="7" spans="1:21" ht="16.5" customHeight="1">
      <c r="A7" s="18"/>
      <c r="B7" s="19"/>
      <c r="C7" s="75"/>
      <c r="D7" s="21"/>
      <c r="E7" s="21"/>
      <c r="F7" s="22"/>
      <c r="G7" s="23"/>
      <c r="H7" s="20"/>
      <c r="I7" s="24"/>
      <c r="J7" s="21"/>
      <c r="K7" s="21"/>
      <c r="L7" s="21"/>
      <c r="M7" s="25"/>
      <c r="N7" s="17"/>
      <c r="O7" s="17"/>
      <c r="P7" s="17"/>
      <c r="Q7" s="17"/>
      <c r="R7" s="17"/>
      <c r="S7" s="17"/>
      <c r="T7" s="17"/>
      <c r="U7" s="17"/>
    </row>
    <row r="8" spans="1:21" ht="18" customHeight="1">
      <c r="A8" s="189" t="s">
        <v>4</v>
      </c>
      <c r="B8" s="189" t="s">
        <v>5</v>
      </c>
      <c r="C8" s="196" t="s">
        <v>6</v>
      </c>
      <c r="D8" s="196" t="s">
        <v>7</v>
      </c>
      <c r="E8" s="196" t="s">
        <v>8</v>
      </c>
      <c r="F8" s="189" t="s">
        <v>9</v>
      </c>
      <c r="G8" s="196" t="s">
        <v>10</v>
      </c>
      <c r="H8" s="197"/>
      <c r="I8" s="196" t="s">
        <v>11</v>
      </c>
      <c r="J8" s="197"/>
      <c r="K8" s="196" t="s">
        <v>12</v>
      </c>
      <c r="L8" s="197"/>
      <c r="M8" s="81" t="s">
        <v>13</v>
      </c>
      <c r="N8" s="86"/>
      <c r="O8" s="87"/>
      <c r="P8" s="87"/>
      <c r="Q8" s="17"/>
      <c r="R8" s="17"/>
      <c r="S8" s="17"/>
      <c r="T8" s="17"/>
      <c r="U8" s="17"/>
    </row>
    <row r="9" spans="1:21" ht="26.25" customHeight="1">
      <c r="A9" s="190"/>
      <c r="B9" s="190"/>
      <c r="C9" s="197"/>
      <c r="D9" s="190"/>
      <c r="E9" s="190"/>
      <c r="F9" s="190"/>
      <c r="G9" s="81" t="s">
        <v>14</v>
      </c>
      <c r="H9" s="81" t="s">
        <v>15</v>
      </c>
      <c r="I9" s="81" t="s">
        <v>14</v>
      </c>
      <c r="J9" s="81" t="s">
        <v>15</v>
      </c>
      <c r="K9" s="81" t="s">
        <v>14</v>
      </c>
      <c r="L9" s="81" t="s">
        <v>15</v>
      </c>
      <c r="M9" s="81" t="s">
        <v>16</v>
      </c>
      <c r="N9" s="88"/>
      <c r="O9" s="17"/>
      <c r="P9" s="17"/>
      <c r="Q9" s="17"/>
      <c r="R9" s="17"/>
      <c r="S9" s="17"/>
      <c r="T9" s="17"/>
      <c r="U9" s="17"/>
    </row>
    <row r="10" spans="1:21" ht="15.75">
      <c r="A10" s="4">
        <v>1</v>
      </c>
      <c r="B10" s="4">
        <v>2</v>
      </c>
      <c r="C10" s="76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88"/>
      <c r="O10" s="17"/>
      <c r="P10" s="17"/>
      <c r="Q10" s="17"/>
      <c r="R10" s="17"/>
      <c r="S10" s="17"/>
      <c r="T10" s="17"/>
      <c r="U10" s="17"/>
    </row>
    <row r="11" spans="1:21" ht="54" customHeight="1">
      <c r="A11" s="58"/>
      <c r="B11" s="89"/>
      <c r="C11" s="90" t="s">
        <v>17</v>
      </c>
      <c r="D11" s="91"/>
      <c r="E11" s="12"/>
      <c r="F11" s="92"/>
      <c r="G11" s="82"/>
      <c r="H11" s="82"/>
      <c r="I11" s="82"/>
      <c r="J11" s="82"/>
      <c r="K11" s="82"/>
      <c r="L11" s="82"/>
      <c r="M11" s="82"/>
      <c r="N11" s="88"/>
      <c r="O11" s="17"/>
      <c r="P11" s="17"/>
      <c r="Q11" s="17"/>
      <c r="R11" s="17"/>
      <c r="S11" s="17"/>
      <c r="T11" s="17"/>
      <c r="U11" s="17"/>
    </row>
    <row r="12" spans="1:21" ht="47.25">
      <c r="A12" s="93">
        <v>1</v>
      </c>
      <c r="B12" s="94" t="s">
        <v>82</v>
      </c>
      <c r="C12" s="95" t="s">
        <v>18</v>
      </c>
      <c r="D12" s="96" t="s">
        <v>19</v>
      </c>
      <c r="E12" s="64"/>
      <c r="F12" s="97">
        <v>0.44</v>
      </c>
      <c r="G12" s="26"/>
      <c r="H12" s="26"/>
      <c r="I12" s="26"/>
      <c r="J12" s="26"/>
      <c r="K12" s="26"/>
      <c r="L12" s="26"/>
      <c r="M12" s="26"/>
      <c r="N12" s="88"/>
      <c r="O12" s="17"/>
      <c r="P12" s="17"/>
      <c r="Q12" s="17"/>
      <c r="R12" s="17"/>
      <c r="S12" s="17"/>
      <c r="T12" s="17"/>
      <c r="U12" s="17"/>
    </row>
    <row r="13" spans="1:21" ht="18" customHeight="1">
      <c r="A13" s="98"/>
      <c r="B13" s="59"/>
      <c r="C13" s="99" t="s">
        <v>20</v>
      </c>
      <c r="D13" s="100" t="s">
        <v>21</v>
      </c>
      <c r="E13" s="12">
        <v>93.22</v>
      </c>
      <c r="F13" s="101">
        <f>F12*E13</f>
        <v>41.016799999999996</v>
      </c>
      <c r="G13" s="26"/>
      <c r="H13" s="26"/>
      <c r="I13" s="26"/>
      <c r="J13" s="26"/>
      <c r="K13" s="26"/>
      <c r="L13" s="26"/>
      <c r="M13" s="26"/>
      <c r="N13" s="88"/>
      <c r="O13" s="17"/>
      <c r="P13" s="17"/>
      <c r="Q13" s="17"/>
      <c r="R13" s="17"/>
      <c r="S13" s="17"/>
      <c r="T13" s="17"/>
      <c r="U13" s="17"/>
    </row>
    <row r="14" spans="1:21" ht="18" customHeight="1">
      <c r="A14" s="58"/>
      <c r="C14" s="102" t="s">
        <v>22</v>
      </c>
      <c r="D14" s="103"/>
      <c r="E14" s="12"/>
      <c r="F14" s="101"/>
      <c r="G14" s="26"/>
      <c r="H14" s="104"/>
      <c r="I14" s="104"/>
      <c r="J14" s="104"/>
      <c r="K14" s="104"/>
      <c r="L14" s="104"/>
      <c r="M14" s="104"/>
      <c r="N14" s="88"/>
      <c r="O14" s="17"/>
      <c r="P14" s="17"/>
      <c r="Q14" s="17"/>
      <c r="R14" s="17"/>
      <c r="S14" s="17"/>
      <c r="T14" s="17"/>
      <c r="U14" s="17"/>
    </row>
    <row r="15" spans="1:21" ht="18" customHeight="1">
      <c r="A15" s="105"/>
      <c r="B15" s="104"/>
      <c r="C15" s="102" t="s">
        <v>23</v>
      </c>
      <c r="D15" s="106" t="s">
        <v>24</v>
      </c>
      <c r="E15" s="12"/>
      <c r="F15" s="107"/>
      <c r="G15" s="104"/>
      <c r="H15" s="104"/>
      <c r="I15" s="104"/>
      <c r="J15" s="104"/>
      <c r="K15" s="104"/>
      <c r="L15" s="104"/>
      <c r="M15" s="104"/>
      <c r="N15" s="88"/>
      <c r="O15" s="17"/>
      <c r="P15" s="17"/>
      <c r="Q15" s="17"/>
      <c r="R15" s="17"/>
      <c r="S15" s="17"/>
      <c r="T15" s="17"/>
      <c r="U15" s="17"/>
    </row>
    <row r="16" spans="1:21" ht="18">
      <c r="A16" s="58"/>
      <c r="B16" s="108"/>
      <c r="C16" s="90" t="s">
        <v>25</v>
      </c>
      <c r="D16" s="109"/>
      <c r="E16" s="12"/>
      <c r="F16" s="101"/>
      <c r="G16" s="26"/>
      <c r="H16" s="26"/>
      <c r="I16" s="26"/>
      <c r="J16" s="26"/>
      <c r="K16" s="26"/>
      <c r="L16" s="26"/>
      <c r="M16" s="26"/>
      <c r="N16" s="88"/>
      <c r="O16" s="17"/>
      <c r="P16" s="17"/>
      <c r="Q16" s="17"/>
      <c r="R16" s="17"/>
      <c r="S16" s="17"/>
      <c r="T16" s="17"/>
      <c r="U16" s="17"/>
    </row>
    <row r="17" spans="1:21" ht="67.5" customHeight="1">
      <c r="A17" s="93">
        <v>1</v>
      </c>
      <c r="B17" s="90" t="s">
        <v>26</v>
      </c>
      <c r="C17" s="110" t="s">
        <v>27</v>
      </c>
      <c r="D17" s="96" t="s">
        <v>73</v>
      </c>
      <c r="E17" s="64"/>
      <c r="F17" s="111">
        <v>769.85</v>
      </c>
      <c r="G17" s="26"/>
      <c r="H17" s="26"/>
      <c r="I17" s="26"/>
      <c r="J17" s="26"/>
      <c r="K17" s="26"/>
      <c r="L17" s="26"/>
      <c r="M17" s="26"/>
      <c r="N17" s="88"/>
      <c r="O17" s="17"/>
      <c r="P17" s="17"/>
      <c r="Q17" s="17"/>
      <c r="R17" s="17"/>
      <c r="S17" s="17"/>
      <c r="T17" s="17"/>
      <c r="U17" s="17"/>
    </row>
    <row r="18" spans="1:21" ht="18">
      <c r="A18" s="112"/>
      <c r="B18" s="113"/>
      <c r="C18" s="114" t="s">
        <v>74</v>
      </c>
      <c r="D18" s="81" t="s">
        <v>28</v>
      </c>
      <c r="E18" s="60">
        <f>(19.1+14.4*2)/1000</f>
        <v>4.7900000000000005E-2</v>
      </c>
      <c r="F18" s="26">
        <f>F17*E18</f>
        <v>36.875815000000003</v>
      </c>
      <c r="G18" s="26"/>
      <c r="H18" s="26"/>
      <c r="I18" s="26"/>
      <c r="J18" s="26"/>
      <c r="K18" s="26"/>
      <c r="L18" s="26"/>
      <c r="M18" s="26"/>
      <c r="N18" s="88"/>
      <c r="O18" s="17"/>
      <c r="P18" s="17"/>
      <c r="Q18" s="17"/>
      <c r="R18" s="17"/>
      <c r="S18" s="17"/>
      <c r="T18" s="17"/>
      <c r="U18" s="17"/>
    </row>
    <row r="19" spans="1:21" ht="36">
      <c r="A19" s="93">
        <v>2</v>
      </c>
      <c r="B19" s="27" t="s">
        <v>56</v>
      </c>
      <c r="C19" s="110" t="s">
        <v>29</v>
      </c>
      <c r="D19" s="96" t="s">
        <v>73</v>
      </c>
      <c r="E19" s="64"/>
      <c r="F19" s="111">
        <f>F17</f>
        <v>769.85</v>
      </c>
      <c r="G19" s="26"/>
      <c r="H19" s="26"/>
      <c r="I19" s="26"/>
      <c r="J19" s="26"/>
      <c r="K19" s="26"/>
      <c r="L19" s="26"/>
      <c r="M19" s="26"/>
      <c r="N19" s="88"/>
      <c r="O19" s="17"/>
      <c r="P19" s="17"/>
      <c r="Q19" s="17"/>
      <c r="R19" s="17"/>
      <c r="S19" s="17"/>
      <c r="T19" s="17"/>
      <c r="U19" s="17"/>
    </row>
    <row r="20" spans="1:21" ht="18">
      <c r="A20" s="58"/>
      <c r="B20" s="59"/>
      <c r="C20" s="114" t="s">
        <v>20</v>
      </c>
      <c r="D20" s="100" t="s">
        <v>21</v>
      </c>
      <c r="E20" s="12">
        <f t="shared" ref="E20" si="0">15.5/1000</f>
        <v>1.55E-2</v>
      </c>
      <c r="F20" s="101">
        <f>F19*E20</f>
        <v>11.932675</v>
      </c>
      <c r="G20" s="26"/>
      <c r="H20" s="26"/>
      <c r="I20" s="26"/>
      <c r="J20" s="26"/>
      <c r="K20" s="26"/>
      <c r="L20" s="26"/>
      <c r="M20" s="26"/>
      <c r="N20" s="88"/>
      <c r="O20" s="17"/>
      <c r="P20" s="17"/>
      <c r="Q20" s="17"/>
      <c r="R20" s="17"/>
      <c r="S20" s="17"/>
      <c r="T20" s="17"/>
      <c r="U20" s="17"/>
    </row>
    <row r="21" spans="1:21" ht="36">
      <c r="A21" s="58"/>
      <c r="B21" s="113"/>
      <c r="C21" s="114" t="s">
        <v>83</v>
      </c>
      <c r="D21" s="81" t="s">
        <v>28</v>
      </c>
      <c r="E21" s="12">
        <f t="shared" ref="E21" si="1">34.7/1000</f>
        <v>3.4700000000000002E-2</v>
      </c>
      <c r="F21" s="101">
        <f>F19*E21</f>
        <v>26.713795000000001</v>
      </c>
      <c r="G21" s="26"/>
      <c r="H21" s="26"/>
      <c r="I21" s="26"/>
      <c r="J21" s="26"/>
      <c r="K21" s="26"/>
      <c r="L21" s="26"/>
      <c r="M21" s="26"/>
      <c r="N21" s="88"/>
      <c r="O21" s="17"/>
      <c r="P21" s="17"/>
      <c r="Q21" s="17"/>
      <c r="R21" s="17"/>
      <c r="S21" s="17"/>
      <c r="T21" s="17"/>
      <c r="U21" s="17"/>
    </row>
    <row r="22" spans="1:21" ht="18" customHeight="1">
      <c r="A22" s="58"/>
      <c r="B22" s="59"/>
      <c r="C22" s="114" t="s">
        <v>30</v>
      </c>
      <c r="D22" s="115" t="s">
        <v>24</v>
      </c>
      <c r="E22" s="12">
        <f t="shared" ref="E22" si="2">2.09/1000</f>
        <v>2.0899999999999998E-3</v>
      </c>
      <c r="F22" s="101">
        <f>F19*E22</f>
        <v>1.6089864999999999</v>
      </c>
      <c r="G22" s="26"/>
      <c r="H22" s="26"/>
      <c r="I22" s="26"/>
      <c r="J22" s="26"/>
      <c r="K22" s="26"/>
      <c r="L22" s="26"/>
      <c r="M22" s="26"/>
      <c r="N22" s="88"/>
      <c r="O22" s="17"/>
      <c r="P22" s="17"/>
      <c r="Q22" s="17"/>
      <c r="R22" s="17"/>
      <c r="S22" s="17"/>
      <c r="T22" s="17"/>
      <c r="U22" s="17"/>
    </row>
    <row r="23" spans="1:21" ht="18" customHeight="1">
      <c r="A23" s="58"/>
      <c r="B23" s="59"/>
      <c r="C23" s="61" t="s">
        <v>75</v>
      </c>
      <c r="D23" s="62" t="s">
        <v>76</v>
      </c>
      <c r="E23" s="63">
        <f>0.05/1000</f>
        <v>5.0000000000000002E-5</v>
      </c>
      <c r="F23" s="26">
        <f>F19*E23</f>
        <v>3.8492500000000006E-2</v>
      </c>
      <c r="G23" s="116"/>
      <c r="H23" s="26"/>
      <c r="I23" s="26"/>
      <c r="J23" s="26"/>
      <c r="K23" s="26"/>
      <c r="L23" s="26"/>
      <c r="M23" s="26"/>
      <c r="N23" s="88"/>
      <c r="O23" s="17"/>
      <c r="P23" s="17"/>
      <c r="Q23" s="17"/>
      <c r="R23" s="17"/>
      <c r="S23" s="17"/>
      <c r="T23" s="17"/>
      <c r="U23" s="17"/>
    </row>
    <row r="24" spans="1:21" ht="18">
      <c r="A24" s="28"/>
      <c r="B24" s="117"/>
      <c r="C24" s="118" t="s">
        <v>31</v>
      </c>
      <c r="D24" s="119" t="s">
        <v>35</v>
      </c>
      <c r="E24" s="64"/>
      <c r="F24" s="111">
        <f>F19*1.8</f>
        <v>1385.73</v>
      </c>
      <c r="G24" s="26"/>
      <c r="H24" s="26"/>
      <c r="I24" s="26"/>
      <c r="J24" s="26"/>
      <c r="K24" s="26"/>
      <c r="L24" s="26"/>
      <c r="M24" s="26"/>
      <c r="N24" s="88"/>
      <c r="O24" s="17"/>
      <c r="P24" s="17"/>
      <c r="Q24" s="17"/>
      <c r="R24" s="17"/>
      <c r="S24" s="17"/>
      <c r="T24" s="17"/>
      <c r="U24" s="17"/>
    </row>
    <row r="25" spans="1:21" ht="20.25" customHeight="1">
      <c r="A25" s="93">
        <v>3</v>
      </c>
      <c r="B25" s="27" t="s">
        <v>32</v>
      </c>
      <c r="C25" s="118" t="s">
        <v>33</v>
      </c>
      <c r="D25" s="120" t="s">
        <v>57</v>
      </c>
      <c r="E25" s="12"/>
      <c r="F25" s="101">
        <f>440*5.5</f>
        <v>2420</v>
      </c>
      <c r="G25" s="26"/>
      <c r="H25" s="26"/>
      <c r="I25" s="26"/>
      <c r="J25" s="26"/>
      <c r="K25" s="26"/>
      <c r="L25" s="26"/>
      <c r="M25" s="26"/>
      <c r="N25" s="88"/>
      <c r="O25" s="17"/>
      <c r="P25" s="17"/>
      <c r="Q25" s="17"/>
      <c r="R25" s="17"/>
      <c r="S25" s="17"/>
      <c r="T25" s="17"/>
      <c r="U25" s="17"/>
    </row>
    <row r="26" spans="1:21" ht="18" customHeight="1">
      <c r="A26" s="112"/>
      <c r="B26" s="113"/>
      <c r="C26" s="114" t="s">
        <v>78</v>
      </c>
      <c r="D26" s="81" t="s">
        <v>28</v>
      </c>
      <c r="E26" s="121">
        <f>0.4/1000</f>
        <v>4.0000000000000002E-4</v>
      </c>
      <c r="F26" s="26">
        <f>F25*E26</f>
        <v>0.96800000000000008</v>
      </c>
      <c r="G26" s="26"/>
      <c r="H26" s="26"/>
      <c r="I26" s="26"/>
      <c r="J26" s="26"/>
      <c r="K26" s="26"/>
      <c r="L26" s="26"/>
      <c r="M26" s="26"/>
      <c r="N26" s="88"/>
      <c r="O26" s="17"/>
      <c r="P26" s="17"/>
      <c r="Q26" s="17"/>
      <c r="R26" s="17"/>
      <c r="S26" s="17"/>
      <c r="T26" s="17"/>
      <c r="U26" s="17"/>
    </row>
    <row r="27" spans="1:21" ht="18" customHeight="1">
      <c r="A27" s="112"/>
      <c r="B27" s="113"/>
      <c r="C27" s="114" t="s">
        <v>102</v>
      </c>
      <c r="D27" s="81" t="s">
        <v>28</v>
      </c>
      <c r="E27" s="12">
        <f>0.4/1000</f>
        <v>4.0000000000000002E-4</v>
      </c>
      <c r="F27" s="101">
        <f>F25*E27</f>
        <v>0.96800000000000008</v>
      </c>
      <c r="G27" s="26"/>
      <c r="H27" s="26"/>
      <c r="I27" s="26"/>
      <c r="J27" s="26"/>
      <c r="K27" s="26"/>
      <c r="L27" s="26"/>
      <c r="M27" s="26"/>
      <c r="N27" s="88"/>
      <c r="O27" s="17"/>
      <c r="P27" s="17"/>
      <c r="Q27" s="17"/>
      <c r="R27" s="17"/>
      <c r="S27" s="17"/>
      <c r="T27" s="17"/>
      <c r="U27" s="17"/>
    </row>
    <row r="28" spans="1:21" ht="18" customHeight="1">
      <c r="A28" s="122"/>
      <c r="C28" s="123" t="s">
        <v>22</v>
      </c>
      <c r="D28" s="124"/>
      <c r="E28" s="12"/>
      <c r="F28" s="125"/>
      <c r="G28" s="32"/>
      <c r="H28" s="40"/>
      <c r="I28" s="40"/>
      <c r="J28" s="40"/>
      <c r="K28" s="40"/>
      <c r="L28" s="40"/>
      <c r="M28" s="40"/>
      <c r="N28" s="88"/>
      <c r="O28" s="17"/>
      <c r="P28" s="17"/>
      <c r="Q28" s="17"/>
      <c r="R28" s="17"/>
      <c r="S28" s="17"/>
      <c r="T28" s="17"/>
      <c r="U28" s="17"/>
    </row>
    <row r="29" spans="1:21" ht="18" customHeight="1">
      <c r="A29" s="28"/>
      <c r="B29" s="28"/>
      <c r="C29" s="90" t="s">
        <v>36</v>
      </c>
      <c r="D29" s="126" t="s">
        <v>24</v>
      </c>
      <c r="E29" s="12"/>
      <c r="F29" s="101"/>
      <c r="G29" s="29"/>
      <c r="H29" s="29"/>
      <c r="I29" s="29"/>
      <c r="J29" s="29"/>
      <c r="K29" s="29"/>
      <c r="L29" s="29"/>
      <c r="M29" s="29"/>
      <c r="N29" s="88"/>
      <c r="O29" s="17"/>
      <c r="P29" s="17"/>
      <c r="Q29" s="17"/>
      <c r="R29" s="17"/>
      <c r="S29" s="17"/>
      <c r="T29" s="17"/>
      <c r="U29" s="17"/>
    </row>
    <row r="30" spans="1:21" ht="18" customHeight="1">
      <c r="A30" s="112"/>
      <c r="B30" s="59"/>
      <c r="C30" s="90" t="s">
        <v>54</v>
      </c>
      <c r="D30" s="127"/>
      <c r="E30" s="82"/>
      <c r="F30" s="26"/>
      <c r="G30" s="26"/>
      <c r="H30" s="26"/>
      <c r="I30" s="26"/>
      <c r="J30" s="26"/>
      <c r="K30" s="26"/>
      <c r="L30" s="26"/>
      <c r="M30" s="26"/>
      <c r="N30" s="88"/>
      <c r="O30" s="17"/>
      <c r="P30" s="17"/>
      <c r="Q30" s="17"/>
      <c r="R30" s="17"/>
      <c r="S30" s="17"/>
      <c r="T30" s="17"/>
      <c r="U30" s="17"/>
    </row>
    <row r="31" spans="1:21" ht="90">
      <c r="A31" s="11">
        <v>1</v>
      </c>
      <c r="B31" s="11" t="s">
        <v>55</v>
      </c>
      <c r="C31" s="65" t="s">
        <v>58</v>
      </c>
      <c r="D31" s="64" t="s">
        <v>79</v>
      </c>
      <c r="E31" s="64"/>
      <c r="F31" s="128">
        <f>285.33/1.22</f>
        <v>233.87704918032787</v>
      </c>
      <c r="G31" s="33"/>
      <c r="H31" s="33"/>
      <c r="I31" s="33"/>
      <c r="J31" s="33"/>
      <c r="K31" s="33"/>
      <c r="L31" s="33"/>
      <c r="M31" s="33"/>
      <c r="N31" s="57"/>
      <c r="O31" s="17"/>
      <c r="P31" s="17"/>
      <c r="Q31" s="17"/>
      <c r="R31" s="17"/>
      <c r="S31" s="17"/>
      <c r="T31" s="17"/>
      <c r="U31" s="17"/>
    </row>
    <row r="32" spans="1:21" ht="18" customHeight="1">
      <c r="A32" s="5"/>
      <c r="B32" s="6"/>
      <c r="C32" s="53" t="s">
        <v>20</v>
      </c>
      <c r="D32" s="12" t="s">
        <v>21</v>
      </c>
      <c r="E32" s="34">
        <v>0.15</v>
      </c>
      <c r="F32" s="33">
        <f>F31*E32</f>
        <v>35.08155737704918</v>
      </c>
      <c r="G32" s="33"/>
      <c r="H32" s="33"/>
      <c r="I32" s="33"/>
      <c r="J32" s="33"/>
      <c r="K32" s="33"/>
      <c r="L32" s="33"/>
      <c r="M32" s="33"/>
      <c r="N32" s="57"/>
      <c r="O32" s="17"/>
      <c r="P32" s="17"/>
      <c r="Q32" s="17"/>
      <c r="R32" s="17"/>
      <c r="S32" s="17"/>
      <c r="T32" s="17"/>
      <c r="U32" s="17"/>
    </row>
    <row r="33" spans="1:21" ht="18">
      <c r="A33" s="5"/>
      <c r="B33" s="113"/>
      <c r="C33" s="53" t="s">
        <v>39</v>
      </c>
      <c r="D33" s="81" t="s">
        <v>28</v>
      </c>
      <c r="E33" s="34">
        <f>2.16/100</f>
        <v>2.1600000000000001E-2</v>
      </c>
      <c r="F33" s="33">
        <f>F31*E33</f>
        <v>5.0517442622950819</v>
      </c>
      <c r="G33" s="33"/>
      <c r="H33" s="33"/>
      <c r="I33" s="33"/>
      <c r="J33" s="33"/>
      <c r="K33" s="33"/>
      <c r="L33" s="33"/>
      <c r="M33" s="33"/>
      <c r="N33" s="57"/>
      <c r="O33" s="17"/>
      <c r="P33" s="17"/>
      <c r="Q33" s="17"/>
      <c r="R33" s="17"/>
      <c r="S33" s="17"/>
      <c r="T33" s="17"/>
      <c r="U33" s="17"/>
    </row>
    <row r="34" spans="1:21" ht="18">
      <c r="A34" s="5"/>
      <c r="B34" s="8"/>
      <c r="C34" s="53" t="s">
        <v>80</v>
      </c>
      <c r="D34" s="81" t="s">
        <v>28</v>
      </c>
      <c r="E34" s="66">
        <f>2.73/100</f>
        <v>2.7300000000000001E-2</v>
      </c>
      <c r="F34" s="33">
        <f>E34*F31</f>
        <v>6.3848434426229517</v>
      </c>
      <c r="G34" s="33"/>
      <c r="H34" s="33"/>
      <c r="I34" s="33"/>
      <c r="J34" s="33"/>
      <c r="K34" s="33"/>
      <c r="L34" s="33"/>
      <c r="M34" s="33"/>
      <c r="N34" s="57"/>
      <c r="O34" s="17"/>
      <c r="P34" s="17"/>
      <c r="Q34" s="17"/>
      <c r="R34" s="17"/>
      <c r="S34" s="17"/>
      <c r="T34" s="17"/>
      <c r="U34" s="17"/>
    </row>
    <row r="35" spans="1:21" ht="36">
      <c r="A35" s="5"/>
      <c r="B35" s="8"/>
      <c r="C35" s="67" t="s">
        <v>88</v>
      </c>
      <c r="D35" s="81" t="s">
        <v>28</v>
      </c>
      <c r="E35" s="34">
        <f>0.97/100</f>
        <v>9.7000000000000003E-3</v>
      </c>
      <c r="F35" s="33">
        <f>F31*E35</f>
        <v>2.2686073770491806</v>
      </c>
      <c r="G35" s="33"/>
      <c r="H35" s="33"/>
      <c r="I35" s="33"/>
      <c r="J35" s="33"/>
      <c r="K35" s="33"/>
      <c r="L35" s="33"/>
      <c r="M35" s="33"/>
      <c r="N35" s="57"/>
      <c r="O35" s="17"/>
      <c r="P35" s="17"/>
      <c r="Q35" s="17"/>
      <c r="R35" s="17"/>
      <c r="S35" s="17"/>
      <c r="T35" s="17"/>
      <c r="U35" s="17"/>
    </row>
    <row r="36" spans="1:21" ht="18">
      <c r="A36" s="5"/>
      <c r="B36" s="6"/>
      <c r="C36" s="77" t="s">
        <v>34</v>
      </c>
      <c r="D36" s="9"/>
      <c r="E36" s="82"/>
      <c r="F36" s="33"/>
      <c r="G36" s="33"/>
      <c r="H36" s="33"/>
      <c r="I36" s="33"/>
      <c r="J36" s="33"/>
      <c r="K36" s="33"/>
      <c r="L36" s="33"/>
      <c r="M36" s="33"/>
      <c r="N36" s="57"/>
      <c r="O36" s="17"/>
      <c r="P36" s="17"/>
      <c r="Q36" s="17"/>
      <c r="R36" s="17"/>
      <c r="S36" s="17"/>
      <c r="T36" s="17"/>
      <c r="U36" s="17"/>
    </row>
    <row r="37" spans="1:21" ht="54">
      <c r="A37" s="11"/>
      <c r="B37" s="129"/>
      <c r="C37" s="14" t="s">
        <v>52</v>
      </c>
      <c r="D37" s="12" t="s">
        <v>51</v>
      </c>
      <c r="E37" s="130">
        <v>1.22</v>
      </c>
      <c r="F37" s="33">
        <f>F31*E37</f>
        <v>285.33</v>
      </c>
      <c r="G37" s="33"/>
      <c r="H37" s="33"/>
      <c r="I37" s="33"/>
      <c r="J37" s="33"/>
      <c r="K37" s="33"/>
      <c r="L37" s="33"/>
      <c r="M37" s="33"/>
      <c r="N37" s="57"/>
      <c r="O37" s="17"/>
      <c r="P37" s="17"/>
      <c r="Q37" s="17"/>
      <c r="R37" s="17"/>
      <c r="S37" s="17"/>
      <c r="T37" s="17"/>
      <c r="U37" s="17"/>
    </row>
    <row r="38" spans="1:21" ht="18" customHeight="1">
      <c r="A38" s="5"/>
      <c r="B38" s="6"/>
      <c r="C38" s="67" t="s">
        <v>40</v>
      </c>
      <c r="D38" s="12" t="s">
        <v>51</v>
      </c>
      <c r="E38" s="34">
        <v>7.0000000000000007E-2</v>
      </c>
      <c r="F38" s="33">
        <f>F31*E38</f>
        <v>16.371393442622953</v>
      </c>
      <c r="G38" s="33"/>
      <c r="H38" s="33"/>
      <c r="I38" s="33"/>
      <c r="J38" s="33"/>
      <c r="K38" s="33"/>
      <c r="L38" s="33"/>
      <c r="M38" s="33"/>
      <c r="N38" s="57"/>
      <c r="O38" s="17"/>
      <c r="P38" s="17"/>
      <c r="Q38" s="17"/>
      <c r="R38" s="17"/>
      <c r="S38" s="17"/>
      <c r="T38" s="17"/>
      <c r="U38" s="17"/>
    </row>
    <row r="39" spans="1:21" ht="49.5">
      <c r="A39" s="5">
        <v>2</v>
      </c>
      <c r="B39" s="10" t="s">
        <v>41</v>
      </c>
      <c r="C39" s="68" t="s">
        <v>59</v>
      </c>
      <c r="D39" s="11" t="s">
        <v>84</v>
      </c>
      <c r="E39" s="11"/>
      <c r="F39" s="131">
        <v>1949</v>
      </c>
      <c r="G39" s="33"/>
      <c r="H39" s="33"/>
      <c r="I39" s="33"/>
      <c r="J39" s="33"/>
      <c r="K39" s="33"/>
      <c r="L39" s="33"/>
      <c r="M39" s="33"/>
      <c r="N39" s="88"/>
      <c r="O39" s="17"/>
      <c r="P39" s="17"/>
      <c r="Q39" s="17"/>
      <c r="R39" s="17"/>
      <c r="S39" s="17"/>
      <c r="T39" s="17"/>
      <c r="U39" s="17"/>
    </row>
    <row r="40" spans="1:21" ht="18">
      <c r="A40" s="5"/>
      <c r="B40" s="6"/>
      <c r="C40" s="53" t="s">
        <v>20</v>
      </c>
      <c r="D40" s="12" t="s">
        <v>21</v>
      </c>
      <c r="E40" s="12">
        <f>33/1000</f>
        <v>3.3000000000000002E-2</v>
      </c>
      <c r="F40" s="33">
        <f>F39*E40</f>
        <v>64.317000000000007</v>
      </c>
      <c r="G40" s="33"/>
      <c r="H40" s="33"/>
      <c r="I40" s="33"/>
      <c r="J40" s="33"/>
      <c r="K40" s="33"/>
      <c r="L40" s="33"/>
      <c r="M40" s="33"/>
      <c r="N40" s="88"/>
      <c r="O40" s="17"/>
      <c r="P40" s="17"/>
      <c r="Q40" s="17"/>
      <c r="R40" s="17"/>
      <c r="S40" s="17"/>
      <c r="T40" s="17"/>
      <c r="U40" s="17"/>
    </row>
    <row r="41" spans="1:21" ht="18">
      <c r="A41" s="5"/>
      <c r="B41" s="113"/>
      <c r="C41" s="67" t="s">
        <v>42</v>
      </c>
      <c r="D41" s="81" t="s">
        <v>28</v>
      </c>
      <c r="E41" s="12">
        <f>2.58/1000</f>
        <v>2.5800000000000003E-3</v>
      </c>
      <c r="F41" s="33">
        <f>F39*E41</f>
        <v>5.0284200000000006</v>
      </c>
      <c r="G41" s="33"/>
      <c r="H41" s="33"/>
      <c r="I41" s="33"/>
      <c r="J41" s="33"/>
      <c r="K41" s="33"/>
      <c r="L41" s="33"/>
      <c r="M41" s="33"/>
      <c r="N41" s="88"/>
      <c r="O41" s="17"/>
      <c r="P41" s="17"/>
      <c r="Q41" s="17"/>
      <c r="R41" s="17"/>
      <c r="S41" s="17"/>
      <c r="T41" s="17"/>
      <c r="U41" s="17"/>
    </row>
    <row r="42" spans="1:21" ht="18">
      <c r="A42" s="5"/>
      <c r="B42" s="113"/>
      <c r="C42" s="53" t="s">
        <v>39</v>
      </c>
      <c r="D42" s="81" t="s">
        <v>28</v>
      </c>
      <c r="E42" s="12">
        <f>0.42/1000</f>
        <v>4.1999999999999996E-4</v>
      </c>
      <c r="F42" s="33">
        <f>F39*E42</f>
        <v>0.81857999999999997</v>
      </c>
      <c r="G42" s="33"/>
      <c r="H42" s="33"/>
      <c r="I42" s="33"/>
      <c r="J42" s="33"/>
      <c r="K42" s="33"/>
      <c r="L42" s="33"/>
      <c r="M42" s="33"/>
      <c r="N42" s="88"/>
      <c r="O42" s="17"/>
      <c r="P42" s="17"/>
      <c r="Q42" s="17"/>
      <c r="R42" s="17"/>
      <c r="S42" s="17"/>
      <c r="T42" s="17"/>
      <c r="U42" s="17"/>
    </row>
    <row r="43" spans="1:21" ht="18">
      <c r="A43" s="5"/>
      <c r="B43" s="8"/>
      <c r="C43" s="67" t="s">
        <v>43</v>
      </c>
      <c r="D43" s="81" t="s">
        <v>28</v>
      </c>
      <c r="E43" s="12">
        <f>11.2/1000</f>
        <v>1.12E-2</v>
      </c>
      <c r="F43" s="33">
        <f>E43*F39</f>
        <v>21.828800000000001</v>
      </c>
      <c r="G43" s="33"/>
      <c r="H43" s="33"/>
      <c r="I43" s="33"/>
      <c r="J43" s="33"/>
      <c r="K43" s="33"/>
      <c r="L43" s="33"/>
      <c r="M43" s="33"/>
      <c r="N43" s="88"/>
      <c r="O43" s="17"/>
      <c r="P43" s="17"/>
      <c r="Q43" s="17"/>
      <c r="R43" s="17"/>
      <c r="S43" s="17"/>
      <c r="T43" s="17"/>
      <c r="U43" s="17"/>
    </row>
    <row r="44" spans="1:21" ht="18">
      <c r="A44" s="5"/>
      <c r="B44" s="8"/>
      <c r="C44" s="67" t="s">
        <v>44</v>
      </c>
      <c r="D44" s="81" t="s">
        <v>28</v>
      </c>
      <c r="E44" s="12">
        <f>24.8/1000</f>
        <v>2.4799999999999999E-2</v>
      </c>
      <c r="F44" s="33">
        <f>E44*F39</f>
        <v>48.3352</v>
      </c>
      <c r="G44" s="33"/>
      <c r="H44" s="33"/>
      <c r="I44" s="33"/>
      <c r="J44" s="33"/>
      <c r="K44" s="33"/>
      <c r="L44" s="33"/>
      <c r="M44" s="33"/>
      <c r="N44" s="88"/>
      <c r="O44" s="17"/>
      <c r="P44" s="17"/>
      <c r="Q44" s="17"/>
      <c r="R44" s="17"/>
      <c r="S44" s="17"/>
      <c r="T44" s="17"/>
      <c r="U44" s="17"/>
    </row>
    <row r="45" spans="1:21" ht="36">
      <c r="A45" s="5"/>
      <c r="B45" s="8"/>
      <c r="C45" s="14" t="s">
        <v>88</v>
      </c>
      <c r="D45" s="81" t="s">
        <v>28</v>
      </c>
      <c r="E45" s="12">
        <f>4.14/1000</f>
        <v>4.1399999999999996E-3</v>
      </c>
      <c r="F45" s="33">
        <f>F39*E45</f>
        <v>8.068859999999999</v>
      </c>
      <c r="G45" s="33"/>
      <c r="H45" s="33"/>
      <c r="I45" s="33"/>
      <c r="J45" s="33"/>
      <c r="K45" s="33"/>
      <c r="L45" s="33"/>
      <c r="M45" s="33"/>
      <c r="N45" s="88"/>
      <c r="O45" s="17"/>
      <c r="P45" s="17"/>
      <c r="Q45" s="17"/>
      <c r="R45" s="17"/>
      <c r="S45" s="17"/>
      <c r="T45" s="17"/>
      <c r="U45" s="17"/>
    </row>
    <row r="46" spans="1:21" ht="36">
      <c r="A46" s="5"/>
      <c r="B46" s="8"/>
      <c r="C46" s="67" t="s">
        <v>45</v>
      </c>
      <c r="D46" s="81" t="s">
        <v>28</v>
      </c>
      <c r="E46" s="12">
        <f>0.53/1000</f>
        <v>5.2999999999999998E-4</v>
      </c>
      <c r="F46" s="33">
        <f>F39*E46</f>
        <v>1.0329699999999999</v>
      </c>
      <c r="G46" s="33"/>
      <c r="H46" s="33"/>
      <c r="I46" s="33"/>
      <c r="J46" s="33"/>
      <c r="K46" s="33"/>
      <c r="L46" s="33"/>
      <c r="M46" s="33"/>
      <c r="N46" s="88"/>
      <c r="O46" s="17"/>
      <c r="P46" s="17"/>
      <c r="Q46" s="17"/>
      <c r="R46" s="17"/>
      <c r="S46" s="17"/>
      <c r="T46" s="17"/>
      <c r="U46" s="17"/>
    </row>
    <row r="47" spans="1:21" ht="18">
      <c r="A47" s="5"/>
      <c r="B47" s="6"/>
      <c r="C47" s="77" t="s">
        <v>34</v>
      </c>
      <c r="D47" s="9"/>
      <c r="E47" s="12"/>
      <c r="F47" s="33"/>
      <c r="G47" s="33"/>
      <c r="H47" s="33"/>
      <c r="I47" s="33"/>
      <c r="J47" s="33"/>
      <c r="K47" s="33"/>
      <c r="L47" s="33"/>
      <c r="M47" s="33"/>
      <c r="N47" s="88"/>
      <c r="O47" s="17"/>
      <c r="P47" s="17"/>
      <c r="Q47" s="17"/>
      <c r="R47" s="17"/>
      <c r="S47" s="17"/>
      <c r="T47" s="17"/>
      <c r="U47" s="17"/>
    </row>
    <row r="48" spans="1:21" ht="36">
      <c r="A48" s="5"/>
      <c r="B48" s="129"/>
      <c r="C48" s="14" t="s">
        <v>46</v>
      </c>
      <c r="D48" s="12" t="s">
        <v>51</v>
      </c>
      <c r="E48" s="12">
        <v>0.126</v>
      </c>
      <c r="F48" s="33">
        <f>F39*0.1*1.26</f>
        <v>245.57400000000001</v>
      </c>
      <c r="G48" s="33"/>
      <c r="H48" s="33"/>
      <c r="I48" s="33"/>
      <c r="J48" s="33"/>
      <c r="K48" s="33"/>
      <c r="L48" s="33"/>
      <c r="M48" s="33"/>
      <c r="N48" s="88"/>
      <c r="O48" s="17"/>
      <c r="P48" s="17"/>
      <c r="Q48" s="17"/>
      <c r="R48" s="17"/>
      <c r="S48" s="17"/>
      <c r="T48" s="17"/>
      <c r="U48" s="17"/>
    </row>
    <row r="49" spans="1:256" ht="19.5">
      <c r="A49" s="5"/>
      <c r="B49" s="6"/>
      <c r="C49" s="67" t="s">
        <v>40</v>
      </c>
      <c r="D49" s="12" t="s">
        <v>51</v>
      </c>
      <c r="E49" s="12">
        <f>30/1000</f>
        <v>0.03</v>
      </c>
      <c r="F49" s="33">
        <f>F39*E49</f>
        <v>58.47</v>
      </c>
      <c r="G49" s="33"/>
      <c r="H49" s="33"/>
      <c r="I49" s="33"/>
      <c r="J49" s="33"/>
      <c r="K49" s="33"/>
      <c r="L49" s="33"/>
      <c r="M49" s="33"/>
      <c r="N49" s="88"/>
      <c r="O49" s="17"/>
      <c r="P49" s="17"/>
      <c r="Q49" s="17"/>
      <c r="R49" s="17"/>
      <c r="S49" s="17"/>
      <c r="T49" s="17"/>
      <c r="U49" s="17"/>
    </row>
    <row r="50" spans="1:256" s="132" customFormat="1" ht="54">
      <c r="A50" s="11">
        <v>3</v>
      </c>
      <c r="B50" s="11" t="s">
        <v>85</v>
      </c>
      <c r="C50" s="65" t="s">
        <v>60</v>
      </c>
      <c r="D50" s="71" t="s">
        <v>97</v>
      </c>
      <c r="E50" s="72"/>
      <c r="F50" s="73">
        <v>1773</v>
      </c>
      <c r="G50" s="54"/>
      <c r="H50" s="54"/>
      <c r="I50" s="54"/>
      <c r="J50" s="54"/>
      <c r="K50" s="54"/>
      <c r="L50" s="7"/>
      <c r="M50" s="12"/>
    </row>
    <row r="51" spans="1:256" s="132" customFormat="1" ht="18">
      <c r="A51" s="133"/>
      <c r="B51" s="134"/>
      <c r="C51" s="53" t="s">
        <v>20</v>
      </c>
      <c r="D51" s="12" t="s">
        <v>87</v>
      </c>
      <c r="E51" s="55">
        <f>(405-4*4.64)/1000</f>
        <v>0.38644000000000001</v>
      </c>
      <c r="F51" s="54">
        <f>E51*F50</f>
        <v>685.15812000000005</v>
      </c>
      <c r="G51" s="54"/>
      <c r="H51" s="54"/>
      <c r="I51" s="54"/>
      <c r="J51" s="54"/>
      <c r="K51" s="54"/>
      <c r="L51" s="69"/>
      <c r="M51" s="33"/>
    </row>
    <row r="52" spans="1:256" s="132" customFormat="1" ht="36">
      <c r="A52" s="133"/>
      <c r="B52" s="134"/>
      <c r="C52" s="67" t="s">
        <v>88</v>
      </c>
      <c r="D52" s="81" t="s">
        <v>28</v>
      </c>
      <c r="E52" s="55">
        <f>22.6/1000</f>
        <v>2.2600000000000002E-2</v>
      </c>
      <c r="F52" s="54">
        <f>E52*F50</f>
        <v>40.069800000000001</v>
      </c>
      <c r="G52" s="54"/>
      <c r="H52" s="54"/>
      <c r="I52" s="54"/>
      <c r="J52" s="54"/>
      <c r="K52" s="33"/>
      <c r="L52" s="33"/>
      <c r="M52" s="33"/>
    </row>
    <row r="53" spans="1:256" s="132" customFormat="1" ht="18">
      <c r="A53" s="133"/>
      <c r="B53" s="134"/>
      <c r="C53" s="67" t="s">
        <v>30</v>
      </c>
      <c r="D53" s="12" t="s">
        <v>24</v>
      </c>
      <c r="E53" s="55">
        <f>13.5/1000-0.1/1000*4</f>
        <v>1.3100000000000001E-2</v>
      </c>
      <c r="F53" s="54">
        <f>E53*F50</f>
        <v>23.226300000000002</v>
      </c>
      <c r="G53" s="54"/>
      <c r="H53" s="54"/>
      <c r="I53" s="54"/>
      <c r="J53" s="54"/>
      <c r="K53" s="54"/>
      <c r="L53" s="33"/>
      <c r="M53" s="33"/>
    </row>
    <row r="54" spans="1:256" ht="18">
      <c r="A54" s="135"/>
      <c r="B54" s="135"/>
      <c r="C54" s="77" t="s">
        <v>34</v>
      </c>
      <c r="D54" s="136"/>
      <c r="E54" s="137"/>
      <c r="F54" s="138"/>
      <c r="G54" s="138"/>
      <c r="H54" s="138"/>
      <c r="I54" s="138"/>
      <c r="J54" s="138"/>
      <c r="K54" s="138"/>
      <c r="L54" s="138"/>
      <c r="M54" s="138"/>
      <c r="N54" s="57"/>
      <c r="O54" s="139"/>
      <c r="P54" s="17"/>
      <c r="Q54" s="17"/>
      <c r="R54" s="17"/>
      <c r="S54" s="17"/>
      <c r="T54" s="17"/>
      <c r="U54" s="17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s="132" customFormat="1" ht="36">
      <c r="A55" s="133"/>
      <c r="B55" s="134"/>
      <c r="C55" s="53" t="s">
        <v>61</v>
      </c>
      <c r="D55" s="12" t="s">
        <v>89</v>
      </c>
      <c r="E55" s="55">
        <f>204/1000-10.2/1000*4</f>
        <v>0.16319999999999998</v>
      </c>
      <c r="F55" s="54">
        <f>E55*F50</f>
        <v>289.35359999999997</v>
      </c>
      <c r="G55" s="54"/>
      <c r="H55" s="33"/>
      <c r="I55" s="54"/>
      <c r="J55" s="54"/>
      <c r="K55" s="54"/>
      <c r="L55" s="70"/>
      <c r="M55" s="33"/>
    </row>
    <row r="56" spans="1:256" s="132" customFormat="1" ht="18">
      <c r="A56" s="133"/>
      <c r="B56" s="134"/>
      <c r="C56" s="14" t="s">
        <v>91</v>
      </c>
      <c r="D56" s="12" t="s">
        <v>89</v>
      </c>
      <c r="E56" s="55">
        <f>40/1000</f>
        <v>0.04</v>
      </c>
      <c r="F56" s="54">
        <f>E56*F50</f>
        <v>70.92</v>
      </c>
      <c r="G56" s="54"/>
      <c r="H56" s="33"/>
      <c r="I56" s="54"/>
      <c r="J56" s="54"/>
      <c r="K56" s="54"/>
      <c r="L56" s="69"/>
      <c r="M56" s="33"/>
    </row>
    <row r="57" spans="1:256" s="132" customFormat="1" ht="18">
      <c r="A57" s="133"/>
      <c r="B57" s="134"/>
      <c r="C57" s="53" t="s">
        <v>92</v>
      </c>
      <c r="D57" s="9" t="s">
        <v>93</v>
      </c>
      <c r="E57" s="12">
        <f>11.7/1000-0.59/1000*4</f>
        <v>9.3399999999999993E-3</v>
      </c>
      <c r="F57" s="54">
        <f>F50*E57</f>
        <v>16.559819999999998</v>
      </c>
      <c r="G57" s="54"/>
      <c r="H57" s="33"/>
      <c r="I57" s="54"/>
      <c r="J57" s="54"/>
      <c r="K57" s="54"/>
      <c r="L57" s="69"/>
      <c r="M57" s="33"/>
    </row>
    <row r="58" spans="1:256" s="132" customFormat="1" ht="18">
      <c r="A58" s="133"/>
      <c r="B58" s="134"/>
      <c r="C58" s="53" t="s">
        <v>40</v>
      </c>
      <c r="D58" s="12" t="s">
        <v>89</v>
      </c>
      <c r="E58" s="55">
        <v>0.17799999999999999</v>
      </c>
      <c r="F58" s="54">
        <f>E58*F50</f>
        <v>315.59399999999999</v>
      </c>
      <c r="G58" s="54"/>
      <c r="H58" s="33"/>
      <c r="I58" s="54"/>
      <c r="J58" s="54"/>
      <c r="K58" s="54"/>
      <c r="L58" s="69"/>
      <c r="M58" s="33"/>
    </row>
    <row r="59" spans="1:256" s="132" customFormat="1" ht="18">
      <c r="A59" s="133"/>
      <c r="B59" s="134"/>
      <c r="C59" s="67" t="s">
        <v>94</v>
      </c>
      <c r="D59" s="12" t="s">
        <v>24</v>
      </c>
      <c r="E59" s="55">
        <f>6.4/1000-0.19*4/1000</f>
        <v>5.64E-3</v>
      </c>
      <c r="F59" s="54">
        <f>E59*F50</f>
        <v>9.9997199999999999</v>
      </c>
      <c r="G59" s="54"/>
      <c r="H59" s="33"/>
      <c r="I59" s="54"/>
      <c r="J59" s="54"/>
      <c r="K59" s="54"/>
      <c r="L59" s="70"/>
      <c r="M59" s="33"/>
    </row>
    <row r="60" spans="1:256" ht="36">
      <c r="A60" s="11">
        <v>4</v>
      </c>
      <c r="B60" s="140" t="s">
        <v>95</v>
      </c>
      <c r="C60" s="141" t="s">
        <v>96</v>
      </c>
      <c r="D60" s="64" t="s">
        <v>77</v>
      </c>
      <c r="E60" s="142"/>
      <c r="F60" s="143">
        <f>F50</f>
        <v>1773</v>
      </c>
      <c r="G60" s="138"/>
      <c r="H60" s="138"/>
      <c r="I60" s="138"/>
      <c r="J60" s="138"/>
      <c r="K60" s="138"/>
      <c r="L60" s="138"/>
      <c r="M60" s="138"/>
      <c r="N60" s="57"/>
      <c r="O60" s="139"/>
      <c r="P60" s="17"/>
      <c r="Q60" s="17"/>
      <c r="R60" s="17"/>
      <c r="S60" s="17"/>
      <c r="T60" s="17"/>
      <c r="U60" s="17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ht="18">
      <c r="A61" s="135"/>
      <c r="B61" s="135"/>
      <c r="C61" s="53" t="s">
        <v>20</v>
      </c>
      <c r="D61" s="12" t="s">
        <v>21</v>
      </c>
      <c r="E61" s="137">
        <v>0.33600000000000002</v>
      </c>
      <c r="F61" s="138">
        <f>E61*F60</f>
        <v>595.72800000000007</v>
      </c>
      <c r="G61" s="138"/>
      <c r="H61" s="138"/>
      <c r="I61" s="138"/>
      <c r="J61" s="138"/>
      <c r="K61" s="138"/>
      <c r="L61" s="138"/>
      <c r="M61" s="33"/>
      <c r="N61" s="57"/>
      <c r="O61" s="139"/>
      <c r="P61" s="17"/>
      <c r="Q61" s="17"/>
      <c r="R61" s="17"/>
      <c r="S61" s="17"/>
      <c r="T61" s="17"/>
      <c r="U61" s="17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ht="18">
      <c r="A62" s="135"/>
      <c r="B62" s="135"/>
      <c r="C62" s="14" t="s">
        <v>30</v>
      </c>
      <c r="D62" s="12" t="s">
        <v>24</v>
      </c>
      <c r="E62" s="137">
        <v>1.4999999999999999E-2</v>
      </c>
      <c r="F62" s="138">
        <f>E62*F60</f>
        <v>26.594999999999999</v>
      </c>
      <c r="G62" s="138"/>
      <c r="H62" s="138"/>
      <c r="I62" s="138"/>
      <c r="J62" s="138"/>
      <c r="K62" s="138"/>
      <c r="L62" s="33"/>
      <c r="M62" s="33"/>
      <c r="N62" s="57"/>
      <c r="O62" s="139"/>
      <c r="P62" s="17"/>
      <c r="Q62" s="17"/>
      <c r="R62" s="17"/>
      <c r="S62" s="17"/>
      <c r="T62" s="17"/>
      <c r="U62" s="17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ht="18">
      <c r="A63" s="135"/>
      <c r="B63" s="135"/>
      <c r="C63" s="144" t="s">
        <v>99</v>
      </c>
      <c r="D63" s="136" t="s">
        <v>69</v>
      </c>
      <c r="E63" s="137">
        <v>0.4</v>
      </c>
      <c r="F63" s="138">
        <f>E63*F60</f>
        <v>709.2</v>
      </c>
      <c r="G63" s="138"/>
      <c r="H63" s="33"/>
      <c r="I63" s="138"/>
      <c r="J63" s="138"/>
      <c r="K63" s="138"/>
      <c r="L63" s="138"/>
      <c r="M63" s="33"/>
      <c r="N63" s="57"/>
      <c r="O63" s="139"/>
      <c r="P63" s="17"/>
      <c r="Q63" s="17"/>
      <c r="R63" s="17"/>
      <c r="S63" s="17"/>
      <c r="T63" s="17"/>
      <c r="U63" s="17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</row>
    <row r="64" spans="1:256" ht="18">
      <c r="A64" s="135"/>
      <c r="B64" s="135"/>
      <c r="C64" s="144" t="s">
        <v>37</v>
      </c>
      <c r="D64" s="12" t="s">
        <v>24</v>
      </c>
      <c r="E64" s="137">
        <v>2.2800000000000001E-2</v>
      </c>
      <c r="F64" s="138">
        <f>E64*F60</f>
        <v>40.424399999999999</v>
      </c>
      <c r="G64" s="138"/>
      <c r="H64" s="33"/>
      <c r="I64" s="138"/>
      <c r="J64" s="138"/>
      <c r="K64" s="138"/>
      <c r="L64" s="138"/>
      <c r="M64" s="33"/>
      <c r="N64" s="57"/>
      <c r="O64" s="139"/>
      <c r="P64" s="17"/>
      <c r="Q64" s="17"/>
      <c r="R64" s="17"/>
      <c r="S64" s="17"/>
      <c r="T64" s="17"/>
      <c r="U64" s="17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21" ht="108">
      <c r="A65" s="11">
        <v>5</v>
      </c>
      <c r="B65" s="11" t="s">
        <v>63</v>
      </c>
      <c r="C65" s="65" t="s">
        <v>104</v>
      </c>
      <c r="D65" s="64" t="s">
        <v>64</v>
      </c>
      <c r="E65" s="64"/>
      <c r="F65" s="145">
        <f>(440/5*4)</f>
        <v>352</v>
      </c>
      <c r="G65" s="33"/>
      <c r="H65" s="33"/>
      <c r="I65" s="33"/>
      <c r="J65" s="33"/>
      <c r="K65" s="33"/>
      <c r="L65" s="33"/>
      <c r="M65" s="33"/>
      <c r="N65" s="88"/>
      <c r="O65" s="17"/>
      <c r="P65" s="17"/>
      <c r="Q65" s="17"/>
      <c r="R65" s="17"/>
      <c r="S65" s="17"/>
      <c r="T65" s="17"/>
      <c r="U65" s="17"/>
    </row>
    <row r="66" spans="1:21" s="132" customFormat="1" ht="18">
      <c r="A66" s="11"/>
      <c r="B66" s="11"/>
      <c r="C66" s="144" t="s">
        <v>86</v>
      </c>
      <c r="D66" s="12" t="s">
        <v>87</v>
      </c>
      <c r="E66" s="137">
        <v>7.6999999999999999E-2</v>
      </c>
      <c r="F66" s="56">
        <f>E66*F65</f>
        <v>27.103999999999999</v>
      </c>
      <c r="G66" s="138"/>
      <c r="H66" s="138"/>
      <c r="I66" s="138"/>
      <c r="J66" s="138"/>
      <c r="K66" s="138"/>
      <c r="L66" s="138"/>
      <c r="M66" s="33"/>
    </row>
    <row r="67" spans="1:21" s="132" customFormat="1" ht="18">
      <c r="A67" s="11"/>
      <c r="B67" s="11"/>
      <c r="C67" s="144" t="s">
        <v>103</v>
      </c>
      <c r="D67" s="81" t="s">
        <v>28</v>
      </c>
      <c r="E67" s="137">
        <v>0.19400000000000001</v>
      </c>
      <c r="F67" s="56">
        <f>E67*F65</f>
        <v>68.287999999999997</v>
      </c>
      <c r="G67" s="138"/>
      <c r="H67" s="138"/>
      <c r="I67" s="138"/>
      <c r="J67" s="138"/>
      <c r="K67" s="138"/>
      <c r="L67" s="33"/>
      <c r="M67" s="33"/>
    </row>
    <row r="68" spans="1:21" s="132" customFormat="1" ht="18">
      <c r="A68" s="11"/>
      <c r="B68" s="11"/>
      <c r="C68" s="144" t="s">
        <v>100</v>
      </c>
      <c r="D68" s="81" t="s">
        <v>28</v>
      </c>
      <c r="E68" s="137">
        <v>2.4199999999999999E-2</v>
      </c>
      <c r="F68" s="56">
        <f>E68*F65</f>
        <v>8.5183999999999997</v>
      </c>
      <c r="G68" s="138"/>
      <c r="H68" s="138"/>
      <c r="I68" s="138"/>
      <c r="J68" s="138"/>
      <c r="K68" s="138"/>
      <c r="L68" s="33"/>
      <c r="M68" s="33"/>
    </row>
    <row r="69" spans="1:21" s="132" customFormat="1" ht="18">
      <c r="A69" s="11"/>
      <c r="B69" s="11"/>
      <c r="C69" s="144" t="s">
        <v>101</v>
      </c>
      <c r="D69" s="81" t="s">
        <v>28</v>
      </c>
      <c r="E69" s="137">
        <v>1.67E-2</v>
      </c>
      <c r="F69" s="56">
        <f>E69*F65</f>
        <v>5.8784000000000001</v>
      </c>
      <c r="G69" s="138"/>
      <c r="H69" s="138"/>
      <c r="I69" s="138"/>
      <c r="J69" s="138"/>
      <c r="K69" s="138"/>
      <c r="L69" s="33"/>
      <c r="M69" s="33"/>
    </row>
    <row r="70" spans="1:21" s="132" customFormat="1" ht="28.15" customHeight="1">
      <c r="A70" s="11"/>
      <c r="B70" s="11"/>
      <c r="C70" s="146" t="s">
        <v>88</v>
      </c>
      <c r="D70" s="81" t="s">
        <v>28</v>
      </c>
      <c r="E70" s="137">
        <v>8.8000000000000005E-3</v>
      </c>
      <c r="F70" s="56">
        <f>E70*F65</f>
        <v>3.0976000000000004</v>
      </c>
      <c r="G70" s="138"/>
      <c r="H70" s="138"/>
      <c r="I70" s="138"/>
      <c r="J70" s="138"/>
      <c r="K70" s="33"/>
      <c r="L70" s="33"/>
      <c r="M70" s="33"/>
    </row>
    <row r="71" spans="1:21" s="132" customFormat="1" ht="18">
      <c r="A71" s="11"/>
      <c r="B71" s="11"/>
      <c r="C71" s="144" t="s">
        <v>30</v>
      </c>
      <c r="D71" s="12" t="s">
        <v>24</v>
      </c>
      <c r="E71" s="137">
        <v>6.3700000000000007E-2</v>
      </c>
      <c r="F71" s="56">
        <f>E71*F65</f>
        <v>22.422400000000003</v>
      </c>
      <c r="G71" s="138"/>
      <c r="H71" s="138"/>
      <c r="I71" s="138"/>
      <c r="J71" s="138"/>
      <c r="K71" s="138"/>
      <c r="L71" s="33"/>
      <c r="M71" s="33"/>
    </row>
    <row r="72" spans="1:21" ht="18">
      <c r="A72" s="5"/>
      <c r="B72" s="6"/>
      <c r="C72" s="77" t="s">
        <v>34</v>
      </c>
      <c r="D72" s="12"/>
      <c r="E72" s="137"/>
      <c r="F72" s="56"/>
      <c r="G72" s="138"/>
      <c r="H72" s="138"/>
      <c r="I72" s="138"/>
      <c r="J72" s="138"/>
      <c r="K72" s="138"/>
      <c r="L72" s="138"/>
      <c r="M72" s="33"/>
      <c r="N72" s="88"/>
      <c r="O72" s="17"/>
      <c r="P72" s="17"/>
      <c r="Q72" s="17"/>
      <c r="R72" s="17"/>
      <c r="S72" s="17"/>
      <c r="T72" s="17"/>
      <c r="U72" s="17"/>
    </row>
    <row r="73" spans="1:21" s="132" customFormat="1" ht="18">
      <c r="A73" s="11"/>
      <c r="B73" s="11"/>
      <c r="C73" s="144" t="s">
        <v>81</v>
      </c>
      <c r="D73" s="12" t="s">
        <v>62</v>
      </c>
      <c r="E73" s="137">
        <f>0.06/100</f>
        <v>5.9999999999999995E-4</v>
      </c>
      <c r="F73" s="56">
        <f>E73*F65</f>
        <v>0.21119999999999997</v>
      </c>
      <c r="G73" s="138"/>
      <c r="H73" s="33"/>
      <c r="I73" s="138"/>
      <c r="J73" s="138"/>
      <c r="K73" s="138"/>
      <c r="L73" s="138"/>
      <c r="M73" s="33"/>
    </row>
    <row r="74" spans="1:21" s="132" customFormat="1" ht="18">
      <c r="A74" s="11"/>
      <c r="B74" s="11"/>
      <c r="C74" s="144" t="s">
        <v>90</v>
      </c>
      <c r="D74" s="12" t="s">
        <v>62</v>
      </c>
      <c r="E74" s="137">
        <v>6.9999999999999999E-4</v>
      </c>
      <c r="F74" s="56">
        <f>F65*E74</f>
        <v>0.24640000000000001</v>
      </c>
      <c r="G74" s="138"/>
      <c r="H74" s="33"/>
      <c r="I74" s="138"/>
      <c r="J74" s="138"/>
      <c r="K74" s="138"/>
      <c r="L74" s="138"/>
      <c r="M74" s="33"/>
    </row>
    <row r="75" spans="1:21" s="132" customFormat="1" ht="18">
      <c r="A75" s="11"/>
      <c r="B75" s="11"/>
      <c r="C75" s="144" t="s">
        <v>40</v>
      </c>
      <c r="D75" s="12" t="s">
        <v>89</v>
      </c>
      <c r="E75" s="137">
        <v>6.2E-2</v>
      </c>
      <c r="F75" s="56">
        <f>E75*F65</f>
        <v>21.823999999999998</v>
      </c>
      <c r="G75" s="138"/>
      <c r="H75" s="33"/>
      <c r="I75" s="138"/>
      <c r="J75" s="138"/>
      <c r="K75" s="138"/>
      <c r="L75" s="138"/>
      <c r="M75" s="33"/>
    </row>
    <row r="76" spans="1:21" s="132" customFormat="1" ht="18">
      <c r="A76" s="11"/>
      <c r="B76" s="11"/>
      <c r="C76" s="144" t="s">
        <v>91</v>
      </c>
      <c r="D76" s="12" t="s">
        <v>89</v>
      </c>
      <c r="E76" s="137">
        <v>0.01</v>
      </c>
      <c r="F76" s="56">
        <f>E76*F65</f>
        <v>3.52</v>
      </c>
      <c r="G76" s="138"/>
      <c r="H76" s="33"/>
      <c r="I76" s="138"/>
      <c r="J76" s="138"/>
      <c r="K76" s="138"/>
      <c r="L76" s="138"/>
      <c r="M76" s="33"/>
    </row>
    <row r="77" spans="1:21" s="132" customFormat="1" ht="18">
      <c r="A77" s="11"/>
      <c r="B77" s="11"/>
      <c r="C77" s="144" t="s">
        <v>94</v>
      </c>
      <c r="D77" s="12" t="s">
        <v>24</v>
      </c>
      <c r="E77" s="137">
        <v>1.78E-2</v>
      </c>
      <c r="F77" s="56">
        <f>E77*F65</f>
        <v>6.2656000000000001</v>
      </c>
      <c r="G77" s="138"/>
      <c r="H77" s="33"/>
      <c r="I77" s="138"/>
      <c r="J77" s="138"/>
      <c r="K77" s="138"/>
      <c r="L77" s="138"/>
      <c r="M77" s="33"/>
    </row>
    <row r="78" spans="1:21" ht="90">
      <c r="A78" s="147">
        <v>6</v>
      </c>
      <c r="B78" s="11" t="s">
        <v>47</v>
      </c>
      <c r="C78" s="148" t="s">
        <v>65</v>
      </c>
      <c r="D78" s="64" t="s">
        <v>79</v>
      </c>
      <c r="E78" s="149"/>
      <c r="F78" s="150">
        <f>169.01/1.22</f>
        <v>138.53278688524588</v>
      </c>
      <c r="G78" s="26"/>
      <c r="H78" s="26"/>
      <c r="I78" s="26"/>
      <c r="J78" s="26"/>
      <c r="K78" s="26"/>
      <c r="L78" s="26"/>
      <c r="M78" s="26"/>
      <c r="N78" s="88"/>
      <c r="O78" s="17"/>
      <c r="P78" s="17"/>
      <c r="Q78" s="17"/>
      <c r="R78" s="17"/>
      <c r="S78" s="17"/>
      <c r="T78" s="17"/>
      <c r="U78" s="17"/>
    </row>
    <row r="79" spans="1:21" ht="18" customHeight="1">
      <c r="A79" s="58"/>
      <c r="B79" s="151"/>
      <c r="C79" s="99" t="s">
        <v>20</v>
      </c>
      <c r="D79" s="152" t="s">
        <v>21</v>
      </c>
      <c r="E79" s="34">
        <v>0.15</v>
      </c>
      <c r="F79" s="26">
        <f>F78*E79</f>
        <v>20.779918032786881</v>
      </c>
      <c r="G79" s="26"/>
      <c r="H79" s="26"/>
      <c r="I79" s="26"/>
      <c r="J79" s="26"/>
      <c r="K79" s="26"/>
      <c r="L79" s="26"/>
      <c r="M79" s="33"/>
      <c r="N79" s="88"/>
      <c r="O79" s="17"/>
      <c r="P79" s="17"/>
      <c r="Q79" s="17"/>
      <c r="R79" s="17"/>
      <c r="S79" s="17"/>
      <c r="T79" s="17"/>
      <c r="U79" s="17"/>
    </row>
    <row r="80" spans="1:21" ht="18" customHeight="1">
      <c r="A80" s="58"/>
      <c r="B80" s="113"/>
      <c r="C80" s="114" t="s">
        <v>39</v>
      </c>
      <c r="D80" s="81" t="s">
        <v>28</v>
      </c>
      <c r="E80" s="34">
        <f>2.16/100</f>
        <v>2.1600000000000001E-2</v>
      </c>
      <c r="F80" s="26">
        <f>F78*E80</f>
        <v>2.9923081967213112</v>
      </c>
      <c r="G80" s="26"/>
      <c r="H80" s="26"/>
      <c r="I80" s="26"/>
      <c r="J80" s="26"/>
      <c r="K80" s="33"/>
      <c r="L80" s="33"/>
      <c r="M80" s="33"/>
      <c r="N80" s="153"/>
      <c r="O80" s="154"/>
      <c r="P80" s="57"/>
      <c r="Q80" s="17"/>
      <c r="R80" s="17"/>
      <c r="S80" s="17"/>
      <c r="T80" s="17"/>
      <c r="U80" s="17"/>
    </row>
    <row r="81" spans="1:21" ht="30.75" customHeight="1">
      <c r="A81" s="58"/>
      <c r="B81" s="8"/>
      <c r="C81" s="53" t="s">
        <v>80</v>
      </c>
      <c r="D81" s="81" t="s">
        <v>28</v>
      </c>
      <c r="E81" s="66">
        <f>2.73/100</f>
        <v>2.7300000000000001E-2</v>
      </c>
      <c r="F81" s="26">
        <f>F78*E81</f>
        <v>3.7819450819672129</v>
      </c>
      <c r="G81" s="26"/>
      <c r="H81" s="26"/>
      <c r="I81" s="26"/>
      <c r="J81" s="26"/>
      <c r="K81" s="33"/>
      <c r="L81" s="33"/>
      <c r="M81" s="33"/>
      <c r="N81" s="88"/>
      <c r="O81" s="155"/>
      <c r="P81" s="17"/>
      <c r="Q81" s="17"/>
      <c r="R81" s="17"/>
      <c r="S81" s="17"/>
      <c r="T81" s="17"/>
      <c r="U81" s="17"/>
    </row>
    <row r="82" spans="1:21" ht="36">
      <c r="A82" s="58"/>
      <c r="B82" s="8"/>
      <c r="C82" s="14" t="s">
        <v>88</v>
      </c>
      <c r="D82" s="81" t="s">
        <v>28</v>
      </c>
      <c r="E82" s="34">
        <f>0.97/100</f>
        <v>9.7000000000000003E-3</v>
      </c>
      <c r="F82" s="26">
        <f>F78*E82</f>
        <v>1.3437680327868851</v>
      </c>
      <c r="G82" s="26"/>
      <c r="H82" s="26"/>
      <c r="I82" s="26"/>
      <c r="J82" s="26"/>
      <c r="K82" s="33"/>
      <c r="L82" s="33"/>
      <c r="M82" s="33"/>
      <c r="N82" s="88"/>
      <c r="O82" s="155"/>
      <c r="P82" s="17"/>
      <c r="Q82" s="17"/>
      <c r="R82" s="17"/>
      <c r="S82" s="17"/>
      <c r="T82" s="17"/>
      <c r="U82" s="17"/>
    </row>
    <row r="83" spans="1:21" ht="18">
      <c r="A83" s="58"/>
      <c r="B83" s="6"/>
      <c r="C83" s="99" t="s">
        <v>34</v>
      </c>
      <c r="D83" s="156"/>
      <c r="E83" s="82"/>
      <c r="F83" s="26"/>
      <c r="G83" s="26"/>
      <c r="H83" s="26"/>
      <c r="I83" s="26"/>
      <c r="J83" s="26"/>
      <c r="K83" s="26"/>
      <c r="L83" s="26"/>
      <c r="M83" s="26"/>
      <c r="N83" s="88"/>
      <c r="O83" s="155"/>
      <c r="P83" s="17"/>
      <c r="Q83" s="17"/>
      <c r="R83" s="17"/>
      <c r="S83" s="17"/>
      <c r="T83" s="17"/>
      <c r="U83" s="17"/>
    </row>
    <row r="84" spans="1:21" ht="54">
      <c r="A84" s="58"/>
      <c r="B84" s="129"/>
      <c r="C84" s="114" t="s">
        <v>52</v>
      </c>
      <c r="D84" s="12" t="s">
        <v>51</v>
      </c>
      <c r="E84" s="130">
        <v>1.22</v>
      </c>
      <c r="F84" s="26">
        <f>F78*E84</f>
        <v>169.00999999999996</v>
      </c>
      <c r="G84" s="26"/>
      <c r="H84" s="33"/>
      <c r="I84" s="26"/>
      <c r="J84" s="26"/>
      <c r="K84" s="26"/>
      <c r="L84" s="26"/>
      <c r="M84" s="33"/>
      <c r="N84" s="88"/>
      <c r="O84" s="155"/>
      <c r="P84" s="17"/>
      <c r="Q84" s="17"/>
      <c r="R84" s="17"/>
      <c r="S84" s="17"/>
      <c r="T84" s="17"/>
      <c r="U84" s="17"/>
    </row>
    <row r="85" spans="1:21" ht="19.5">
      <c r="A85" s="58"/>
      <c r="B85" s="6"/>
      <c r="C85" s="99" t="s">
        <v>40</v>
      </c>
      <c r="D85" s="12" t="s">
        <v>51</v>
      </c>
      <c r="E85" s="34">
        <v>7.0000000000000007E-2</v>
      </c>
      <c r="F85" s="26">
        <f>F78*E85</f>
        <v>9.6972950819672121</v>
      </c>
      <c r="G85" s="26"/>
      <c r="H85" s="33"/>
      <c r="I85" s="26"/>
      <c r="J85" s="26"/>
      <c r="K85" s="26"/>
      <c r="L85" s="26"/>
      <c r="M85" s="33"/>
      <c r="N85" s="88"/>
      <c r="O85" s="155"/>
      <c r="P85" s="17"/>
      <c r="Q85" s="17"/>
      <c r="R85" s="17"/>
      <c r="S85" s="17"/>
      <c r="T85" s="17"/>
      <c r="U85" s="17"/>
    </row>
    <row r="86" spans="1:21" ht="18">
      <c r="A86" s="157"/>
      <c r="B86" s="158"/>
      <c r="C86" s="159" t="s">
        <v>22</v>
      </c>
      <c r="D86" s="59"/>
      <c r="E86" s="82"/>
      <c r="F86" s="26"/>
      <c r="G86" s="26"/>
      <c r="H86" s="29"/>
      <c r="I86" s="29"/>
      <c r="J86" s="29"/>
      <c r="K86" s="29"/>
      <c r="L86" s="29"/>
      <c r="M86" s="29"/>
      <c r="N86" s="88"/>
      <c r="O86" s="155"/>
      <c r="P86" s="17"/>
      <c r="Q86" s="17"/>
      <c r="R86" s="17"/>
      <c r="S86" s="17"/>
      <c r="T86" s="17"/>
      <c r="U86" s="17"/>
    </row>
    <row r="87" spans="1:21" ht="36">
      <c r="A87" s="112"/>
      <c r="B87" s="160"/>
      <c r="C87" s="90" t="s">
        <v>71</v>
      </c>
      <c r="D87" s="127"/>
      <c r="E87" s="82"/>
      <c r="F87" s="26"/>
      <c r="G87" s="26"/>
      <c r="H87" s="26"/>
      <c r="I87" s="26"/>
      <c r="J87" s="26"/>
      <c r="K87" s="26"/>
      <c r="L87" s="26"/>
      <c r="M87" s="26"/>
      <c r="N87" s="88"/>
      <c r="O87" s="17"/>
      <c r="P87" s="17"/>
      <c r="Q87" s="17"/>
      <c r="R87" s="17"/>
      <c r="S87" s="17"/>
      <c r="T87" s="17"/>
      <c r="U87" s="17"/>
    </row>
    <row r="88" spans="1:21" ht="90">
      <c r="A88" s="11">
        <v>1</v>
      </c>
      <c r="B88" s="11" t="s">
        <v>55</v>
      </c>
      <c r="C88" s="65" t="s">
        <v>58</v>
      </c>
      <c r="D88" s="64" t="s">
        <v>79</v>
      </c>
      <c r="E88" s="64"/>
      <c r="F88" s="128">
        <f>13.53/1.22</f>
        <v>11.090163934426229</v>
      </c>
      <c r="G88" s="33"/>
      <c r="H88" s="33"/>
      <c r="I88" s="33"/>
      <c r="J88" s="33"/>
      <c r="K88" s="33"/>
      <c r="L88" s="33"/>
      <c r="M88" s="33"/>
      <c r="N88" s="57"/>
      <c r="O88" s="17"/>
      <c r="P88" s="17"/>
      <c r="Q88" s="17"/>
      <c r="R88" s="17"/>
      <c r="S88" s="17"/>
      <c r="T88" s="17"/>
      <c r="U88" s="17"/>
    </row>
    <row r="89" spans="1:21" ht="23.25" customHeight="1">
      <c r="A89" s="5"/>
      <c r="B89" s="6"/>
      <c r="C89" s="53" t="s">
        <v>20</v>
      </c>
      <c r="D89" s="12" t="s">
        <v>21</v>
      </c>
      <c r="E89" s="13">
        <f>15/100</f>
        <v>0.15</v>
      </c>
      <c r="F89" s="33">
        <f>F88*E89</f>
        <v>1.6635245901639344</v>
      </c>
      <c r="G89" s="33"/>
      <c r="H89" s="33"/>
      <c r="I89" s="33"/>
      <c r="J89" s="33"/>
      <c r="K89" s="33"/>
      <c r="L89" s="33"/>
      <c r="M89" s="33"/>
      <c r="N89" s="57"/>
      <c r="O89" s="17"/>
      <c r="P89" s="17"/>
      <c r="Q89" s="17"/>
      <c r="R89" s="17"/>
      <c r="S89" s="17"/>
      <c r="T89" s="17"/>
      <c r="U89" s="17"/>
    </row>
    <row r="90" spans="1:21" ht="21" customHeight="1">
      <c r="A90" s="5"/>
      <c r="B90" s="113"/>
      <c r="C90" s="53" t="s">
        <v>39</v>
      </c>
      <c r="D90" s="81" t="s">
        <v>28</v>
      </c>
      <c r="E90" s="13">
        <f>2.16/100</f>
        <v>2.1600000000000001E-2</v>
      </c>
      <c r="F90" s="33">
        <f>F88*E90</f>
        <v>0.23954754098360656</v>
      </c>
      <c r="G90" s="33"/>
      <c r="H90" s="33"/>
      <c r="I90" s="33"/>
      <c r="J90" s="33"/>
      <c r="K90" s="33"/>
      <c r="L90" s="33"/>
      <c r="M90" s="33"/>
      <c r="N90" s="57"/>
      <c r="O90" s="17"/>
      <c r="P90" s="17"/>
      <c r="Q90" s="17"/>
      <c r="R90" s="17"/>
      <c r="S90" s="17"/>
      <c r="T90" s="17"/>
      <c r="U90" s="17"/>
    </row>
    <row r="91" spans="1:21" ht="18">
      <c r="A91" s="5"/>
      <c r="B91" s="8"/>
      <c r="C91" s="53" t="s">
        <v>80</v>
      </c>
      <c r="D91" s="81" t="s">
        <v>28</v>
      </c>
      <c r="E91" s="13">
        <f>2.73/100</f>
        <v>2.7300000000000001E-2</v>
      </c>
      <c r="F91" s="33">
        <f>E91*F88</f>
        <v>0.30276147540983606</v>
      </c>
      <c r="G91" s="33"/>
      <c r="H91" s="33"/>
      <c r="I91" s="33"/>
      <c r="J91" s="33"/>
      <c r="K91" s="33"/>
      <c r="L91" s="33"/>
      <c r="M91" s="33"/>
      <c r="N91" s="57"/>
      <c r="O91" s="17"/>
      <c r="P91" s="17"/>
      <c r="Q91" s="17"/>
      <c r="R91" s="17"/>
      <c r="S91" s="17"/>
      <c r="T91" s="17"/>
      <c r="U91" s="17"/>
    </row>
    <row r="92" spans="1:21" ht="36">
      <c r="A92" s="5"/>
      <c r="B92" s="8"/>
      <c r="C92" s="67" t="s">
        <v>88</v>
      </c>
      <c r="D92" s="81" t="s">
        <v>28</v>
      </c>
      <c r="E92" s="13">
        <f>0.97/100</f>
        <v>9.7000000000000003E-3</v>
      </c>
      <c r="F92" s="33">
        <f>F88*E92</f>
        <v>0.10757459016393443</v>
      </c>
      <c r="G92" s="33"/>
      <c r="H92" s="33"/>
      <c r="I92" s="33"/>
      <c r="J92" s="33"/>
      <c r="K92" s="33"/>
      <c r="L92" s="33"/>
      <c r="M92" s="33"/>
      <c r="N92" s="57"/>
      <c r="O92" s="17"/>
      <c r="P92" s="17"/>
      <c r="Q92" s="17"/>
      <c r="R92" s="17"/>
      <c r="S92" s="17"/>
      <c r="T92" s="17"/>
      <c r="U92" s="17"/>
    </row>
    <row r="93" spans="1:21" ht="18">
      <c r="A93" s="5"/>
      <c r="B93" s="6"/>
      <c r="C93" s="77" t="s">
        <v>34</v>
      </c>
      <c r="D93" s="9"/>
      <c r="E93" s="12"/>
      <c r="F93" s="33"/>
      <c r="G93" s="33"/>
      <c r="H93" s="33"/>
      <c r="I93" s="33"/>
      <c r="J93" s="33"/>
      <c r="K93" s="33"/>
      <c r="L93" s="33"/>
      <c r="M93" s="33"/>
      <c r="N93" s="57"/>
      <c r="O93" s="17"/>
      <c r="P93" s="17"/>
      <c r="Q93" s="17"/>
      <c r="R93" s="17"/>
      <c r="S93" s="17"/>
      <c r="T93" s="17"/>
      <c r="U93" s="17"/>
    </row>
    <row r="94" spans="1:21" ht="54">
      <c r="A94" s="11"/>
      <c r="B94" s="129"/>
      <c r="C94" s="14" t="s">
        <v>52</v>
      </c>
      <c r="D94" s="12" t="s">
        <v>51</v>
      </c>
      <c r="E94" s="12">
        <v>1.22</v>
      </c>
      <c r="F94" s="33">
        <f>F88*E94</f>
        <v>13.53</v>
      </c>
      <c r="G94" s="33"/>
      <c r="H94" s="33"/>
      <c r="I94" s="33"/>
      <c r="J94" s="33"/>
      <c r="K94" s="33"/>
      <c r="L94" s="33"/>
      <c r="M94" s="33"/>
      <c r="N94" s="57"/>
      <c r="O94" s="17"/>
      <c r="P94" s="17"/>
      <c r="Q94" s="17"/>
      <c r="R94" s="17"/>
      <c r="S94" s="17"/>
      <c r="T94" s="17"/>
      <c r="U94" s="17"/>
    </row>
    <row r="95" spans="1:21" ht="18" customHeight="1">
      <c r="A95" s="5"/>
      <c r="B95" s="6"/>
      <c r="C95" s="67" t="s">
        <v>40</v>
      </c>
      <c r="D95" s="12" t="s">
        <v>51</v>
      </c>
      <c r="E95" s="13">
        <v>7.0000000000000007E-2</v>
      </c>
      <c r="F95" s="33">
        <f>F88*E95</f>
        <v>0.77631147540983614</v>
      </c>
      <c r="G95" s="33"/>
      <c r="H95" s="33"/>
      <c r="I95" s="33"/>
      <c r="J95" s="33"/>
      <c r="K95" s="33"/>
      <c r="L95" s="33"/>
      <c r="M95" s="33"/>
      <c r="N95" s="57"/>
      <c r="O95" s="17"/>
      <c r="P95" s="17"/>
      <c r="Q95" s="17"/>
      <c r="R95" s="17"/>
      <c r="S95" s="17"/>
      <c r="T95" s="17"/>
      <c r="U95" s="17"/>
    </row>
    <row r="96" spans="1:21" ht="69.75" customHeight="1">
      <c r="A96" s="5">
        <v>2</v>
      </c>
      <c r="B96" s="10" t="s">
        <v>41</v>
      </c>
      <c r="C96" s="68" t="s">
        <v>59</v>
      </c>
      <c r="D96" s="11" t="s">
        <v>84</v>
      </c>
      <c r="E96" s="11"/>
      <c r="F96" s="131">
        <v>92.4</v>
      </c>
      <c r="G96" s="33"/>
      <c r="H96" s="33"/>
      <c r="I96" s="33"/>
      <c r="J96" s="33"/>
      <c r="K96" s="33"/>
      <c r="L96" s="33"/>
      <c r="M96" s="33"/>
      <c r="N96" s="88"/>
      <c r="O96" s="17"/>
      <c r="P96" s="17"/>
      <c r="Q96" s="17"/>
      <c r="R96" s="17"/>
      <c r="S96" s="17"/>
      <c r="T96" s="17"/>
      <c r="U96" s="17"/>
    </row>
    <row r="97" spans="1:256" ht="18">
      <c r="A97" s="5"/>
      <c r="B97" s="6"/>
      <c r="C97" s="53" t="s">
        <v>20</v>
      </c>
      <c r="D97" s="12" t="s">
        <v>21</v>
      </c>
      <c r="E97" s="12">
        <f>33/1000</f>
        <v>3.3000000000000002E-2</v>
      </c>
      <c r="F97" s="33">
        <f>F96*E97</f>
        <v>3.0492000000000004</v>
      </c>
      <c r="G97" s="33"/>
      <c r="H97" s="33"/>
      <c r="I97" s="33"/>
      <c r="J97" s="33"/>
      <c r="K97" s="33"/>
      <c r="L97" s="33"/>
      <c r="M97" s="33"/>
      <c r="N97" s="88"/>
      <c r="O97" s="17"/>
      <c r="P97" s="17"/>
      <c r="Q97" s="17"/>
      <c r="R97" s="17"/>
      <c r="S97" s="17"/>
      <c r="T97" s="17"/>
      <c r="U97" s="17"/>
    </row>
    <row r="98" spans="1:256" ht="18">
      <c r="A98" s="5"/>
      <c r="B98" s="113"/>
      <c r="C98" s="67" t="s">
        <v>42</v>
      </c>
      <c r="D98" s="81" t="s">
        <v>28</v>
      </c>
      <c r="E98" s="12">
        <f>2.58/1000</f>
        <v>2.5800000000000003E-3</v>
      </c>
      <c r="F98" s="33">
        <f>F96*E98</f>
        <v>0.23839200000000005</v>
      </c>
      <c r="G98" s="33"/>
      <c r="H98" s="33"/>
      <c r="I98" s="33"/>
      <c r="J98" s="33"/>
      <c r="K98" s="33"/>
      <c r="L98" s="33"/>
      <c r="M98" s="33"/>
      <c r="N98" s="88"/>
      <c r="O98" s="17"/>
      <c r="P98" s="17"/>
      <c r="Q98" s="17"/>
      <c r="R98" s="17"/>
      <c r="S98" s="17"/>
      <c r="T98" s="17"/>
      <c r="U98" s="17"/>
    </row>
    <row r="99" spans="1:256" ht="18">
      <c r="A99" s="5"/>
      <c r="B99" s="113"/>
      <c r="C99" s="53" t="s">
        <v>39</v>
      </c>
      <c r="D99" s="81" t="s">
        <v>28</v>
      </c>
      <c r="E99" s="12">
        <f>0.42/1000</f>
        <v>4.1999999999999996E-4</v>
      </c>
      <c r="F99" s="33">
        <f>F96*E99</f>
        <v>3.8808000000000002E-2</v>
      </c>
      <c r="G99" s="33"/>
      <c r="H99" s="33"/>
      <c r="I99" s="33"/>
      <c r="J99" s="33"/>
      <c r="K99" s="33"/>
      <c r="L99" s="33"/>
      <c r="M99" s="33"/>
      <c r="N99" s="88"/>
      <c r="O99" s="17"/>
      <c r="P99" s="17"/>
      <c r="Q99" s="17"/>
      <c r="R99" s="17"/>
      <c r="S99" s="17"/>
      <c r="T99" s="17"/>
      <c r="U99" s="17"/>
    </row>
    <row r="100" spans="1:256" ht="18">
      <c r="A100" s="5"/>
      <c r="B100" s="8"/>
      <c r="C100" s="67" t="s">
        <v>43</v>
      </c>
      <c r="D100" s="81" t="s">
        <v>28</v>
      </c>
      <c r="E100" s="12">
        <f>11.2/1000</f>
        <v>1.12E-2</v>
      </c>
      <c r="F100" s="33">
        <f>E100*F96</f>
        <v>1.03488</v>
      </c>
      <c r="G100" s="33"/>
      <c r="H100" s="33"/>
      <c r="I100" s="33"/>
      <c r="J100" s="33"/>
      <c r="K100" s="33"/>
      <c r="L100" s="33"/>
      <c r="M100" s="33"/>
      <c r="N100" s="88"/>
      <c r="O100" s="17"/>
      <c r="P100" s="17"/>
      <c r="Q100" s="17"/>
      <c r="R100" s="17"/>
      <c r="S100" s="17"/>
      <c r="T100" s="17"/>
      <c r="U100" s="17"/>
    </row>
    <row r="101" spans="1:256" ht="18">
      <c r="A101" s="5"/>
      <c r="B101" s="8"/>
      <c r="C101" s="67" t="s">
        <v>44</v>
      </c>
      <c r="D101" s="81" t="s">
        <v>28</v>
      </c>
      <c r="E101" s="12">
        <f>24.8/1000</f>
        <v>2.4799999999999999E-2</v>
      </c>
      <c r="F101" s="33">
        <f>E101*F96</f>
        <v>2.2915200000000002</v>
      </c>
      <c r="G101" s="33"/>
      <c r="H101" s="33"/>
      <c r="I101" s="33"/>
      <c r="J101" s="33"/>
      <c r="K101" s="33"/>
      <c r="L101" s="33"/>
      <c r="M101" s="33"/>
      <c r="N101" s="88"/>
      <c r="O101" s="17"/>
      <c r="P101" s="17"/>
      <c r="Q101" s="17"/>
      <c r="R101" s="17"/>
      <c r="S101" s="17"/>
      <c r="T101" s="17"/>
      <c r="U101" s="17"/>
    </row>
    <row r="102" spans="1:256" ht="36">
      <c r="A102" s="5"/>
      <c r="B102" s="8"/>
      <c r="C102" s="67" t="s">
        <v>88</v>
      </c>
      <c r="D102" s="81" t="s">
        <v>28</v>
      </c>
      <c r="E102" s="12">
        <f>4.14/1000</f>
        <v>4.1399999999999996E-3</v>
      </c>
      <c r="F102" s="33">
        <f>F96*E102</f>
        <v>0.38253599999999999</v>
      </c>
      <c r="G102" s="33"/>
      <c r="H102" s="33"/>
      <c r="I102" s="33"/>
      <c r="J102" s="33"/>
      <c r="K102" s="33"/>
      <c r="L102" s="33"/>
      <c r="M102" s="33"/>
      <c r="N102" s="88"/>
      <c r="O102" s="17"/>
      <c r="P102" s="17"/>
      <c r="Q102" s="17"/>
      <c r="R102" s="17"/>
      <c r="S102" s="17"/>
      <c r="T102" s="17"/>
      <c r="U102" s="17"/>
    </row>
    <row r="103" spans="1:256" ht="36">
      <c r="A103" s="5"/>
      <c r="B103" s="8"/>
      <c r="C103" s="67" t="s">
        <v>45</v>
      </c>
      <c r="D103" s="81" t="s">
        <v>28</v>
      </c>
      <c r="E103" s="12">
        <f>0.53/1000</f>
        <v>5.2999999999999998E-4</v>
      </c>
      <c r="F103" s="33">
        <f>F96*E103</f>
        <v>4.8972000000000002E-2</v>
      </c>
      <c r="G103" s="33"/>
      <c r="H103" s="33"/>
      <c r="I103" s="33"/>
      <c r="J103" s="33"/>
      <c r="K103" s="33"/>
      <c r="L103" s="33"/>
      <c r="M103" s="33"/>
      <c r="N103" s="88"/>
      <c r="O103" s="17"/>
      <c r="P103" s="17"/>
      <c r="Q103" s="17"/>
      <c r="R103" s="17"/>
      <c r="S103" s="17"/>
      <c r="T103" s="17"/>
      <c r="U103" s="17"/>
    </row>
    <row r="104" spans="1:256" ht="18">
      <c r="A104" s="5"/>
      <c r="B104" s="6"/>
      <c r="C104" s="77" t="s">
        <v>34</v>
      </c>
      <c r="D104" s="9"/>
      <c r="E104" s="12"/>
      <c r="F104" s="33"/>
      <c r="G104" s="33"/>
      <c r="H104" s="33"/>
      <c r="I104" s="33"/>
      <c r="J104" s="33"/>
      <c r="K104" s="33"/>
      <c r="L104" s="33"/>
      <c r="M104" s="33"/>
      <c r="N104" s="88"/>
      <c r="O104" s="17"/>
      <c r="P104" s="17"/>
      <c r="Q104" s="17"/>
      <c r="R104" s="17"/>
      <c r="S104" s="17"/>
      <c r="T104" s="17"/>
      <c r="U104" s="17"/>
    </row>
    <row r="105" spans="1:256" ht="36">
      <c r="A105" s="5"/>
      <c r="B105" s="129"/>
      <c r="C105" s="14" t="s">
        <v>46</v>
      </c>
      <c r="D105" s="12" t="s">
        <v>51</v>
      </c>
      <c r="E105" s="12">
        <v>0.126</v>
      </c>
      <c r="F105" s="33">
        <f>F96*0.1*1.26</f>
        <v>11.6424</v>
      </c>
      <c r="G105" s="33"/>
      <c r="H105" s="33"/>
      <c r="I105" s="33"/>
      <c r="J105" s="33"/>
      <c r="K105" s="33"/>
      <c r="L105" s="33"/>
      <c r="M105" s="33"/>
      <c r="N105" s="88"/>
      <c r="O105" s="17"/>
      <c r="P105" s="17"/>
      <c r="Q105" s="17"/>
      <c r="R105" s="17"/>
      <c r="S105" s="17"/>
      <c r="T105" s="17"/>
      <c r="U105" s="17"/>
    </row>
    <row r="106" spans="1:256" ht="19.5">
      <c r="A106" s="5"/>
      <c r="B106" s="6"/>
      <c r="C106" s="67" t="s">
        <v>40</v>
      </c>
      <c r="D106" s="12" t="s">
        <v>51</v>
      </c>
      <c r="E106" s="12">
        <f>30/1000</f>
        <v>0.03</v>
      </c>
      <c r="F106" s="33">
        <f>F96*E106</f>
        <v>2.7720000000000002</v>
      </c>
      <c r="G106" s="33"/>
      <c r="H106" s="33"/>
      <c r="I106" s="33"/>
      <c r="J106" s="33"/>
      <c r="K106" s="33"/>
      <c r="L106" s="33"/>
      <c r="M106" s="33"/>
      <c r="N106" s="88"/>
      <c r="O106" s="17"/>
      <c r="P106" s="17"/>
      <c r="Q106" s="17"/>
      <c r="R106" s="17"/>
      <c r="S106" s="17"/>
      <c r="T106" s="17"/>
      <c r="U106" s="17"/>
    </row>
    <row r="107" spans="1:256" ht="54">
      <c r="A107" s="11">
        <v>3</v>
      </c>
      <c r="B107" s="11" t="s">
        <v>85</v>
      </c>
      <c r="C107" s="65" t="s">
        <v>60</v>
      </c>
      <c r="D107" s="64" t="s">
        <v>77</v>
      </c>
      <c r="E107" s="64"/>
      <c r="F107" s="145">
        <v>84</v>
      </c>
      <c r="G107" s="33"/>
      <c r="H107" s="33"/>
      <c r="I107" s="33"/>
      <c r="J107" s="33"/>
      <c r="K107" s="33"/>
      <c r="L107" s="33"/>
      <c r="M107" s="33"/>
      <c r="N107" s="88"/>
      <c r="O107" s="17"/>
      <c r="P107" s="17"/>
      <c r="Q107" s="17"/>
      <c r="R107" s="17"/>
      <c r="S107" s="17"/>
      <c r="T107" s="17"/>
      <c r="U107" s="17"/>
    </row>
    <row r="108" spans="1:256" s="132" customFormat="1" ht="18">
      <c r="A108" s="133"/>
      <c r="B108" s="134"/>
      <c r="C108" s="53" t="s">
        <v>20</v>
      </c>
      <c r="D108" s="12" t="s">
        <v>87</v>
      </c>
      <c r="E108" s="55">
        <f>(405-4*4.64)/1000</f>
        <v>0.38644000000000001</v>
      </c>
      <c r="F108" s="54">
        <f>E108*F107</f>
        <v>32.46096</v>
      </c>
      <c r="G108" s="54"/>
      <c r="H108" s="54"/>
      <c r="I108" s="54"/>
      <c r="J108" s="54"/>
      <c r="K108" s="54"/>
      <c r="L108" s="69"/>
      <c r="M108" s="33"/>
    </row>
    <row r="109" spans="1:256" s="132" customFormat="1" ht="36">
      <c r="A109" s="133"/>
      <c r="B109" s="134"/>
      <c r="C109" s="67" t="s">
        <v>88</v>
      </c>
      <c r="D109" s="81" t="s">
        <v>28</v>
      </c>
      <c r="E109" s="55">
        <f>22.6/1000</f>
        <v>2.2600000000000002E-2</v>
      </c>
      <c r="F109" s="54">
        <f>E109*F107</f>
        <v>1.8984000000000001</v>
      </c>
      <c r="G109" s="54"/>
      <c r="H109" s="54"/>
      <c r="I109" s="54"/>
      <c r="J109" s="54"/>
      <c r="K109" s="33"/>
      <c r="L109" s="33"/>
      <c r="M109" s="33"/>
    </row>
    <row r="110" spans="1:256" s="132" customFormat="1" ht="18">
      <c r="A110" s="133"/>
      <c r="B110" s="134"/>
      <c r="C110" s="67" t="s">
        <v>30</v>
      </c>
      <c r="D110" s="12" t="s">
        <v>24</v>
      </c>
      <c r="E110" s="55">
        <f>13.5/1000-0.1/1000*4</f>
        <v>1.3100000000000001E-2</v>
      </c>
      <c r="F110" s="54">
        <f>E110*F107</f>
        <v>1.1004</v>
      </c>
      <c r="G110" s="54"/>
      <c r="H110" s="54"/>
      <c r="I110" s="54"/>
      <c r="J110" s="54"/>
      <c r="K110" s="54"/>
      <c r="L110" s="33"/>
      <c r="M110" s="33"/>
    </row>
    <row r="111" spans="1:256" ht="18">
      <c r="A111" s="135"/>
      <c r="B111" s="135"/>
      <c r="C111" s="77" t="s">
        <v>34</v>
      </c>
      <c r="D111" s="136"/>
      <c r="E111" s="137"/>
      <c r="F111" s="138"/>
      <c r="G111" s="138"/>
      <c r="H111" s="138"/>
      <c r="I111" s="138"/>
      <c r="J111" s="138"/>
      <c r="K111" s="138"/>
      <c r="L111" s="138"/>
      <c r="M111" s="138"/>
      <c r="N111" s="57"/>
      <c r="O111" s="139"/>
      <c r="P111" s="17"/>
      <c r="Q111" s="17"/>
      <c r="R111" s="17"/>
      <c r="S111" s="17"/>
      <c r="T111" s="17"/>
      <c r="U111" s="17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s="132" customFormat="1" ht="36">
      <c r="A112" s="133"/>
      <c r="B112" s="134"/>
      <c r="C112" s="53" t="s">
        <v>61</v>
      </c>
      <c r="D112" s="12" t="s">
        <v>89</v>
      </c>
      <c r="E112" s="55">
        <f>204/1000-10.2/1000*4</f>
        <v>0.16319999999999998</v>
      </c>
      <c r="F112" s="54">
        <f>E112*F107</f>
        <v>13.708799999999998</v>
      </c>
      <c r="G112" s="54"/>
      <c r="H112" s="33"/>
      <c r="I112" s="54"/>
      <c r="J112" s="54"/>
      <c r="K112" s="54"/>
      <c r="L112" s="70"/>
      <c r="M112" s="33"/>
    </row>
    <row r="113" spans="1:256" s="132" customFormat="1" ht="18">
      <c r="A113" s="133"/>
      <c r="B113" s="134"/>
      <c r="C113" s="14" t="s">
        <v>91</v>
      </c>
      <c r="D113" s="12" t="s">
        <v>89</v>
      </c>
      <c r="E113" s="55">
        <f>40/1000</f>
        <v>0.04</v>
      </c>
      <c r="F113" s="54">
        <f>E113*F107</f>
        <v>3.36</v>
      </c>
      <c r="G113" s="54"/>
      <c r="H113" s="33"/>
      <c r="I113" s="54"/>
      <c r="J113" s="54"/>
      <c r="K113" s="54"/>
      <c r="L113" s="69"/>
      <c r="M113" s="33"/>
    </row>
    <row r="114" spans="1:256" s="132" customFormat="1" ht="18">
      <c r="A114" s="133"/>
      <c r="B114" s="134"/>
      <c r="C114" s="53" t="s">
        <v>92</v>
      </c>
      <c r="D114" s="9" t="s">
        <v>93</v>
      </c>
      <c r="E114" s="12">
        <f>11.7/1000-0.59/1000*4</f>
        <v>9.3399999999999993E-3</v>
      </c>
      <c r="F114" s="54">
        <f>F107*E114</f>
        <v>0.78455999999999992</v>
      </c>
      <c r="G114" s="54"/>
      <c r="H114" s="33"/>
      <c r="I114" s="54"/>
      <c r="J114" s="54"/>
      <c r="K114" s="54"/>
      <c r="L114" s="69"/>
      <c r="M114" s="33"/>
    </row>
    <row r="115" spans="1:256" s="132" customFormat="1" ht="18">
      <c r="A115" s="133"/>
      <c r="B115" s="134"/>
      <c r="C115" s="53" t="s">
        <v>40</v>
      </c>
      <c r="D115" s="12" t="s">
        <v>89</v>
      </c>
      <c r="E115" s="55">
        <v>0.17799999999999999</v>
      </c>
      <c r="F115" s="54">
        <f>E115*F107</f>
        <v>14.952</v>
      </c>
      <c r="G115" s="54"/>
      <c r="H115" s="33"/>
      <c r="I115" s="54"/>
      <c r="J115" s="54"/>
      <c r="K115" s="54"/>
      <c r="L115" s="69"/>
      <c r="M115" s="33"/>
    </row>
    <row r="116" spans="1:256" s="132" customFormat="1" ht="18">
      <c r="A116" s="133"/>
      <c r="B116" s="134"/>
      <c r="C116" s="67" t="s">
        <v>94</v>
      </c>
      <c r="D116" s="12" t="s">
        <v>24</v>
      </c>
      <c r="E116" s="55">
        <f>6.4/1000-0.19*4/1000</f>
        <v>5.64E-3</v>
      </c>
      <c r="F116" s="54">
        <f>E116*F107</f>
        <v>0.47376000000000001</v>
      </c>
      <c r="G116" s="54"/>
      <c r="H116" s="33"/>
      <c r="I116" s="54"/>
      <c r="J116" s="54"/>
      <c r="K116" s="54"/>
      <c r="L116" s="70"/>
      <c r="M116" s="33"/>
    </row>
    <row r="117" spans="1:256" ht="54">
      <c r="A117" s="11">
        <v>4</v>
      </c>
      <c r="B117" s="140" t="s">
        <v>66</v>
      </c>
      <c r="C117" s="141" t="s">
        <v>67</v>
      </c>
      <c r="D117" s="64" t="s">
        <v>77</v>
      </c>
      <c r="E117" s="142"/>
      <c r="F117" s="143">
        <f>F107</f>
        <v>84</v>
      </c>
      <c r="G117" s="138"/>
      <c r="H117" s="138"/>
      <c r="I117" s="138"/>
      <c r="J117" s="138"/>
      <c r="K117" s="138"/>
      <c r="L117" s="138"/>
      <c r="M117" s="138"/>
      <c r="N117" s="57"/>
      <c r="O117" s="139"/>
      <c r="P117" s="17"/>
      <c r="Q117" s="17"/>
      <c r="R117" s="17"/>
      <c r="S117" s="17"/>
      <c r="T117" s="17"/>
      <c r="U117" s="17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  <c r="FS117" s="85"/>
      <c r="FT117" s="85"/>
      <c r="FU117" s="85"/>
      <c r="FV117" s="85"/>
      <c r="FW117" s="85"/>
      <c r="FX117" s="85"/>
      <c r="FY117" s="85"/>
      <c r="FZ117" s="85"/>
      <c r="GA117" s="85"/>
      <c r="GB117" s="85"/>
      <c r="GC117" s="85"/>
      <c r="GD117" s="85"/>
      <c r="GE117" s="85"/>
      <c r="GF117" s="85"/>
      <c r="GG117" s="85"/>
      <c r="GH117" s="85"/>
      <c r="GI117" s="85"/>
      <c r="GJ117" s="85"/>
      <c r="GK117" s="85"/>
      <c r="GL117" s="85"/>
      <c r="GM117" s="85"/>
      <c r="GN117" s="85"/>
      <c r="GO117" s="85"/>
      <c r="GP117" s="85"/>
      <c r="GQ117" s="85"/>
      <c r="GR117" s="85"/>
      <c r="GS117" s="85"/>
      <c r="GT117" s="85"/>
      <c r="GU117" s="85"/>
      <c r="GV117" s="85"/>
      <c r="GW117" s="85"/>
      <c r="GX117" s="85"/>
      <c r="GY117" s="85"/>
      <c r="GZ117" s="85"/>
      <c r="HA117" s="85"/>
      <c r="HB117" s="85"/>
      <c r="HC117" s="85"/>
      <c r="HD117" s="85"/>
      <c r="HE117" s="85"/>
      <c r="HF117" s="85"/>
      <c r="HG117" s="85"/>
      <c r="HH117" s="85"/>
      <c r="HI117" s="85"/>
      <c r="HJ117" s="85"/>
      <c r="HK117" s="85"/>
      <c r="HL117" s="85"/>
      <c r="HM117" s="85"/>
      <c r="HN117" s="85"/>
      <c r="HO117" s="85"/>
      <c r="HP117" s="85"/>
      <c r="HQ117" s="85"/>
      <c r="HR117" s="85"/>
      <c r="HS117" s="85"/>
      <c r="HT117" s="85"/>
      <c r="HU117" s="85"/>
      <c r="HV117" s="85"/>
      <c r="HW117" s="85"/>
      <c r="HX117" s="85"/>
      <c r="HY117" s="85"/>
      <c r="HZ117" s="85"/>
      <c r="IA117" s="85"/>
      <c r="IB117" s="85"/>
      <c r="IC117" s="85"/>
      <c r="ID117" s="85"/>
      <c r="IE117" s="85"/>
      <c r="IF117" s="85"/>
      <c r="IG117" s="85"/>
      <c r="IH117" s="85"/>
      <c r="II117" s="85"/>
      <c r="IJ117" s="85"/>
      <c r="IK117" s="85"/>
      <c r="IL117" s="85"/>
      <c r="IM117" s="85"/>
      <c r="IN117" s="85"/>
      <c r="IO117" s="85"/>
      <c r="IP117" s="85"/>
      <c r="IQ117" s="85"/>
      <c r="IR117" s="85"/>
      <c r="IS117" s="85"/>
      <c r="IT117" s="85"/>
      <c r="IU117" s="85"/>
      <c r="IV117" s="85"/>
    </row>
    <row r="118" spans="1:256" ht="18">
      <c r="A118" s="135"/>
      <c r="B118" s="135"/>
      <c r="C118" s="53" t="s">
        <v>20</v>
      </c>
      <c r="D118" s="12" t="s">
        <v>21</v>
      </c>
      <c r="E118" s="137">
        <v>0.33600000000000002</v>
      </c>
      <c r="F118" s="138">
        <f>E118*F117</f>
        <v>28.224</v>
      </c>
      <c r="G118" s="138"/>
      <c r="H118" s="138"/>
      <c r="I118" s="138"/>
      <c r="J118" s="138"/>
      <c r="K118" s="138"/>
      <c r="L118" s="138"/>
      <c r="M118" s="33"/>
      <c r="N118" s="57"/>
      <c r="O118" s="139"/>
      <c r="P118" s="17"/>
      <c r="Q118" s="17"/>
      <c r="R118" s="17"/>
      <c r="S118" s="17"/>
      <c r="T118" s="17"/>
      <c r="U118" s="17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  <c r="IL118" s="85"/>
      <c r="IM118" s="85"/>
      <c r="IN118" s="85"/>
      <c r="IO118" s="85"/>
      <c r="IP118" s="85"/>
      <c r="IQ118" s="85"/>
      <c r="IR118" s="85"/>
      <c r="IS118" s="85"/>
      <c r="IT118" s="85"/>
      <c r="IU118" s="85"/>
      <c r="IV118" s="85"/>
    </row>
    <row r="119" spans="1:256" ht="18">
      <c r="A119" s="135"/>
      <c r="B119" s="135"/>
      <c r="C119" s="14" t="s">
        <v>30</v>
      </c>
      <c r="D119" s="12" t="s">
        <v>24</v>
      </c>
      <c r="E119" s="137">
        <v>1.4999999999999999E-2</v>
      </c>
      <c r="F119" s="138">
        <f>E119*F117</f>
        <v>1.26</v>
      </c>
      <c r="G119" s="138"/>
      <c r="H119" s="138"/>
      <c r="I119" s="138"/>
      <c r="J119" s="138"/>
      <c r="K119" s="138"/>
      <c r="L119" s="33"/>
      <c r="M119" s="33"/>
      <c r="N119" s="57"/>
      <c r="O119" s="139"/>
      <c r="P119" s="17"/>
      <c r="Q119" s="17"/>
      <c r="R119" s="17"/>
      <c r="S119" s="17"/>
      <c r="T119" s="17"/>
      <c r="U119" s="17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  <c r="IU119" s="85"/>
      <c r="IV119" s="85"/>
    </row>
    <row r="120" spans="1:256" ht="18">
      <c r="A120" s="135"/>
      <c r="B120" s="135"/>
      <c r="C120" s="77" t="s">
        <v>34</v>
      </c>
      <c r="D120" s="136"/>
      <c r="E120" s="137"/>
      <c r="F120" s="138"/>
      <c r="G120" s="138"/>
      <c r="H120" s="138"/>
      <c r="I120" s="138"/>
      <c r="J120" s="138"/>
      <c r="K120" s="138"/>
      <c r="L120" s="138"/>
      <c r="M120" s="138"/>
      <c r="N120" s="57"/>
      <c r="O120" s="139"/>
      <c r="P120" s="17"/>
      <c r="Q120" s="17"/>
      <c r="R120" s="17"/>
      <c r="S120" s="17"/>
      <c r="T120" s="17"/>
      <c r="U120" s="17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  <c r="IU120" s="85"/>
      <c r="IV120" s="85"/>
    </row>
    <row r="121" spans="1:256" ht="18">
      <c r="A121" s="135"/>
      <c r="B121" s="135"/>
      <c r="C121" s="144" t="s">
        <v>68</v>
      </c>
      <c r="D121" s="136" t="s">
        <v>69</v>
      </c>
      <c r="E121" s="137">
        <v>0.4</v>
      </c>
      <c r="F121" s="138">
        <f>E121*F117</f>
        <v>33.6</v>
      </c>
      <c r="G121" s="138"/>
      <c r="H121" s="33"/>
      <c r="I121" s="138"/>
      <c r="J121" s="138"/>
      <c r="K121" s="138"/>
      <c r="L121" s="138"/>
      <c r="M121" s="33"/>
      <c r="N121" s="57"/>
      <c r="O121" s="139"/>
      <c r="P121" s="17"/>
      <c r="Q121" s="17"/>
      <c r="R121" s="17"/>
      <c r="S121" s="17"/>
      <c r="T121" s="17"/>
      <c r="U121" s="17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  <c r="IS121" s="85"/>
      <c r="IT121" s="85"/>
      <c r="IU121" s="85"/>
      <c r="IV121" s="85"/>
    </row>
    <row r="122" spans="1:256" ht="18">
      <c r="A122" s="135"/>
      <c r="B122" s="135"/>
      <c r="C122" s="144" t="s">
        <v>37</v>
      </c>
      <c r="D122" s="12" t="s">
        <v>24</v>
      </c>
      <c r="E122" s="137">
        <v>2.2800000000000001E-2</v>
      </c>
      <c r="F122" s="138">
        <f>E122*F117</f>
        <v>1.9152</v>
      </c>
      <c r="G122" s="138"/>
      <c r="H122" s="33"/>
      <c r="I122" s="138"/>
      <c r="J122" s="138"/>
      <c r="K122" s="138"/>
      <c r="L122" s="138"/>
      <c r="M122" s="33"/>
      <c r="N122" s="57"/>
      <c r="O122" s="139"/>
      <c r="P122" s="17"/>
      <c r="Q122" s="17"/>
      <c r="R122" s="17"/>
      <c r="S122" s="17"/>
      <c r="T122" s="17"/>
      <c r="U122" s="17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  <c r="IU122" s="85"/>
      <c r="IV122" s="85"/>
    </row>
    <row r="123" spans="1:256" ht="108">
      <c r="A123" s="11">
        <v>5</v>
      </c>
      <c r="B123" s="11" t="s">
        <v>63</v>
      </c>
      <c r="C123" s="65" t="s">
        <v>104</v>
      </c>
      <c r="D123" s="64" t="s">
        <v>64</v>
      </c>
      <c r="E123" s="64"/>
      <c r="F123" s="145">
        <f>(20/5*4)</f>
        <v>16</v>
      </c>
      <c r="G123" s="33"/>
      <c r="H123" s="33"/>
      <c r="I123" s="33"/>
      <c r="J123" s="33"/>
      <c r="K123" s="33"/>
      <c r="L123" s="33"/>
      <c r="M123" s="33"/>
      <c r="N123" s="88"/>
      <c r="O123" s="17"/>
      <c r="P123" s="17"/>
      <c r="Q123" s="17"/>
      <c r="R123" s="17"/>
      <c r="S123" s="17"/>
      <c r="T123" s="17"/>
      <c r="U123" s="17"/>
    </row>
    <row r="124" spans="1:256" s="132" customFormat="1" ht="18">
      <c r="A124" s="11"/>
      <c r="B124" s="11"/>
      <c r="C124" s="144" t="s">
        <v>86</v>
      </c>
      <c r="D124" s="12" t="s">
        <v>87</v>
      </c>
      <c r="E124" s="137">
        <v>7.6999999999999999E-2</v>
      </c>
      <c r="F124" s="56">
        <f>E124*F123</f>
        <v>1.232</v>
      </c>
      <c r="G124" s="138"/>
      <c r="H124" s="138"/>
      <c r="I124" s="138"/>
      <c r="J124" s="138"/>
      <c r="K124" s="138"/>
      <c r="L124" s="138"/>
      <c r="M124" s="33"/>
    </row>
    <row r="125" spans="1:256" s="132" customFormat="1" ht="18">
      <c r="A125" s="11"/>
      <c r="B125" s="11"/>
      <c r="C125" s="144" t="s">
        <v>103</v>
      </c>
      <c r="D125" s="81" t="s">
        <v>28</v>
      </c>
      <c r="E125" s="137">
        <v>0.19400000000000001</v>
      </c>
      <c r="F125" s="56">
        <f>E125*F123</f>
        <v>3.1040000000000001</v>
      </c>
      <c r="G125" s="138"/>
      <c r="H125" s="138"/>
      <c r="I125" s="138"/>
      <c r="J125" s="138"/>
      <c r="K125" s="138"/>
      <c r="L125" s="33"/>
      <c r="M125" s="33"/>
    </row>
    <row r="126" spans="1:256" s="132" customFormat="1" ht="18">
      <c r="A126" s="11"/>
      <c r="B126" s="11"/>
      <c r="C126" s="144" t="s">
        <v>100</v>
      </c>
      <c r="D126" s="81" t="s">
        <v>28</v>
      </c>
      <c r="E126" s="137">
        <v>2.4199999999999999E-2</v>
      </c>
      <c r="F126" s="56">
        <f>E126*F123</f>
        <v>0.38719999999999999</v>
      </c>
      <c r="G126" s="138"/>
      <c r="H126" s="138"/>
      <c r="I126" s="138"/>
      <c r="J126" s="138"/>
      <c r="K126" s="138"/>
      <c r="L126" s="33"/>
      <c r="M126" s="33"/>
    </row>
    <row r="127" spans="1:256" s="132" customFormat="1" ht="18">
      <c r="A127" s="11"/>
      <c r="B127" s="11"/>
      <c r="C127" s="144" t="s">
        <v>101</v>
      </c>
      <c r="D127" s="81" t="s">
        <v>28</v>
      </c>
      <c r="E127" s="137">
        <v>1.67E-2</v>
      </c>
      <c r="F127" s="56">
        <f>E127*F123</f>
        <v>0.26719999999999999</v>
      </c>
      <c r="G127" s="138"/>
      <c r="H127" s="138"/>
      <c r="I127" s="138"/>
      <c r="J127" s="138"/>
      <c r="K127" s="138"/>
      <c r="L127" s="33"/>
      <c r="M127" s="33"/>
    </row>
    <row r="128" spans="1:256" s="132" customFormat="1" ht="36">
      <c r="A128" s="11"/>
      <c r="B128" s="11"/>
      <c r="C128" s="144" t="s">
        <v>88</v>
      </c>
      <c r="D128" s="81" t="s">
        <v>28</v>
      </c>
      <c r="E128" s="137">
        <v>8.8000000000000005E-3</v>
      </c>
      <c r="F128" s="56">
        <f>E128*F123</f>
        <v>0.14080000000000001</v>
      </c>
      <c r="G128" s="138"/>
      <c r="H128" s="138"/>
      <c r="I128" s="138"/>
      <c r="J128" s="138"/>
      <c r="K128" s="33"/>
      <c r="L128" s="33"/>
      <c r="M128" s="33"/>
    </row>
    <row r="129" spans="1:21" s="132" customFormat="1" ht="18">
      <c r="A129" s="11"/>
      <c r="B129" s="11"/>
      <c r="C129" s="144" t="s">
        <v>30</v>
      </c>
      <c r="D129" s="12" t="s">
        <v>24</v>
      </c>
      <c r="E129" s="137">
        <v>6.3700000000000007E-2</v>
      </c>
      <c r="F129" s="56">
        <f>E129*F123</f>
        <v>1.0192000000000001</v>
      </c>
      <c r="G129" s="138"/>
      <c r="H129" s="138"/>
      <c r="I129" s="138"/>
      <c r="J129" s="138"/>
      <c r="K129" s="138"/>
      <c r="L129" s="33"/>
      <c r="M129" s="33"/>
    </row>
    <row r="130" spans="1:21" ht="18">
      <c r="A130" s="5"/>
      <c r="B130" s="6"/>
      <c r="C130" s="77" t="s">
        <v>34</v>
      </c>
      <c r="D130" s="12"/>
      <c r="E130" s="137"/>
      <c r="F130" s="56"/>
      <c r="G130" s="138"/>
      <c r="H130" s="138"/>
      <c r="I130" s="138"/>
      <c r="J130" s="138"/>
      <c r="K130" s="138"/>
      <c r="L130" s="138"/>
      <c r="M130" s="33"/>
      <c r="N130" s="88"/>
      <c r="O130" s="17"/>
      <c r="P130" s="17"/>
      <c r="Q130" s="17"/>
      <c r="R130" s="17"/>
      <c r="S130" s="17"/>
      <c r="T130" s="17"/>
      <c r="U130" s="17"/>
    </row>
    <row r="131" spans="1:21" s="132" customFormat="1" ht="18">
      <c r="A131" s="11"/>
      <c r="B131" s="11"/>
      <c r="C131" s="144" t="s">
        <v>81</v>
      </c>
      <c r="D131" s="12" t="s">
        <v>62</v>
      </c>
      <c r="E131" s="137">
        <f>0.06/100</f>
        <v>5.9999999999999995E-4</v>
      </c>
      <c r="F131" s="56">
        <f>E131*F123</f>
        <v>9.5999999999999992E-3</v>
      </c>
      <c r="G131" s="138"/>
      <c r="H131" s="33"/>
      <c r="I131" s="138"/>
      <c r="J131" s="138"/>
      <c r="K131" s="138"/>
      <c r="L131" s="138"/>
      <c r="M131" s="33"/>
    </row>
    <row r="132" spans="1:21" s="132" customFormat="1" ht="18">
      <c r="A132" s="11"/>
      <c r="B132" s="11"/>
      <c r="C132" s="144" t="s">
        <v>90</v>
      </c>
      <c r="D132" s="12" t="s">
        <v>62</v>
      </c>
      <c r="E132" s="137">
        <v>6.9999999999999999E-4</v>
      </c>
      <c r="F132" s="56">
        <f>F123*E132</f>
        <v>1.12E-2</v>
      </c>
      <c r="G132" s="138"/>
      <c r="H132" s="33"/>
      <c r="I132" s="138"/>
      <c r="J132" s="138"/>
      <c r="K132" s="138"/>
      <c r="L132" s="138"/>
      <c r="M132" s="33"/>
    </row>
    <row r="133" spans="1:21" s="132" customFormat="1" ht="18">
      <c r="A133" s="11"/>
      <c r="B133" s="11"/>
      <c r="C133" s="144" t="s">
        <v>40</v>
      </c>
      <c r="D133" s="12" t="s">
        <v>89</v>
      </c>
      <c r="E133" s="137">
        <v>6.2E-2</v>
      </c>
      <c r="F133" s="56">
        <f>E133*F123</f>
        <v>0.99199999999999999</v>
      </c>
      <c r="G133" s="138"/>
      <c r="H133" s="33"/>
      <c r="I133" s="138"/>
      <c r="J133" s="138"/>
      <c r="K133" s="138"/>
      <c r="L133" s="138"/>
      <c r="M133" s="33"/>
    </row>
    <row r="134" spans="1:21" s="132" customFormat="1" ht="18">
      <c r="A134" s="11"/>
      <c r="B134" s="11"/>
      <c r="C134" s="144" t="s">
        <v>91</v>
      </c>
      <c r="D134" s="12" t="s">
        <v>89</v>
      </c>
      <c r="E134" s="137">
        <v>0.01</v>
      </c>
      <c r="F134" s="56">
        <f>E134*F123</f>
        <v>0.16</v>
      </c>
      <c r="G134" s="138"/>
      <c r="H134" s="33"/>
      <c r="I134" s="138"/>
      <c r="J134" s="138"/>
      <c r="K134" s="138"/>
      <c r="L134" s="138"/>
      <c r="M134" s="33"/>
    </row>
    <row r="135" spans="1:21" s="132" customFormat="1" ht="18">
      <c r="A135" s="11"/>
      <c r="B135" s="11"/>
      <c r="C135" s="144" t="s">
        <v>94</v>
      </c>
      <c r="D135" s="12" t="s">
        <v>24</v>
      </c>
      <c r="E135" s="137">
        <v>1.78E-2</v>
      </c>
      <c r="F135" s="56">
        <f>E135*F123</f>
        <v>0.2848</v>
      </c>
      <c r="G135" s="138"/>
      <c r="H135" s="33"/>
      <c r="I135" s="138"/>
      <c r="J135" s="138"/>
      <c r="K135" s="138"/>
      <c r="L135" s="138"/>
      <c r="M135" s="33"/>
    </row>
    <row r="136" spans="1:21" ht="95.25" customHeight="1">
      <c r="A136" s="147">
        <v>6</v>
      </c>
      <c r="B136" s="11" t="s">
        <v>47</v>
      </c>
      <c r="C136" s="161" t="s">
        <v>65</v>
      </c>
      <c r="D136" s="64" t="s">
        <v>79</v>
      </c>
      <c r="E136" s="149"/>
      <c r="F136" s="150">
        <f>3.51/1.22</f>
        <v>2.8770491803278686</v>
      </c>
      <c r="G136" s="150"/>
      <c r="H136" s="26"/>
      <c r="I136" s="26"/>
      <c r="J136" s="26"/>
      <c r="K136" s="26"/>
      <c r="L136" s="26"/>
      <c r="M136" s="26"/>
      <c r="N136" s="88"/>
      <c r="O136" s="17"/>
      <c r="P136" s="17"/>
      <c r="Q136" s="17"/>
      <c r="R136" s="17"/>
      <c r="S136" s="17"/>
      <c r="T136" s="17"/>
      <c r="U136" s="17"/>
    </row>
    <row r="137" spans="1:21" ht="18" customHeight="1">
      <c r="A137" s="58"/>
      <c r="B137" s="151"/>
      <c r="C137" s="99" t="s">
        <v>20</v>
      </c>
      <c r="D137" s="152" t="s">
        <v>21</v>
      </c>
      <c r="E137" s="34">
        <v>0.15</v>
      </c>
      <c r="F137" s="26">
        <f>F136*E137</f>
        <v>0.43155737704918029</v>
      </c>
      <c r="G137" s="26"/>
      <c r="H137" s="26"/>
      <c r="I137" s="26"/>
      <c r="J137" s="26"/>
      <c r="K137" s="26"/>
      <c r="L137" s="26"/>
      <c r="M137" s="33"/>
      <c r="N137" s="88"/>
      <c r="O137" s="17"/>
      <c r="P137" s="17"/>
      <c r="Q137" s="17"/>
      <c r="R137" s="17"/>
      <c r="S137" s="17"/>
      <c r="T137" s="17"/>
      <c r="U137" s="17"/>
    </row>
    <row r="138" spans="1:21" ht="18" customHeight="1">
      <c r="A138" s="58"/>
      <c r="B138" s="113"/>
      <c r="C138" s="114" t="s">
        <v>39</v>
      </c>
      <c r="D138" s="81" t="s">
        <v>28</v>
      </c>
      <c r="E138" s="34">
        <f>2.16/100</f>
        <v>2.1600000000000001E-2</v>
      </c>
      <c r="F138" s="26">
        <f>F136*E138</f>
        <v>6.2144262295081965E-2</v>
      </c>
      <c r="G138" s="26"/>
      <c r="H138" s="26"/>
      <c r="I138" s="26"/>
      <c r="J138" s="26"/>
      <c r="K138" s="33"/>
      <c r="L138" s="33"/>
      <c r="M138" s="33"/>
      <c r="N138" s="153"/>
      <c r="O138" s="154"/>
      <c r="P138" s="57"/>
      <c r="Q138" s="17"/>
      <c r="R138" s="17"/>
      <c r="S138" s="17"/>
      <c r="T138" s="17"/>
      <c r="U138" s="17"/>
    </row>
    <row r="139" spans="1:21" ht="18">
      <c r="A139" s="58"/>
      <c r="B139" s="8"/>
      <c r="C139" s="53" t="s">
        <v>80</v>
      </c>
      <c r="D139" s="81" t="s">
        <v>28</v>
      </c>
      <c r="E139" s="66">
        <f>2.73/100</f>
        <v>2.7300000000000001E-2</v>
      </c>
      <c r="F139" s="33">
        <f>E139*F136</f>
        <v>7.8543442622950821E-2</v>
      </c>
      <c r="G139" s="33"/>
      <c r="H139" s="33"/>
      <c r="I139" s="33"/>
      <c r="J139" s="33"/>
      <c r="K139" s="33"/>
      <c r="L139" s="33"/>
      <c r="M139" s="33"/>
      <c r="N139" s="88"/>
      <c r="O139" s="155"/>
      <c r="P139" s="17"/>
      <c r="Q139" s="17"/>
      <c r="R139" s="17"/>
      <c r="S139" s="17"/>
      <c r="T139" s="17"/>
      <c r="U139" s="17"/>
    </row>
    <row r="140" spans="1:21" ht="36">
      <c r="A140" s="58"/>
      <c r="B140" s="8"/>
      <c r="C140" s="67" t="s">
        <v>88</v>
      </c>
      <c r="D140" s="81" t="s">
        <v>28</v>
      </c>
      <c r="E140" s="34">
        <f>0.97/100</f>
        <v>9.7000000000000003E-3</v>
      </c>
      <c r="F140" s="26">
        <f>F136*E140</f>
        <v>2.7907377049180327E-2</v>
      </c>
      <c r="G140" s="26"/>
      <c r="H140" s="26"/>
      <c r="I140" s="26"/>
      <c r="J140" s="26"/>
      <c r="K140" s="33"/>
      <c r="L140" s="33"/>
      <c r="M140" s="33"/>
      <c r="N140" s="88"/>
      <c r="O140" s="155"/>
      <c r="P140" s="17"/>
      <c r="Q140" s="17"/>
      <c r="R140" s="17"/>
      <c r="S140" s="17"/>
      <c r="T140" s="17"/>
      <c r="U140" s="17"/>
    </row>
    <row r="141" spans="1:21" ht="18">
      <c r="A141" s="58"/>
      <c r="B141" s="6"/>
      <c r="C141" s="99" t="s">
        <v>34</v>
      </c>
      <c r="D141" s="156"/>
      <c r="E141" s="82"/>
      <c r="F141" s="26"/>
      <c r="G141" s="26"/>
      <c r="H141" s="26"/>
      <c r="I141" s="26"/>
      <c r="J141" s="26"/>
      <c r="K141" s="26"/>
      <c r="L141" s="26"/>
      <c r="M141" s="26"/>
      <c r="N141" s="88"/>
      <c r="O141" s="155"/>
      <c r="P141" s="17"/>
      <c r="Q141" s="17"/>
      <c r="R141" s="17"/>
      <c r="S141" s="17"/>
      <c r="T141" s="17"/>
      <c r="U141" s="17"/>
    </row>
    <row r="142" spans="1:21" ht="54">
      <c r="A142" s="58"/>
      <c r="B142" s="129"/>
      <c r="C142" s="162" t="s">
        <v>52</v>
      </c>
      <c r="D142" s="74" t="s">
        <v>98</v>
      </c>
      <c r="E142" s="130">
        <v>1.22</v>
      </c>
      <c r="F142" s="163">
        <f>F136*E142</f>
        <v>3.51</v>
      </c>
      <c r="G142" s="26"/>
      <c r="H142" s="33"/>
      <c r="I142" s="26"/>
      <c r="J142" s="26"/>
      <c r="K142" s="26"/>
      <c r="L142" s="26"/>
      <c r="M142" s="33"/>
      <c r="N142" s="88"/>
      <c r="O142" s="155"/>
      <c r="P142" s="17"/>
      <c r="Q142" s="17"/>
      <c r="R142" s="17"/>
      <c r="S142" s="17"/>
      <c r="T142" s="17"/>
      <c r="U142" s="17"/>
    </row>
    <row r="143" spans="1:21" ht="19.5">
      <c r="A143" s="58"/>
      <c r="B143" s="6"/>
      <c r="C143" s="114" t="s">
        <v>40</v>
      </c>
      <c r="D143" s="12" t="s">
        <v>51</v>
      </c>
      <c r="E143" s="34">
        <v>7.0000000000000007E-2</v>
      </c>
      <c r="F143" s="26">
        <f>F136*E143</f>
        <v>0.20139344262295081</v>
      </c>
      <c r="G143" s="26"/>
      <c r="H143" s="33"/>
      <c r="I143" s="26"/>
      <c r="J143" s="26"/>
      <c r="K143" s="26"/>
      <c r="L143" s="26"/>
      <c r="M143" s="33"/>
      <c r="N143" s="88"/>
      <c r="O143" s="155"/>
      <c r="P143" s="17"/>
      <c r="Q143" s="17"/>
      <c r="R143" s="17"/>
      <c r="S143" s="17"/>
      <c r="T143" s="17"/>
      <c r="U143" s="17"/>
    </row>
    <row r="144" spans="1:21" ht="18">
      <c r="A144" s="157"/>
      <c r="B144" s="158"/>
      <c r="C144" s="159" t="s">
        <v>22</v>
      </c>
      <c r="D144" s="59"/>
      <c r="E144" s="82"/>
      <c r="F144" s="26"/>
      <c r="G144" s="26"/>
      <c r="H144" s="29"/>
      <c r="I144" s="29"/>
      <c r="J144" s="29"/>
      <c r="K144" s="29"/>
      <c r="L144" s="29"/>
      <c r="M144" s="29"/>
      <c r="N144" s="88"/>
      <c r="O144" s="155"/>
      <c r="P144" s="17"/>
      <c r="Q144" s="17"/>
      <c r="R144" s="17"/>
      <c r="S144" s="17"/>
      <c r="T144" s="17"/>
      <c r="U144" s="17"/>
    </row>
    <row r="145" spans="1:256" ht="18" customHeight="1">
      <c r="A145" s="28"/>
      <c r="B145" s="164"/>
      <c r="C145" s="90" t="s">
        <v>38</v>
      </c>
      <c r="D145" s="27" t="s">
        <v>24</v>
      </c>
      <c r="E145" s="28"/>
      <c r="F145" s="26"/>
      <c r="G145" s="29"/>
      <c r="H145" s="29"/>
      <c r="I145" s="29"/>
      <c r="J145" s="29"/>
      <c r="K145" s="29"/>
      <c r="L145" s="29"/>
      <c r="M145" s="29"/>
      <c r="N145" s="88"/>
      <c r="O145" s="165"/>
      <c r="P145" s="17"/>
      <c r="Q145" s="17"/>
      <c r="R145" s="17"/>
      <c r="S145" s="17"/>
      <c r="T145" s="17"/>
      <c r="U145" s="17"/>
    </row>
    <row r="146" spans="1:256" ht="21" customHeight="1">
      <c r="A146" s="28"/>
      <c r="B146" s="28"/>
      <c r="C146" s="90" t="s">
        <v>72</v>
      </c>
      <c r="D146" s="27" t="s">
        <v>24</v>
      </c>
      <c r="E146" s="28"/>
      <c r="F146" s="26"/>
      <c r="G146" s="29"/>
      <c r="H146" s="29"/>
      <c r="I146" s="29"/>
      <c r="J146" s="29"/>
      <c r="K146" s="29"/>
      <c r="L146" s="29"/>
      <c r="M146" s="29"/>
      <c r="N146" s="153"/>
      <c r="O146" s="166"/>
      <c r="P146" s="57"/>
      <c r="Q146" s="17"/>
      <c r="R146" s="17"/>
      <c r="S146" s="17"/>
      <c r="T146" s="17"/>
      <c r="U146" s="17"/>
    </row>
    <row r="147" spans="1:256" ht="49.5" customHeight="1">
      <c r="A147" s="35"/>
      <c r="B147" s="36"/>
      <c r="C147" s="78" t="s">
        <v>105</v>
      </c>
      <c r="D147" s="37" t="s">
        <v>48</v>
      </c>
      <c r="E147" s="34">
        <v>5</v>
      </c>
      <c r="F147" s="26"/>
      <c r="G147" s="26"/>
      <c r="H147" s="29"/>
      <c r="I147" s="29"/>
      <c r="J147" s="29"/>
      <c r="K147" s="29"/>
      <c r="L147" s="29"/>
      <c r="M147" s="29"/>
      <c r="N147" s="153"/>
      <c r="O147" s="166"/>
      <c r="P147" s="57"/>
      <c r="Q147" s="17"/>
      <c r="R147" s="17"/>
      <c r="S147" s="17"/>
      <c r="T147" s="17"/>
      <c r="U147" s="17"/>
    </row>
    <row r="148" spans="1:256" ht="18">
      <c r="A148" s="35"/>
      <c r="B148" s="36"/>
      <c r="C148" s="79" t="s">
        <v>22</v>
      </c>
      <c r="D148" s="27" t="s">
        <v>24</v>
      </c>
      <c r="E148" s="82"/>
      <c r="F148" s="26"/>
      <c r="G148" s="26"/>
      <c r="H148" s="29"/>
      <c r="I148" s="29"/>
      <c r="J148" s="29"/>
      <c r="K148" s="29"/>
      <c r="L148" s="29"/>
      <c r="M148" s="29"/>
      <c r="N148" s="153"/>
      <c r="O148" s="166"/>
      <c r="P148" s="57"/>
      <c r="Q148" s="17"/>
      <c r="R148" s="17"/>
      <c r="S148" s="17"/>
      <c r="T148" s="17"/>
      <c r="U148" s="17"/>
    </row>
    <row r="149" spans="1:256" ht="18">
      <c r="A149" s="35"/>
      <c r="B149" s="36"/>
      <c r="C149" s="78" t="s">
        <v>106</v>
      </c>
      <c r="D149" s="37" t="s">
        <v>48</v>
      </c>
      <c r="E149" s="34">
        <v>10</v>
      </c>
      <c r="F149" s="26"/>
      <c r="G149" s="26"/>
      <c r="H149" s="29"/>
      <c r="I149" s="29"/>
      <c r="J149" s="29"/>
      <c r="K149" s="29"/>
      <c r="L149" s="29"/>
      <c r="M149" s="29"/>
      <c r="N149" s="88"/>
      <c r="O149" s="17"/>
      <c r="P149" s="17"/>
      <c r="Q149" s="17"/>
      <c r="R149" s="17"/>
      <c r="S149" s="17"/>
      <c r="T149" s="17"/>
      <c r="U149" s="17"/>
    </row>
    <row r="150" spans="1:256" ht="18">
      <c r="A150" s="35"/>
      <c r="B150" s="36"/>
      <c r="C150" s="79" t="s">
        <v>22</v>
      </c>
      <c r="D150" s="27" t="s">
        <v>24</v>
      </c>
      <c r="E150" s="82"/>
      <c r="F150" s="26"/>
      <c r="G150" s="26"/>
      <c r="H150" s="29"/>
      <c r="I150" s="29"/>
      <c r="J150" s="29"/>
      <c r="K150" s="29"/>
      <c r="L150" s="29"/>
      <c r="M150" s="29"/>
      <c r="N150" s="88"/>
      <c r="O150" s="17"/>
      <c r="P150" s="17"/>
      <c r="Q150" s="17"/>
      <c r="R150" s="17"/>
      <c r="S150" s="17"/>
      <c r="T150" s="17"/>
      <c r="U150" s="17"/>
    </row>
    <row r="151" spans="1:256" ht="18">
      <c r="A151" s="35"/>
      <c r="B151" s="36"/>
      <c r="C151" s="78" t="s">
        <v>107</v>
      </c>
      <c r="D151" s="37" t="s">
        <v>48</v>
      </c>
      <c r="E151" s="34">
        <v>8</v>
      </c>
      <c r="F151" s="26"/>
      <c r="G151" s="26"/>
      <c r="H151" s="29"/>
      <c r="I151" s="29"/>
      <c r="J151" s="29"/>
      <c r="K151" s="29"/>
      <c r="L151" s="29"/>
      <c r="M151" s="29"/>
      <c r="N151" s="88"/>
      <c r="O151" s="17"/>
      <c r="P151" s="17"/>
      <c r="Q151" s="17"/>
      <c r="R151" s="17"/>
      <c r="S151" s="17"/>
      <c r="T151" s="17"/>
      <c r="U151" s="17"/>
    </row>
    <row r="152" spans="1:256" ht="18">
      <c r="A152" s="35"/>
      <c r="B152" s="36"/>
      <c r="C152" s="79" t="s">
        <v>22</v>
      </c>
      <c r="D152" s="27" t="s">
        <v>24</v>
      </c>
      <c r="E152" s="82"/>
      <c r="F152" s="26"/>
      <c r="G152" s="26"/>
      <c r="H152" s="29"/>
      <c r="I152" s="29"/>
      <c r="J152" s="29"/>
      <c r="K152" s="29"/>
      <c r="L152" s="29"/>
      <c r="M152" s="29"/>
      <c r="N152" s="88"/>
      <c r="O152" s="17"/>
      <c r="P152" s="17"/>
      <c r="Q152" s="17"/>
      <c r="R152" s="17"/>
      <c r="S152" s="17"/>
      <c r="T152" s="17"/>
      <c r="U152" s="17"/>
    </row>
    <row r="153" spans="1:256" ht="57" customHeight="1">
      <c r="A153" s="35"/>
      <c r="B153" s="36"/>
      <c r="C153" s="78" t="s">
        <v>108</v>
      </c>
      <c r="D153" s="37" t="s">
        <v>48</v>
      </c>
      <c r="E153" s="34">
        <v>3</v>
      </c>
      <c r="F153" s="26"/>
      <c r="G153" s="26"/>
      <c r="H153" s="29"/>
      <c r="I153" s="29"/>
      <c r="J153" s="29"/>
      <c r="K153" s="29"/>
      <c r="L153" s="29"/>
      <c r="M153" s="29"/>
      <c r="N153" s="88"/>
      <c r="O153" s="17"/>
      <c r="P153" s="17"/>
      <c r="Q153" s="17"/>
      <c r="R153" s="17"/>
      <c r="S153" s="17"/>
      <c r="T153" s="17"/>
      <c r="U153" s="17"/>
    </row>
    <row r="154" spans="1:256" ht="18">
      <c r="A154" s="38"/>
      <c r="B154" s="39"/>
      <c r="C154" s="80" t="s">
        <v>22</v>
      </c>
      <c r="D154" s="30" t="s">
        <v>24</v>
      </c>
      <c r="E154" s="31"/>
      <c r="F154" s="32"/>
      <c r="G154" s="32"/>
      <c r="H154" s="40"/>
      <c r="I154" s="40"/>
      <c r="J154" s="40"/>
      <c r="K154" s="40"/>
      <c r="L154" s="40"/>
      <c r="M154" s="40"/>
      <c r="N154" s="88"/>
      <c r="O154" s="17"/>
      <c r="P154" s="17"/>
      <c r="Q154" s="17"/>
      <c r="R154" s="17"/>
      <c r="S154" s="17"/>
      <c r="T154" s="17"/>
      <c r="U154" s="17"/>
    </row>
    <row r="155" spans="1:256" ht="18">
      <c r="A155" s="41"/>
      <c r="B155" s="42"/>
      <c r="C155" s="50" t="s">
        <v>49</v>
      </c>
      <c r="D155" s="43" t="s">
        <v>48</v>
      </c>
      <c r="E155" s="44">
        <v>18</v>
      </c>
      <c r="F155" s="45"/>
      <c r="G155" s="45"/>
      <c r="H155" s="46"/>
      <c r="I155" s="46"/>
      <c r="J155" s="46"/>
      <c r="K155" s="46"/>
      <c r="L155" s="46"/>
      <c r="M155" s="46"/>
      <c r="N155" s="57"/>
      <c r="O155" s="17"/>
      <c r="P155" s="17"/>
      <c r="Q155" s="17"/>
      <c r="R155" s="17"/>
      <c r="S155" s="17"/>
      <c r="T155" s="17"/>
      <c r="U155" s="17"/>
    </row>
    <row r="156" spans="1:256" ht="18">
      <c r="A156" s="41"/>
      <c r="B156" s="42"/>
      <c r="C156" s="47" t="s">
        <v>50</v>
      </c>
      <c r="D156" s="48" t="s">
        <v>24</v>
      </c>
      <c r="E156" s="49"/>
      <c r="F156" s="45"/>
      <c r="G156" s="45"/>
      <c r="H156" s="46"/>
      <c r="I156" s="46"/>
      <c r="J156" s="46"/>
      <c r="K156" s="46"/>
      <c r="L156" s="46"/>
      <c r="M156" s="46"/>
      <c r="N156" s="57"/>
      <c r="O156" s="17"/>
      <c r="P156" s="17"/>
      <c r="Q156" s="17"/>
      <c r="R156" s="17"/>
      <c r="S156" s="17"/>
      <c r="T156" s="17"/>
      <c r="U156" s="17"/>
    </row>
    <row r="157" spans="1:256" ht="16.5" customHeight="1">
      <c r="A157" s="167"/>
      <c r="B157" s="168"/>
      <c r="C157" s="168"/>
      <c r="D157" s="168"/>
      <c r="E157" s="169"/>
      <c r="F157" s="169"/>
      <c r="G157" s="169"/>
      <c r="H157" s="169"/>
      <c r="I157" s="169"/>
      <c r="J157" s="169"/>
      <c r="K157" s="169"/>
      <c r="L157" s="170"/>
      <c r="M157" s="170"/>
      <c r="N157" s="57"/>
      <c r="O157" s="17"/>
      <c r="P157" s="17"/>
      <c r="Q157" s="17"/>
      <c r="R157" s="17"/>
      <c r="S157" s="17"/>
      <c r="T157" s="17"/>
      <c r="U157" s="17"/>
    </row>
    <row r="158" spans="1:256" s="166" customFormat="1" ht="15" customHeight="1">
      <c r="A158" s="171"/>
      <c r="B158" s="172"/>
      <c r="C158" s="173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57"/>
      <c r="O158" s="17"/>
      <c r="P158" s="17"/>
      <c r="Q158" s="17"/>
      <c r="R158" s="17"/>
      <c r="S158" s="17"/>
      <c r="T158" s="17"/>
      <c r="U158" s="17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  <c r="DZ158" s="174"/>
      <c r="EA158" s="174"/>
      <c r="EB158" s="174"/>
      <c r="EC158" s="174"/>
      <c r="ED158" s="174"/>
      <c r="EE158" s="174"/>
      <c r="EF158" s="174"/>
      <c r="EG158" s="174"/>
      <c r="EH158" s="174"/>
      <c r="EI158" s="174"/>
      <c r="EJ158" s="174"/>
      <c r="EK158" s="174"/>
      <c r="EL158" s="174"/>
      <c r="EM158" s="174"/>
      <c r="EN158" s="174"/>
      <c r="EO158" s="174"/>
      <c r="EP158" s="174"/>
      <c r="EQ158" s="174"/>
      <c r="ER158" s="174"/>
      <c r="ES158" s="174"/>
      <c r="ET158" s="174"/>
      <c r="EU158" s="174"/>
      <c r="EV158" s="174"/>
      <c r="EW158" s="174"/>
      <c r="EX158" s="174"/>
      <c r="EY158" s="174"/>
      <c r="EZ158" s="174"/>
      <c r="FA158" s="174"/>
      <c r="FB158" s="174"/>
      <c r="FC158" s="174"/>
      <c r="FD158" s="174"/>
      <c r="FE158" s="174"/>
      <c r="FF158" s="174"/>
      <c r="FG158" s="174"/>
      <c r="FH158" s="174"/>
      <c r="FI158" s="174"/>
      <c r="FJ158" s="174"/>
      <c r="FK158" s="174"/>
      <c r="FL158" s="174"/>
      <c r="FM158" s="174"/>
      <c r="FN158" s="174"/>
      <c r="FO158" s="174"/>
      <c r="FP158" s="174"/>
      <c r="FQ158" s="174"/>
      <c r="FR158" s="174"/>
      <c r="FS158" s="174"/>
      <c r="FT158" s="174"/>
      <c r="FU158" s="174"/>
      <c r="FV158" s="174"/>
      <c r="FW158" s="174"/>
      <c r="FX158" s="174"/>
      <c r="FY158" s="174"/>
      <c r="FZ158" s="174"/>
      <c r="GA158" s="174"/>
      <c r="GB158" s="174"/>
      <c r="GC158" s="174"/>
      <c r="GD158" s="174"/>
      <c r="GE158" s="174"/>
      <c r="GF158" s="174"/>
      <c r="GG158" s="174"/>
      <c r="GH158" s="174"/>
      <c r="GI158" s="174"/>
      <c r="GJ158" s="174"/>
      <c r="GK158" s="174"/>
      <c r="GL158" s="174"/>
      <c r="GM158" s="174"/>
      <c r="GN158" s="174"/>
      <c r="GO158" s="174"/>
      <c r="GP158" s="174"/>
      <c r="GQ158" s="174"/>
      <c r="GR158" s="174"/>
      <c r="GS158" s="174"/>
      <c r="GT158" s="174"/>
      <c r="GU158" s="174"/>
      <c r="GV158" s="174"/>
      <c r="GW158" s="174"/>
      <c r="GX158" s="174"/>
      <c r="GY158" s="174"/>
      <c r="GZ158" s="174"/>
      <c r="HA158" s="174"/>
      <c r="HB158" s="174"/>
      <c r="HC158" s="174"/>
      <c r="HD158" s="174"/>
      <c r="HE158" s="174"/>
      <c r="HF158" s="174"/>
      <c r="HG158" s="174"/>
      <c r="HH158" s="174"/>
      <c r="HI158" s="174"/>
      <c r="HJ158" s="174"/>
      <c r="HK158" s="174"/>
      <c r="HL158" s="174"/>
      <c r="HM158" s="174"/>
      <c r="HN158" s="174"/>
      <c r="HO158" s="174"/>
      <c r="HP158" s="174"/>
      <c r="HQ158" s="174"/>
      <c r="HR158" s="174"/>
      <c r="HS158" s="174"/>
      <c r="HT158" s="174"/>
      <c r="HU158" s="174"/>
      <c r="HV158" s="174"/>
      <c r="HW158" s="174"/>
      <c r="HX158" s="174"/>
      <c r="HY158" s="174"/>
      <c r="HZ158" s="174"/>
      <c r="IA158" s="174"/>
      <c r="IB158" s="174"/>
      <c r="IC158" s="174"/>
      <c r="ID158" s="174"/>
      <c r="IE158" s="174"/>
      <c r="IF158" s="174"/>
      <c r="IG158" s="174"/>
      <c r="IH158" s="174"/>
      <c r="II158" s="174"/>
      <c r="IJ158" s="174"/>
      <c r="IK158" s="174"/>
      <c r="IL158" s="174"/>
      <c r="IM158" s="174"/>
      <c r="IN158" s="174"/>
      <c r="IO158" s="174"/>
      <c r="IP158" s="174"/>
      <c r="IQ158" s="174"/>
      <c r="IR158" s="174"/>
      <c r="IS158" s="174"/>
      <c r="IT158" s="174"/>
      <c r="IU158" s="174"/>
      <c r="IV158" s="174"/>
    </row>
    <row r="159" spans="1:256" s="52" customFormat="1" ht="127.5" customHeight="1">
      <c r="A159" s="191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2"/>
      <c r="O159" s="1"/>
      <c r="P159" s="1"/>
      <c r="Q159" s="1"/>
      <c r="R159" s="1"/>
      <c r="S159" s="1"/>
      <c r="T159" s="1"/>
      <c r="U159" s="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  <c r="IM159" s="51"/>
      <c r="IN159" s="51"/>
      <c r="IO159" s="51"/>
      <c r="IP159" s="51"/>
      <c r="IQ159" s="51"/>
      <c r="IR159" s="51"/>
      <c r="IS159" s="51"/>
      <c r="IT159" s="51"/>
      <c r="IU159" s="51"/>
      <c r="IV159" s="51"/>
    </row>
    <row r="160" spans="1:256" ht="16.5" customHeight="1">
      <c r="A160" s="175"/>
      <c r="B160" s="168"/>
      <c r="C160" s="176"/>
      <c r="D160" s="177"/>
      <c r="E160" s="177"/>
      <c r="F160" s="178"/>
      <c r="G160" s="179"/>
      <c r="H160" s="180"/>
      <c r="I160" s="177"/>
      <c r="J160" s="177"/>
      <c r="K160" s="177"/>
      <c r="L160" s="17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6.5" customHeight="1">
      <c r="A161" s="175"/>
      <c r="B161" s="168"/>
      <c r="C161" s="176"/>
      <c r="D161" s="177"/>
      <c r="E161" s="177"/>
      <c r="F161" s="178"/>
      <c r="G161" s="179"/>
      <c r="H161" s="180"/>
      <c r="I161" s="177"/>
      <c r="J161" s="177"/>
      <c r="K161" s="177"/>
      <c r="L161" s="17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6.5" customHeight="1">
      <c r="A162" s="175"/>
      <c r="B162" s="168"/>
      <c r="C162" s="176"/>
      <c r="D162" s="177"/>
      <c r="E162" s="177"/>
      <c r="F162" s="178"/>
      <c r="G162" s="179"/>
      <c r="H162" s="180"/>
      <c r="I162" s="177"/>
      <c r="J162" s="177"/>
      <c r="K162" s="177"/>
      <c r="L162" s="17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6.5" customHeight="1">
      <c r="A163" s="175"/>
      <c r="B163" s="168"/>
      <c r="C163" s="176"/>
      <c r="D163" s="177"/>
      <c r="E163" s="177"/>
      <c r="F163" s="178"/>
      <c r="G163" s="179"/>
      <c r="H163" s="180"/>
      <c r="I163" s="177"/>
      <c r="J163" s="177"/>
      <c r="K163" s="177"/>
      <c r="L163" s="17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6.5" customHeight="1">
      <c r="A164" s="175"/>
      <c r="B164" s="168"/>
      <c r="C164" s="176"/>
      <c r="D164" s="177"/>
      <c r="E164" s="177"/>
      <c r="F164" s="178"/>
      <c r="G164" s="179"/>
      <c r="H164" s="180"/>
      <c r="I164" s="177"/>
      <c r="J164" s="177"/>
      <c r="K164" s="177"/>
      <c r="L164" s="17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6.5" customHeight="1">
      <c r="A165" s="175"/>
      <c r="B165" s="168"/>
      <c r="C165" s="176"/>
      <c r="D165" s="177"/>
      <c r="E165" s="177"/>
      <c r="F165" s="178"/>
      <c r="G165" s="179"/>
      <c r="H165" s="180"/>
      <c r="I165" s="177"/>
      <c r="J165" s="177"/>
      <c r="K165" s="177"/>
      <c r="L165" s="17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6.5" customHeight="1">
      <c r="A166" s="175"/>
      <c r="B166" s="168"/>
      <c r="C166" s="176"/>
      <c r="D166" s="177"/>
      <c r="E166" s="177"/>
      <c r="F166" s="178"/>
      <c r="G166" s="179"/>
      <c r="H166" s="180"/>
      <c r="I166" s="177"/>
      <c r="J166" s="177"/>
      <c r="K166" s="177"/>
      <c r="L166" s="17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6.5" customHeight="1">
      <c r="A167" s="175"/>
      <c r="B167" s="168"/>
      <c r="C167" s="176"/>
      <c r="D167" s="177"/>
      <c r="E167" s="177"/>
      <c r="F167" s="178"/>
      <c r="G167" s="179"/>
      <c r="H167" s="180"/>
      <c r="I167" s="177"/>
      <c r="J167" s="177"/>
      <c r="K167" s="177"/>
      <c r="L167" s="17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6.5" customHeight="1">
      <c r="A168" s="175"/>
      <c r="B168" s="168"/>
      <c r="C168" s="176"/>
      <c r="D168" s="177"/>
      <c r="E168" s="177"/>
      <c r="F168" s="178"/>
      <c r="G168" s="179"/>
      <c r="H168" s="180"/>
      <c r="I168" s="177"/>
      <c r="J168" s="177"/>
      <c r="K168" s="177"/>
      <c r="L168" s="17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6.5" customHeight="1">
      <c r="A169" s="175"/>
      <c r="B169" s="168"/>
      <c r="C169" s="176"/>
      <c r="D169" s="177"/>
      <c r="E169" s="177"/>
      <c r="F169" s="178"/>
      <c r="G169" s="179"/>
      <c r="H169" s="180"/>
      <c r="I169" s="177"/>
      <c r="J169" s="177"/>
      <c r="K169" s="177"/>
      <c r="L169" s="17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6.5" customHeight="1">
      <c r="A170" s="175"/>
      <c r="B170" s="168"/>
      <c r="C170" s="176"/>
      <c r="D170" s="177"/>
      <c r="E170" s="177"/>
      <c r="F170" s="178"/>
      <c r="G170" s="179"/>
      <c r="H170" s="180"/>
      <c r="I170" s="177"/>
      <c r="J170" s="177"/>
      <c r="K170" s="177"/>
      <c r="L170" s="17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6.5" customHeight="1">
      <c r="A171" s="175"/>
      <c r="B171" s="168"/>
      <c r="C171" s="176"/>
      <c r="D171" s="177"/>
      <c r="E171" s="177"/>
      <c r="F171" s="178"/>
      <c r="G171" s="179"/>
      <c r="H171" s="180"/>
      <c r="I171" s="177"/>
      <c r="J171" s="177"/>
      <c r="K171" s="177"/>
      <c r="L171" s="17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6.5" customHeight="1">
      <c r="A172" s="175"/>
      <c r="B172" s="168"/>
      <c r="C172" s="176"/>
      <c r="D172" s="177"/>
      <c r="E172" s="177"/>
      <c r="F172" s="178"/>
      <c r="G172" s="179"/>
      <c r="H172" s="180"/>
      <c r="I172" s="177"/>
      <c r="J172" s="177"/>
      <c r="K172" s="177"/>
      <c r="L172" s="17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6.5" customHeight="1">
      <c r="A173" s="175"/>
      <c r="B173" s="168"/>
      <c r="C173" s="176"/>
      <c r="D173" s="177"/>
      <c r="E173" s="177"/>
      <c r="F173" s="178"/>
      <c r="G173" s="179"/>
      <c r="H173" s="180"/>
      <c r="I173" s="177"/>
      <c r="J173" s="177"/>
      <c r="K173" s="177"/>
      <c r="L173" s="17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6.5" customHeight="1">
      <c r="A174" s="175"/>
      <c r="B174" s="168"/>
      <c r="C174" s="176"/>
      <c r="D174" s="177"/>
      <c r="E174" s="177"/>
      <c r="F174" s="178"/>
      <c r="G174" s="179"/>
      <c r="H174" s="180"/>
      <c r="I174" s="177"/>
      <c r="J174" s="177"/>
      <c r="K174" s="177"/>
      <c r="L174" s="17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6.5" customHeight="1">
      <c r="A175" s="175"/>
      <c r="B175" s="168"/>
      <c r="C175" s="176"/>
      <c r="D175" s="177"/>
      <c r="E175" s="177"/>
      <c r="F175" s="178"/>
      <c r="G175" s="179"/>
      <c r="H175" s="180"/>
      <c r="I175" s="177"/>
      <c r="J175" s="177"/>
      <c r="K175" s="177"/>
      <c r="L175" s="17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6.5" customHeight="1">
      <c r="A176" s="175"/>
      <c r="B176" s="168"/>
      <c r="C176" s="176"/>
      <c r="D176" s="177"/>
      <c r="E176" s="177"/>
      <c r="F176" s="178"/>
      <c r="G176" s="179"/>
      <c r="H176" s="180"/>
      <c r="I176" s="177"/>
      <c r="J176" s="177"/>
      <c r="K176" s="177"/>
      <c r="L176" s="17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6.5" customHeight="1">
      <c r="A177" s="175"/>
      <c r="B177" s="168"/>
      <c r="C177" s="176"/>
      <c r="D177" s="177"/>
      <c r="E177" s="177"/>
      <c r="F177" s="178"/>
      <c r="G177" s="179"/>
      <c r="H177" s="180"/>
      <c r="I177" s="177"/>
      <c r="J177" s="177"/>
      <c r="K177" s="177"/>
      <c r="L177" s="17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6.5" customHeight="1">
      <c r="A178" s="175"/>
      <c r="B178" s="168"/>
      <c r="C178" s="176"/>
      <c r="D178" s="177"/>
      <c r="E178" s="177"/>
      <c r="F178" s="178"/>
      <c r="G178" s="179"/>
      <c r="H178" s="180"/>
      <c r="I178" s="177"/>
      <c r="J178" s="177"/>
      <c r="K178" s="177"/>
      <c r="L178" s="17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6.5" customHeight="1">
      <c r="A179" s="175"/>
      <c r="B179" s="168"/>
      <c r="C179" s="176"/>
      <c r="D179" s="177"/>
      <c r="E179" s="177"/>
      <c r="F179" s="178"/>
      <c r="G179" s="179"/>
      <c r="H179" s="180"/>
      <c r="I179" s="177"/>
      <c r="J179" s="177"/>
      <c r="K179" s="177"/>
      <c r="L179" s="17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6.5" customHeight="1">
      <c r="A180" s="175"/>
      <c r="B180" s="168"/>
      <c r="C180" s="176"/>
      <c r="D180" s="177"/>
      <c r="E180" s="177"/>
      <c r="F180" s="178"/>
      <c r="G180" s="179"/>
      <c r="H180" s="180"/>
      <c r="I180" s="177"/>
      <c r="J180" s="177"/>
      <c r="K180" s="177"/>
      <c r="L180" s="17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6.5" customHeight="1">
      <c r="A181" s="175"/>
      <c r="B181" s="168"/>
      <c r="C181" s="176"/>
      <c r="D181" s="177"/>
      <c r="E181" s="177"/>
      <c r="F181" s="178"/>
      <c r="G181" s="179"/>
      <c r="H181" s="180"/>
      <c r="I181" s="177"/>
      <c r="J181" s="177"/>
      <c r="K181" s="177"/>
      <c r="L181" s="17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6.5" customHeight="1">
      <c r="A182" s="175"/>
      <c r="B182" s="168"/>
      <c r="C182" s="176"/>
      <c r="D182" s="177"/>
      <c r="E182" s="177"/>
      <c r="F182" s="178"/>
      <c r="G182" s="179"/>
      <c r="H182" s="180"/>
      <c r="I182" s="177"/>
      <c r="J182" s="177"/>
      <c r="K182" s="177"/>
      <c r="L182" s="17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6.5" customHeight="1">
      <c r="A183" s="175"/>
      <c r="B183" s="168"/>
      <c r="C183" s="176"/>
      <c r="D183" s="177"/>
      <c r="E183" s="177"/>
      <c r="F183" s="178"/>
      <c r="G183" s="179"/>
      <c r="H183" s="180"/>
      <c r="I183" s="177"/>
      <c r="J183" s="177"/>
      <c r="K183" s="177"/>
      <c r="L183" s="17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6.5" customHeight="1">
      <c r="A184" s="175"/>
      <c r="B184" s="168"/>
      <c r="C184" s="176"/>
      <c r="D184" s="177"/>
      <c r="E184" s="177"/>
      <c r="F184" s="178"/>
      <c r="G184" s="179"/>
      <c r="H184" s="180"/>
      <c r="I184" s="177"/>
      <c r="J184" s="177"/>
      <c r="K184" s="177"/>
      <c r="L184" s="17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6.5" customHeight="1">
      <c r="A185" s="175"/>
      <c r="B185" s="168"/>
      <c r="C185" s="176"/>
      <c r="D185" s="177"/>
      <c r="E185" s="177"/>
      <c r="F185" s="178"/>
      <c r="G185" s="179"/>
      <c r="H185" s="180"/>
      <c r="I185" s="177"/>
      <c r="J185" s="177"/>
      <c r="K185" s="177"/>
      <c r="L185" s="17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6.5" customHeight="1">
      <c r="A186" s="175"/>
      <c r="B186" s="168"/>
      <c r="C186" s="176"/>
      <c r="D186" s="177"/>
      <c r="E186" s="177"/>
      <c r="F186" s="178"/>
      <c r="G186" s="179"/>
      <c r="H186" s="180"/>
      <c r="I186" s="177"/>
      <c r="J186" s="177"/>
      <c r="K186" s="177"/>
      <c r="L186" s="17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6.5" customHeight="1">
      <c r="A187" s="175"/>
      <c r="B187" s="168"/>
      <c r="C187" s="176"/>
      <c r="D187" s="177"/>
      <c r="E187" s="177"/>
      <c r="F187" s="178"/>
      <c r="G187" s="179"/>
      <c r="H187" s="180"/>
      <c r="I187" s="177"/>
      <c r="J187" s="177"/>
      <c r="K187" s="177"/>
      <c r="L187" s="17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6.5" customHeight="1">
      <c r="A188" s="175"/>
      <c r="B188" s="168"/>
      <c r="C188" s="176"/>
      <c r="D188" s="177"/>
      <c r="E188" s="177"/>
      <c r="F188" s="178"/>
      <c r="G188" s="179"/>
      <c r="H188" s="180"/>
      <c r="I188" s="177"/>
      <c r="J188" s="177"/>
      <c r="K188" s="177"/>
      <c r="L188" s="17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6.5" customHeight="1">
      <c r="A189" s="175"/>
      <c r="B189" s="168"/>
      <c r="C189" s="176"/>
      <c r="D189" s="177"/>
      <c r="E189" s="177"/>
      <c r="F189" s="178"/>
      <c r="G189" s="179"/>
      <c r="H189" s="180"/>
      <c r="I189" s="177"/>
      <c r="J189" s="177"/>
      <c r="K189" s="177"/>
      <c r="L189" s="17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6.5" customHeight="1">
      <c r="A190" s="175"/>
      <c r="B190" s="168"/>
      <c r="C190" s="176"/>
      <c r="D190" s="177"/>
      <c r="E190" s="177"/>
      <c r="F190" s="178"/>
      <c r="G190" s="179"/>
      <c r="H190" s="180"/>
      <c r="I190" s="177"/>
      <c r="J190" s="177"/>
      <c r="K190" s="177"/>
      <c r="L190" s="17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6.5" customHeight="1">
      <c r="A191" s="175"/>
      <c r="B191" s="168"/>
      <c r="C191" s="176"/>
      <c r="D191" s="177"/>
      <c r="E191" s="177"/>
      <c r="F191" s="178"/>
      <c r="G191" s="179"/>
      <c r="H191" s="180"/>
      <c r="I191" s="177"/>
      <c r="J191" s="177"/>
      <c r="K191" s="177"/>
      <c r="L191" s="17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6.5" customHeight="1">
      <c r="A192" s="175"/>
      <c r="B192" s="168"/>
      <c r="C192" s="176"/>
      <c r="D192" s="177"/>
      <c r="E192" s="177"/>
      <c r="F192" s="178"/>
      <c r="G192" s="179"/>
      <c r="H192" s="180"/>
      <c r="I192" s="177"/>
      <c r="J192" s="177"/>
      <c r="K192" s="177"/>
      <c r="L192" s="17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6.5" customHeight="1">
      <c r="A193" s="175"/>
      <c r="B193" s="168"/>
      <c r="C193" s="176"/>
      <c r="D193" s="177"/>
      <c r="E193" s="177"/>
      <c r="F193" s="178"/>
      <c r="G193" s="179"/>
      <c r="H193" s="180"/>
      <c r="I193" s="177"/>
      <c r="J193" s="177"/>
      <c r="K193" s="177"/>
      <c r="L193" s="17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6.5" customHeight="1">
      <c r="A194" s="175"/>
      <c r="B194" s="168"/>
      <c r="C194" s="176"/>
      <c r="D194" s="177"/>
      <c r="E194" s="177"/>
      <c r="F194" s="178"/>
      <c r="G194" s="179"/>
      <c r="H194" s="180"/>
      <c r="I194" s="177"/>
      <c r="J194" s="177"/>
      <c r="K194" s="177"/>
      <c r="L194" s="17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6.5" customHeight="1">
      <c r="A195" s="175"/>
      <c r="B195" s="168"/>
      <c r="C195" s="176"/>
      <c r="D195" s="177"/>
      <c r="E195" s="177"/>
      <c r="F195" s="178"/>
      <c r="G195" s="179"/>
      <c r="H195" s="180"/>
      <c r="I195" s="177"/>
      <c r="J195" s="177"/>
      <c r="K195" s="177"/>
      <c r="L195" s="17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6.5" customHeight="1">
      <c r="A196" s="175"/>
      <c r="B196" s="168"/>
      <c r="C196" s="176"/>
      <c r="D196" s="177"/>
      <c r="E196" s="177"/>
      <c r="F196" s="178"/>
      <c r="G196" s="179"/>
      <c r="H196" s="180"/>
      <c r="I196" s="177"/>
      <c r="J196" s="177"/>
      <c r="K196" s="177"/>
      <c r="L196" s="17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6.5" customHeight="1">
      <c r="A197" s="175"/>
      <c r="B197" s="168"/>
      <c r="C197" s="176"/>
      <c r="D197" s="177"/>
      <c r="E197" s="177"/>
      <c r="F197" s="178"/>
      <c r="G197" s="179"/>
      <c r="H197" s="180"/>
      <c r="I197" s="177"/>
      <c r="J197" s="177"/>
      <c r="K197" s="177"/>
      <c r="L197" s="17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6.5" customHeight="1">
      <c r="A198" s="175"/>
      <c r="B198" s="168"/>
      <c r="C198" s="176"/>
      <c r="D198" s="177"/>
      <c r="E198" s="177"/>
      <c r="F198" s="178"/>
      <c r="G198" s="179"/>
      <c r="H198" s="180"/>
      <c r="I198" s="177"/>
      <c r="J198" s="177"/>
      <c r="K198" s="177"/>
      <c r="L198" s="17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6.5" customHeight="1">
      <c r="A199" s="175"/>
      <c r="B199" s="168"/>
      <c r="C199" s="176"/>
      <c r="D199" s="177"/>
      <c r="E199" s="177"/>
      <c r="F199" s="178"/>
      <c r="G199" s="179"/>
      <c r="H199" s="180"/>
      <c r="I199" s="177"/>
      <c r="J199" s="177"/>
      <c r="K199" s="177"/>
      <c r="L199" s="17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6.5" customHeight="1">
      <c r="A200" s="175"/>
      <c r="B200" s="168"/>
      <c r="C200" s="176"/>
      <c r="D200" s="177"/>
      <c r="E200" s="177"/>
      <c r="F200" s="178"/>
      <c r="G200" s="179"/>
      <c r="H200" s="180"/>
      <c r="I200" s="177"/>
      <c r="J200" s="177"/>
      <c r="K200" s="177"/>
      <c r="L200" s="17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6.5" customHeight="1">
      <c r="A201" s="175"/>
      <c r="B201" s="168"/>
      <c r="C201" s="176"/>
      <c r="D201" s="177"/>
      <c r="E201" s="177"/>
      <c r="F201" s="178"/>
      <c r="G201" s="179"/>
      <c r="H201" s="180"/>
      <c r="I201" s="177"/>
      <c r="J201" s="177"/>
      <c r="K201" s="177"/>
      <c r="L201" s="17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6.5" customHeight="1">
      <c r="A202" s="175"/>
      <c r="B202" s="168"/>
      <c r="C202" s="176"/>
      <c r="D202" s="177"/>
      <c r="E202" s="177"/>
      <c r="F202" s="178"/>
      <c r="G202" s="179"/>
      <c r="H202" s="180"/>
      <c r="I202" s="177"/>
      <c r="J202" s="177"/>
      <c r="K202" s="177"/>
      <c r="L202" s="17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6.5" customHeight="1">
      <c r="A203" s="175"/>
      <c r="B203" s="168"/>
      <c r="C203" s="176"/>
      <c r="D203" s="177"/>
      <c r="E203" s="177"/>
      <c r="F203" s="178"/>
      <c r="G203" s="179"/>
      <c r="H203" s="180"/>
      <c r="I203" s="177"/>
      <c r="J203" s="177"/>
      <c r="K203" s="177"/>
      <c r="L203" s="17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6.5" customHeight="1">
      <c r="A204" s="175"/>
      <c r="B204" s="168"/>
      <c r="C204" s="176"/>
      <c r="D204" s="177"/>
      <c r="E204" s="177"/>
      <c r="F204" s="178"/>
      <c r="G204" s="179"/>
      <c r="H204" s="180"/>
      <c r="I204" s="177"/>
      <c r="J204" s="177"/>
      <c r="K204" s="177"/>
      <c r="L204" s="17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6.5" customHeight="1">
      <c r="A205" s="175"/>
      <c r="B205" s="168"/>
      <c r="C205" s="176"/>
      <c r="D205" s="177"/>
      <c r="E205" s="177"/>
      <c r="F205" s="178"/>
      <c r="G205" s="179"/>
      <c r="H205" s="180"/>
      <c r="I205" s="177"/>
      <c r="J205" s="177"/>
      <c r="K205" s="177"/>
      <c r="L205" s="17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6.5" customHeight="1">
      <c r="A206" s="175"/>
      <c r="B206" s="168"/>
      <c r="C206" s="176"/>
      <c r="D206" s="177"/>
      <c r="E206" s="177"/>
      <c r="F206" s="178"/>
      <c r="G206" s="179"/>
      <c r="H206" s="180"/>
      <c r="I206" s="177"/>
      <c r="J206" s="177"/>
      <c r="K206" s="177"/>
      <c r="L206" s="17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6.5" customHeight="1">
      <c r="A207" s="175"/>
      <c r="B207" s="168"/>
      <c r="C207" s="176"/>
      <c r="D207" s="177"/>
      <c r="E207" s="177"/>
      <c r="F207" s="178"/>
      <c r="G207" s="179"/>
      <c r="H207" s="180"/>
      <c r="I207" s="177"/>
      <c r="J207" s="177"/>
      <c r="K207" s="177"/>
      <c r="L207" s="17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6.5" customHeight="1">
      <c r="A208" s="175"/>
      <c r="B208" s="168"/>
      <c r="C208" s="176"/>
      <c r="D208" s="177"/>
      <c r="E208" s="177"/>
      <c r="F208" s="178"/>
      <c r="G208" s="179"/>
      <c r="H208" s="180"/>
      <c r="I208" s="177"/>
      <c r="J208" s="177"/>
      <c r="K208" s="177"/>
      <c r="L208" s="17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6.5" customHeight="1">
      <c r="A209" s="175"/>
      <c r="B209" s="168"/>
      <c r="C209" s="176"/>
      <c r="D209" s="177"/>
      <c r="E209" s="177"/>
      <c r="F209" s="178"/>
      <c r="G209" s="179"/>
      <c r="H209" s="180"/>
      <c r="I209" s="177"/>
      <c r="J209" s="177"/>
      <c r="K209" s="177"/>
      <c r="L209" s="17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6.5" customHeight="1">
      <c r="A210" s="175"/>
      <c r="B210" s="168"/>
      <c r="C210" s="176"/>
      <c r="D210" s="177"/>
      <c r="E210" s="177"/>
      <c r="F210" s="178"/>
      <c r="G210" s="179"/>
      <c r="H210" s="180"/>
      <c r="I210" s="177"/>
      <c r="J210" s="177"/>
      <c r="K210" s="177"/>
      <c r="L210" s="17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6.5" customHeight="1">
      <c r="A211" s="175"/>
      <c r="B211" s="168"/>
      <c r="C211" s="176"/>
      <c r="D211" s="177"/>
      <c r="E211" s="177"/>
      <c r="F211" s="178"/>
      <c r="G211" s="179"/>
      <c r="H211" s="180"/>
      <c r="I211" s="177"/>
      <c r="J211" s="177"/>
      <c r="K211" s="177"/>
      <c r="L211" s="17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6.5" customHeight="1">
      <c r="A212" s="175"/>
      <c r="B212" s="168"/>
      <c r="C212" s="176"/>
      <c r="D212" s="177"/>
      <c r="E212" s="177"/>
      <c r="F212" s="178"/>
      <c r="G212" s="179"/>
      <c r="H212" s="180"/>
      <c r="I212" s="177"/>
      <c r="J212" s="177"/>
      <c r="K212" s="177"/>
      <c r="L212" s="17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6.5" customHeight="1">
      <c r="A213" s="175"/>
      <c r="B213" s="168"/>
      <c r="C213" s="176"/>
      <c r="D213" s="177"/>
      <c r="E213" s="177"/>
      <c r="F213" s="178"/>
      <c r="G213" s="179"/>
      <c r="H213" s="180"/>
      <c r="I213" s="177"/>
      <c r="J213" s="177"/>
      <c r="K213" s="177"/>
      <c r="L213" s="17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16.5" customHeight="1">
      <c r="A214" s="175"/>
      <c r="B214" s="168"/>
      <c r="C214" s="176"/>
      <c r="D214" s="177"/>
      <c r="E214" s="177"/>
      <c r="F214" s="178"/>
      <c r="G214" s="179"/>
      <c r="H214" s="180"/>
      <c r="I214" s="177"/>
      <c r="J214" s="177"/>
      <c r="K214" s="177"/>
      <c r="L214" s="17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16.5" customHeight="1">
      <c r="A215" s="175"/>
      <c r="B215" s="168"/>
      <c r="C215" s="176"/>
      <c r="D215" s="177"/>
      <c r="E215" s="177"/>
      <c r="F215" s="178"/>
      <c r="G215" s="179"/>
      <c r="H215" s="180"/>
      <c r="I215" s="177"/>
      <c r="J215" s="177"/>
      <c r="K215" s="177"/>
      <c r="L215" s="17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16.5" customHeight="1">
      <c r="A216" s="175"/>
      <c r="B216" s="168"/>
      <c r="C216" s="176"/>
      <c r="D216" s="177"/>
      <c r="E216" s="177"/>
      <c r="F216" s="178"/>
      <c r="G216" s="179"/>
      <c r="H216" s="180"/>
      <c r="I216" s="177"/>
      <c r="J216" s="177"/>
      <c r="K216" s="177"/>
      <c r="L216" s="17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16.5" customHeight="1">
      <c r="A217" s="175"/>
      <c r="B217" s="168"/>
      <c r="C217" s="176"/>
      <c r="D217" s="177"/>
      <c r="E217" s="177"/>
      <c r="F217" s="178"/>
      <c r="G217" s="179"/>
      <c r="H217" s="180"/>
      <c r="I217" s="177"/>
      <c r="J217" s="177"/>
      <c r="K217" s="177"/>
      <c r="L217" s="17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16.5" customHeight="1">
      <c r="A218" s="175"/>
      <c r="B218" s="168"/>
      <c r="C218" s="176"/>
      <c r="D218" s="177"/>
      <c r="E218" s="177"/>
      <c r="F218" s="178"/>
      <c r="G218" s="179"/>
      <c r="H218" s="180"/>
      <c r="I218" s="177"/>
      <c r="J218" s="177"/>
      <c r="K218" s="177"/>
      <c r="L218" s="17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16.5" customHeight="1">
      <c r="A219" s="175"/>
      <c r="B219" s="168"/>
      <c r="C219" s="176"/>
      <c r="D219" s="177"/>
      <c r="E219" s="177"/>
      <c r="F219" s="178"/>
      <c r="G219" s="179"/>
      <c r="H219" s="180"/>
      <c r="I219" s="177"/>
      <c r="J219" s="177"/>
      <c r="K219" s="177"/>
      <c r="L219" s="17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16.5" customHeight="1">
      <c r="A220" s="175"/>
      <c r="B220" s="168"/>
      <c r="C220" s="176"/>
      <c r="D220" s="177"/>
      <c r="E220" s="177"/>
      <c r="F220" s="178"/>
      <c r="G220" s="179"/>
      <c r="H220" s="180"/>
      <c r="I220" s="177"/>
      <c r="J220" s="177"/>
      <c r="K220" s="177"/>
      <c r="L220" s="17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16.5" customHeight="1">
      <c r="A221" s="175"/>
      <c r="B221" s="168"/>
      <c r="C221" s="176"/>
      <c r="D221" s="177"/>
      <c r="E221" s="177"/>
      <c r="F221" s="178"/>
      <c r="G221" s="179"/>
      <c r="H221" s="180"/>
      <c r="I221" s="177"/>
      <c r="J221" s="177"/>
      <c r="K221" s="177"/>
      <c r="L221" s="17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16.5" customHeight="1">
      <c r="A222" s="175"/>
      <c r="B222" s="168"/>
      <c r="C222" s="176"/>
      <c r="D222" s="177"/>
      <c r="E222" s="177"/>
      <c r="F222" s="178"/>
      <c r="G222" s="179"/>
      <c r="H222" s="180"/>
      <c r="I222" s="177"/>
      <c r="J222" s="177"/>
      <c r="K222" s="177"/>
      <c r="L222" s="17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16.5" customHeight="1">
      <c r="A223" s="175"/>
      <c r="B223" s="168"/>
      <c r="C223" s="176"/>
      <c r="D223" s="177"/>
      <c r="E223" s="177"/>
      <c r="F223" s="178"/>
      <c r="G223" s="179"/>
      <c r="H223" s="180"/>
      <c r="I223" s="177"/>
      <c r="J223" s="177"/>
      <c r="K223" s="177"/>
      <c r="L223" s="17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16.5" customHeight="1">
      <c r="A224" s="175"/>
      <c r="B224" s="168"/>
      <c r="C224" s="176"/>
      <c r="D224" s="177"/>
      <c r="E224" s="177"/>
      <c r="F224" s="178"/>
      <c r="G224" s="179"/>
      <c r="H224" s="180"/>
      <c r="I224" s="177"/>
      <c r="J224" s="177"/>
      <c r="K224" s="177"/>
      <c r="L224" s="17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16.5" customHeight="1">
      <c r="A225" s="175"/>
      <c r="B225" s="168"/>
      <c r="C225" s="176"/>
      <c r="D225" s="177"/>
      <c r="E225" s="177"/>
      <c r="F225" s="178"/>
      <c r="G225" s="179"/>
      <c r="H225" s="180"/>
      <c r="I225" s="177"/>
      <c r="J225" s="177"/>
      <c r="K225" s="177"/>
      <c r="L225" s="17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16.5" customHeight="1">
      <c r="A226" s="175"/>
      <c r="B226" s="168"/>
      <c r="C226" s="176"/>
      <c r="D226" s="177"/>
      <c r="E226" s="177"/>
      <c r="F226" s="178"/>
      <c r="G226" s="179"/>
      <c r="H226" s="180"/>
      <c r="I226" s="177"/>
      <c r="J226" s="177"/>
      <c r="K226" s="177"/>
      <c r="L226" s="17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16.5" customHeight="1">
      <c r="A227" s="175"/>
      <c r="B227" s="168"/>
      <c r="C227" s="176"/>
      <c r="D227" s="177"/>
      <c r="E227" s="177"/>
      <c r="F227" s="178"/>
      <c r="G227" s="179"/>
      <c r="H227" s="180"/>
      <c r="I227" s="177"/>
      <c r="J227" s="177"/>
      <c r="K227" s="177"/>
      <c r="L227" s="17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16.5" customHeight="1">
      <c r="A228" s="175"/>
      <c r="B228" s="168"/>
      <c r="C228" s="176"/>
      <c r="D228" s="177"/>
      <c r="E228" s="177"/>
      <c r="F228" s="178"/>
      <c r="G228" s="179"/>
      <c r="H228" s="180"/>
      <c r="I228" s="177"/>
      <c r="J228" s="177"/>
      <c r="K228" s="177"/>
      <c r="L228" s="17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6.5" customHeight="1">
      <c r="A229" s="175"/>
      <c r="B229" s="168"/>
      <c r="C229" s="176"/>
      <c r="D229" s="177"/>
      <c r="E229" s="177"/>
      <c r="F229" s="178"/>
      <c r="G229" s="179"/>
      <c r="H229" s="180"/>
      <c r="I229" s="177"/>
      <c r="J229" s="177"/>
      <c r="K229" s="177"/>
      <c r="L229" s="17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16.5" customHeight="1">
      <c r="A230" s="175"/>
      <c r="B230" s="168"/>
      <c r="C230" s="176"/>
      <c r="D230" s="177"/>
      <c r="E230" s="177"/>
      <c r="F230" s="178"/>
      <c r="G230" s="179"/>
      <c r="H230" s="180"/>
      <c r="I230" s="177"/>
      <c r="J230" s="177"/>
      <c r="K230" s="177"/>
      <c r="L230" s="17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16.5" customHeight="1">
      <c r="A231" s="175"/>
      <c r="B231" s="168"/>
      <c r="C231" s="176"/>
      <c r="D231" s="177"/>
      <c r="E231" s="177"/>
      <c r="F231" s="178"/>
      <c r="G231" s="179"/>
      <c r="H231" s="180"/>
      <c r="I231" s="177"/>
      <c r="J231" s="177"/>
      <c r="K231" s="177"/>
      <c r="L231" s="17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16.5" customHeight="1">
      <c r="A232" s="175"/>
      <c r="B232" s="168"/>
      <c r="C232" s="176"/>
      <c r="D232" s="177"/>
      <c r="E232" s="177"/>
      <c r="F232" s="178"/>
      <c r="G232" s="179"/>
      <c r="H232" s="180"/>
      <c r="I232" s="177"/>
      <c r="J232" s="177"/>
      <c r="K232" s="177"/>
      <c r="L232" s="17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16.5" customHeight="1">
      <c r="A233" s="175"/>
      <c r="B233" s="168"/>
      <c r="C233" s="176"/>
      <c r="D233" s="177"/>
      <c r="E233" s="177"/>
      <c r="F233" s="178"/>
      <c r="G233" s="179"/>
      <c r="H233" s="180"/>
      <c r="I233" s="177"/>
      <c r="J233" s="177"/>
      <c r="K233" s="177"/>
      <c r="L233" s="17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16.5" customHeight="1">
      <c r="A234" s="175"/>
      <c r="B234" s="168"/>
      <c r="C234" s="176"/>
      <c r="D234" s="177"/>
      <c r="E234" s="177"/>
      <c r="F234" s="178"/>
      <c r="G234" s="179"/>
      <c r="H234" s="180"/>
      <c r="I234" s="177"/>
      <c r="J234" s="177"/>
      <c r="K234" s="177"/>
      <c r="L234" s="17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ht="16.5" customHeight="1">
      <c r="A235" s="175"/>
      <c r="B235" s="168"/>
      <c r="C235" s="176"/>
      <c r="D235" s="177"/>
      <c r="E235" s="177"/>
      <c r="F235" s="178"/>
      <c r="G235" s="179"/>
      <c r="H235" s="180"/>
      <c r="I235" s="177"/>
      <c r="J235" s="177"/>
      <c r="K235" s="177"/>
      <c r="L235" s="17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16.5" customHeight="1">
      <c r="A236" s="175"/>
      <c r="B236" s="168"/>
      <c r="C236" s="176"/>
      <c r="D236" s="177"/>
      <c r="E236" s="177"/>
      <c r="F236" s="178"/>
      <c r="G236" s="179"/>
      <c r="H236" s="180"/>
      <c r="I236" s="177"/>
      <c r="J236" s="177"/>
      <c r="K236" s="177"/>
      <c r="L236" s="17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ht="16.5" customHeight="1">
      <c r="A237" s="175"/>
      <c r="B237" s="168"/>
      <c r="C237" s="176"/>
      <c r="D237" s="177"/>
      <c r="E237" s="177"/>
      <c r="F237" s="178"/>
      <c r="G237" s="179"/>
      <c r="H237" s="180"/>
      <c r="I237" s="177"/>
      <c r="J237" s="177"/>
      <c r="K237" s="177"/>
      <c r="L237" s="17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ht="16.5" customHeight="1">
      <c r="A238" s="175"/>
      <c r="B238" s="168"/>
      <c r="C238" s="176"/>
      <c r="D238" s="177"/>
      <c r="E238" s="177"/>
      <c r="F238" s="178"/>
      <c r="G238" s="179"/>
      <c r="H238" s="180"/>
      <c r="I238" s="177"/>
      <c r="J238" s="177"/>
      <c r="K238" s="177"/>
      <c r="L238" s="17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ht="16.5" customHeight="1">
      <c r="A239" s="175"/>
      <c r="B239" s="168"/>
      <c r="C239" s="176"/>
      <c r="D239" s="177"/>
      <c r="E239" s="177"/>
      <c r="F239" s="178"/>
      <c r="G239" s="179"/>
      <c r="H239" s="180"/>
      <c r="I239" s="177"/>
      <c r="J239" s="177"/>
      <c r="K239" s="177"/>
      <c r="L239" s="17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ht="16.5" customHeight="1">
      <c r="A240" s="175"/>
      <c r="B240" s="168"/>
      <c r="C240" s="176"/>
      <c r="D240" s="177"/>
      <c r="E240" s="177"/>
      <c r="F240" s="178"/>
      <c r="G240" s="179"/>
      <c r="H240" s="180"/>
      <c r="I240" s="177"/>
      <c r="J240" s="177"/>
      <c r="K240" s="177"/>
      <c r="L240" s="17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ht="16.5" customHeight="1">
      <c r="A241" s="175"/>
      <c r="B241" s="168"/>
      <c r="C241" s="176"/>
      <c r="D241" s="177"/>
      <c r="E241" s="177"/>
      <c r="F241" s="178"/>
      <c r="G241" s="179"/>
      <c r="H241" s="180"/>
      <c r="I241" s="177"/>
      <c r="J241" s="177"/>
      <c r="K241" s="177"/>
      <c r="L241" s="17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ht="16.5" customHeight="1">
      <c r="A242" s="175"/>
      <c r="B242" s="168"/>
      <c r="C242" s="176"/>
      <c r="D242" s="177"/>
      <c r="E242" s="177"/>
      <c r="F242" s="178"/>
      <c r="G242" s="179"/>
      <c r="H242" s="180"/>
      <c r="I242" s="177"/>
      <c r="J242" s="177"/>
      <c r="K242" s="177"/>
      <c r="L242" s="17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ht="16.5" customHeight="1">
      <c r="A243" s="175"/>
      <c r="B243" s="168"/>
      <c r="C243" s="176"/>
      <c r="D243" s="177"/>
      <c r="E243" s="177"/>
      <c r="F243" s="178"/>
      <c r="G243" s="179"/>
      <c r="H243" s="180"/>
      <c r="I243" s="177"/>
      <c r="J243" s="177"/>
      <c r="K243" s="177"/>
      <c r="L243" s="17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ht="16.5" customHeight="1">
      <c r="A244" s="175"/>
      <c r="B244" s="168"/>
      <c r="C244" s="176"/>
      <c r="D244" s="177"/>
      <c r="E244" s="177"/>
      <c r="F244" s="178"/>
      <c r="G244" s="179"/>
      <c r="H244" s="180"/>
      <c r="I244" s="177"/>
      <c r="J244" s="177"/>
      <c r="K244" s="177"/>
      <c r="L244" s="17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ht="16.5" customHeight="1">
      <c r="A245" s="175"/>
      <c r="B245" s="168"/>
      <c r="C245" s="176"/>
      <c r="D245" s="177"/>
      <c r="E245" s="177"/>
      <c r="F245" s="178"/>
      <c r="G245" s="179"/>
      <c r="H245" s="180"/>
      <c r="I245" s="177"/>
      <c r="J245" s="177"/>
      <c r="K245" s="177"/>
      <c r="L245" s="17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ht="16.5" customHeight="1">
      <c r="A246" s="175"/>
      <c r="B246" s="168"/>
      <c r="C246" s="176"/>
      <c r="D246" s="177"/>
      <c r="E246" s="177"/>
      <c r="F246" s="178"/>
      <c r="G246" s="179"/>
      <c r="H246" s="180"/>
      <c r="I246" s="177"/>
      <c r="J246" s="177"/>
      <c r="K246" s="177"/>
      <c r="L246" s="17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ht="16.5" customHeight="1">
      <c r="A247" s="175"/>
      <c r="B247" s="168"/>
      <c r="C247" s="176"/>
      <c r="D247" s="177"/>
      <c r="E247" s="177"/>
      <c r="F247" s="178"/>
      <c r="G247" s="179"/>
      <c r="H247" s="180"/>
      <c r="I247" s="177"/>
      <c r="J247" s="177"/>
      <c r="K247" s="177"/>
      <c r="L247" s="17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16.5" customHeight="1">
      <c r="A248" s="175"/>
      <c r="B248" s="168"/>
      <c r="C248" s="176"/>
      <c r="D248" s="177"/>
      <c r="E248" s="177"/>
      <c r="F248" s="178"/>
      <c r="G248" s="179"/>
      <c r="H248" s="180"/>
      <c r="I248" s="177"/>
      <c r="J248" s="177"/>
      <c r="K248" s="177"/>
      <c r="L248" s="17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6.5" customHeight="1">
      <c r="A249" s="175"/>
      <c r="B249" s="168"/>
      <c r="C249" s="176"/>
      <c r="D249" s="177"/>
      <c r="E249" s="177"/>
      <c r="F249" s="178"/>
      <c r="G249" s="179"/>
      <c r="H249" s="180"/>
      <c r="I249" s="177"/>
      <c r="J249" s="177"/>
      <c r="K249" s="177"/>
      <c r="L249" s="17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16.5" customHeight="1">
      <c r="A250" s="175"/>
      <c r="B250" s="168"/>
      <c r="C250" s="176"/>
      <c r="D250" s="177"/>
      <c r="E250" s="177"/>
      <c r="F250" s="178"/>
      <c r="G250" s="179"/>
      <c r="H250" s="180"/>
      <c r="I250" s="177"/>
      <c r="J250" s="177"/>
      <c r="K250" s="177"/>
      <c r="L250" s="17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6.5" customHeight="1">
      <c r="A251" s="175"/>
      <c r="B251" s="168"/>
      <c r="C251" s="176"/>
      <c r="D251" s="177"/>
      <c r="E251" s="177"/>
      <c r="F251" s="178"/>
      <c r="G251" s="179"/>
      <c r="H251" s="180"/>
      <c r="I251" s="177"/>
      <c r="J251" s="177"/>
      <c r="K251" s="177"/>
      <c r="L251" s="17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6.5" customHeight="1">
      <c r="A252" s="175"/>
      <c r="B252" s="168"/>
      <c r="C252" s="176"/>
      <c r="D252" s="177"/>
      <c r="E252" s="177"/>
      <c r="F252" s="178"/>
      <c r="G252" s="179"/>
      <c r="H252" s="180"/>
      <c r="I252" s="177"/>
      <c r="J252" s="177"/>
      <c r="K252" s="177"/>
      <c r="L252" s="17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6.5" customHeight="1">
      <c r="A253" s="175"/>
      <c r="B253" s="168"/>
      <c r="C253" s="176"/>
      <c r="D253" s="177"/>
      <c r="E253" s="177"/>
      <c r="F253" s="178"/>
      <c r="G253" s="179"/>
      <c r="H253" s="180"/>
      <c r="I253" s="177"/>
      <c r="J253" s="177"/>
      <c r="K253" s="177"/>
      <c r="L253" s="17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6.5" customHeight="1">
      <c r="A254" s="175"/>
      <c r="B254" s="168"/>
      <c r="C254" s="176"/>
      <c r="D254" s="177"/>
      <c r="E254" s="177"/>
      <c r="F254" s="178"/>
      <c r="G254" s="179"/>
      <c r="H254" s="180"/>
      <c r="I254" s="177"/>
      <c r="J254" s="177"/>
      <c r="K254" s="177"/>
      <c r="L254" s="17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6.5" customHeight="1">
      <c r="A255" s="175"/>
      <c r="B255" s="168"/>
      <c r="C255" s="176"/>
      <c r="D255" s="177"/>
      <c r="E255" s="177"/>
      <c r="F255" s="178"/>
      <c r="G255" s="179"/>
      <c r="H255" s="180"/>
      <c r="I255" s="177"/>
      <c r="J255" s="177"/>
      <c r="K255" s="177"/>
      <c r="L255" s="17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6.5" customHeight="1">
      <c r="A256" s="175"/>
      <c r="B256" s="168"/>
      <c r="C256" s="176"/>
      <c r="D256" s="177"/>
      <c r="E256" s="177"/>
      <c r="F256" s="178"/>
      <c r="G256" s="179"/>
      <c r="H256" s="180"/>
      <c r="I256" s="177"/>
      <c r="J256" s="177"/>
      <c r="K256" s="177"/>
      <c r="L256" s="17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6.5" customHeight="1">
      <c r="A257" s="175"/>
      <c r="B257" s="168"/>
      <c r="C257" s="176"/>
      <c r="D257" s="177"/>
      <c r="E257" s="177"/>
      <c r="F257" s="178"/>
      <c r="G257" s="179"/>
      <c r="H257" s="180"/>
      <c r="I257" s="177"/>
      <c r="J257" s="177"/>
      <c r="K257" s="177"/>
      <c r="L257" s="17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6.5" customHeight="1">
      <c r="A258" s="175"/>
      <c r="B258" s="168"/>
      <c r="C258" s="176"/>
      <c r="D258" s="177"/>
      <c r="E258" s="177"/>
      <c r="F258" s="178"/>
      <c r="G258" s="179"/>
      <c r="H258" s="180"/>
      <c r="I258" s="177"/>
      <c r="J258" s="177"/>
      <c r="K258" s="177"/>
      <c r="L258" s="17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6.5" customHeight="1">
      <c r="A259" s="175"/>
      <c r="B259" s="168"/>
      <c r="C259" s="176"/>
      <c r="D259" s="177"/>
      <c r="E259" s="177"/>
      <c r="F259" s="178"/>
      <c r="G259" s="179"/>
      <c r="H259" s="180"/>
      <c r="I259" s="177"/>
      <c r="J259" s="177"/>
      <c r="K259" s="177"/>
      <c r="L259" s="17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6.5" customHeight="1">
      <c r="A260" s="175"/>
      <c r="B260" s="168"/>
      <c r="C260" s="176"/>
      <c r="D260" s="177"/>
      <c r="E260" s="177"/>
      <c r="F260" s="178"/>
      <c r="G260" s="179"/>
      <c r="H260" s="180"/>
      <c r="I260" s="177"/>
      <c r="J260" s="177"/>
      <c r="K260" s="177"/>
      <c r="L260" s="17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6.5" customHeight="1">
      <c r="A261" s="175"/>
      <c r="B261" s="168"/>
      <c r="C261" s="176"/>
      <c r="D261" s="177"/>
      <c r="E261" s="177"/>
      <c r="F261" s="178"/>
      <c r="G261" s="179"/>
      <c r="H261" s="180"/>
      <c r="I261" s="177"/>
      <c r="J261" s="177"/>
      <c r="K261" s="177"/>
      <c r="L261" s="17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6.5" customHeight="1">
      <c r="A262" s="175"/>
      <c r="B262" s="168"/>
      <c r="C262" s="176"/>
      <c r="D262" s="177"/>
      <c r="E262" s="177"/>
      <c r="F262" s="178"/>
      <c r="G262" s="179"/>
      <c r="H262" s="180"/>
      <c r="I262" s="177"/>
      <c r="J262" s="177"/>
      <c r="K262" s="177"/>
      <c r="L262" s="17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ht="16.5" customHeight="1">
      <c r="A263" s="175"/>
      <c r="B263" s="168"/>
      <c r="C263" s="176"/>
      <c r="D263" s="177"/>
      <c r="E263" s="177"/>
      <c r="F263" s="178"/>
      <c r="G263" s="179"/>
      <c r="H263" s="180"/>
      <c r="I263" s="177"/>
      <c r="J263" s="177"/>
      <c r="K263" s="177"/>
      <c r="L263" s="17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ht="16.5" customHeight="1">
      <c r="A264" s="175"/>
      <c r="B264" s="168"/>
      <c r="C264" s="176"/>
      <c r="D264" s="177"/>
      <c r="E264" s="177"/>
      <c r="F264" s="178"/>
      <c r="G264" s="179"/>
      <c r="H264" s="180"/>
      <c r="I264" s="177"/>
      <c r="J264" s="177"/>
      <c r="K264" s="177"/>
      <c r="L264" s="17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ht="16.5" customHeight="1">
      <c r="A265" s="175"/>
      <c r="B265" s="168"/>
      <c r="C265" s="176"/>
      <c r="D265" s="177"/>
      <c r="E265" s="177"/>
      <c r="F265" s="178"/>
      <c r="G265" s="179"/>
      <c r="H265" s="180"/>
      <c r="I265" s="177"/>
      <c r="J265" s="177"/>
      <c r="K265" s="177"/>
      <c r="L265" s="17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16.5" customHeight="1">
      <c r="A266" s="175"/>
      <c r="B266" s="168"/>
      <c r="C266" s="176"/>
      <c r="D266" s="177"/>
      <c r="E266" s="177"/>
      <c r="F266" s="178"/>
      <c r="G266" s="179"/>
      <c r="H266" s="180"/>
      <c r="I266" s="177"/>
      <c r="J266" s="177"/>
      <c r="K266" s="177"/>
      <c r="L266" s="17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ht="16.5" customHeight="1">
      <c r="A267" s="175"/>
      <c r="B267" s="168"/>
      <c r="C267" s="176"/>
      <c r="D267" s="177"/>
      <c r="E267" s="177"/>
      <c r="F267" s="178"/>
      <c r="G267" s="179"/>
      <c r="H267" s="180"/>
      <c r="I267" s="177"/>
      <c r="J267" s="177"/>
      <c r="K267" s="177"/>
      <c r="L267" s="17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ht="16.5" customHeight="1">
      <c r="A268" s="175"/>
      <c r="B268" s="168"/>
      <c r="C268" s="176"/>
      <c r="D268" s="177"/>
      <c r="E268" s="177"/>
      <c r="F268" s="178"/>
      <c r="G268" s="179"/>
      <c r="H268" s="180"/>
      <c r="I268" s="177"/>
      <c r="J268" s="177"/>
      <c r="K268" s="177"/>
      <c r="L268" s="17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ht="16.5" customHeight="1">
      <c r="A269" s="175"/>
      <c r="B269" s="168"/>
      <c r="C269" s="176"/>
      <c r="D269" s="177"/>
      <c r="E269" s="177"/>
      <c r="F269" s="178"/>
      <c r="G269" s="179"/>
      <c r="H269" s="180"/>
      <c r="I269" s="177"/>
      <c r="J269" s="177"/>
      <c r="K269" s="177"/>
      <c r="L269" s="17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ht="16.5" customHeight="1">
      <c r="A270" s="175"/>
      <c r="B270" s="168"/>
      <c r="C270" s="176"/>
      <c r="D270" s="177"/>
      <c r="E270" s="177"/>
      <c r="F270" s="178"/>
      <c r="G270" s="179"/>
      <c r="H270" s="180"/>
      <c r="I270" s="177"/>
      <c r="J270" s="177"/>
      <c r="K270" s="177"/>
      <c r="L270" s="17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ht="16.5" customHeight="1">
      <c r="A271" s="175"/>
      <c r="B271" s="168"/>
      <c r="C271" s="176"/>
      <c r="D271" s="177"/>
      <c r="E271" s="177"/>
      <c r="F271" s="178"/>
      <c r="G271" s="179"/>
      <c r="H271" s="180"/>
      <c r="I271" s="177"/>
      <c r="J271" s="177"/>
      <c r="K271" s="177"/>
      <c r="L271" s="17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ht="16.5" customHeight="1">
      <c r="A272" s="175"/>
      <c r="B272" s="168"/>
      <c r="C272" s="176"/>
      <c r="D272" s="177"/>
      <c r="E272" s="177"/>
      <c r="F272" s="178"/>
      <c r="G272" s="179"/>
      <c r="H272" s="180"/>
      <c r="I272" s="177"/>
      <c r="J272" s="177"/>
      <c r="K272" s="177"/>
      <c r="L272" s="17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ht="16.5" customHeight="1">
      <c r="A273" s="175"/>
      <c r="B273" s="168"/>
      <c r="C273" s="176"/>
      <c r="D273" s="177"/>
      <c r="E273" s="177"/>
      <c r="F273" s="178"/>
      <c r="G273" s="179"/>
      <c r="H273" s="180"/>
      <c r="I273" s="177"/>
      <c r="J273" s="177"/>
      <c r="K273" s="177"/>
      <c r="L273" s="17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ht="16.5" customHeight="1">
      <c r="A274" s="175"/>
      <c r="B274" s="168"/>
      <c r="C274" s="176"/>
      <c r="D274" s="177"/>
      <c r="E274" s="177"/>
      <c r="F274" s="178"/>
      <c r="G274" s="179"/>
      <c r="H274" s="180"/>
      <c r="I274" s="177"/>
      <c r="J274" s="177"/>
      <c r="K274" s="177"/>
      <c r="L274" s="17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ht="16.5" customHeight="1">
      <c r="A275" s="175"/>
      <c r="B275" s="168"/>
      <c r="C275" s="176"/>
      <c r="D275" s="177"/>
      <c r="E275" s="177"/>
      <c r="F275" s="178"/>
      <c r="G275" s="179"/>
      <c r="H275" s="180"/>
      <c r="I275" s="177"/>
      <c r="J275" s="177"/>
      <c r="K275" s="177"/>
      <c r="L275" s="17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ht="16.5" customHeight="1">
      <c r="A276" s="175"/>
      <c r="B276" s="168"/>
      <c r="C276" s="176"/>
      <c r="D276" s="177"/>
      <c r="E276" s="177"/>
      <c r="F276" s="178"/>
      <c r="G276" s="179"/>
      <c r="H276" s="180"/>
      <c r="I276" s="177"/>
      <c r="J276" s="177"/>
      <c r="K276" s="177"/>
      <c r="L276" s="17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ht="16.5" customHeight="1">
      <c r="A277" s="175"/>
      <c r="B277" s="168"/>
      <c r="C277" s="176"/>
      <c r="D277" s="177"/>
      <c r="E277" s="177"/>
      <c r="F277" s="178"/>
      <c r="G277" s="179"/>
      <c r="H277" s="180"/>
      <c r="I277" s="177"/>
      <c r="J277" s="177"/>
      <c r="K277" s="177"/>
      <c r="L277" s="17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ht="16.5" customHeight="1">
      <c r="A278" s="175"/>
      <c r="B278" s="168"/>
      <c r="C278" s="176"/>
      <c r="D278" s="177"/>
      <c r="E278" s="177"/>
      <c r="F278" s="178"/>
      <c r="G278" s="179"/>
      <c r="H278" s="180"/>
      <c r="I278" s="177"/>
      <c r="J278" s="177"/>
      <c r="K278" s="177"/>
      <c r="L278" s="17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ht="16.5" customHeight="1">
      <c r="A279" s="175"/>
      <c r="B279" s="168"/>
      <c r="C279" s="176"/>
      <c r="D279" s="177"/>
      <c r="E279" s="177"/>
      <c r="F279" s="178"/>
      <c r="G279" s="179"/>
      <c r="H279" s="180"/>
      <c r="I279" s="177"/>
      <c r="J279" s="177"/>
      <c r="K279" s="177"/>
      <c r="L279" s="17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ht="16.5" customHeight="1">
      <c r="A280" s="175"/>
      <c r="B280" s="168"/>
      <c r="C280" s="176"/>
      <c r="D280" s="177"/>
      <c r="E280" s="177"/>
      <c r="F280" s="178"/>
      <c r="G280" s="179"/>
      <c r="H280" s="180"/>
      <c r="I280" s="177"/>
      <c r="J280" s="177"/>
      <c r="K280" s="177"/>
      <c r="L280" s="17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ht="16.5" customHeight="1">
      <c r="A281" s="175"/>
      <c r="B281" s="168"/>
      <c r="C281" s="176"/>
      <c r="D281" s="177"/>
      <c r="E281" s="177"/>
      <c r="F281" s="178"/>
      <c r="G281" s="179"/>
      <c r="H281" s="180"/>
      <c r="I281" s="177"/>
      <c r="J281" s="177"/>
      <c r="K281" s="177"/>
      <c r="L281" s="17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ht="16.5" customHeight="1">
      <c r="A282" s="175"/>
      <c r="B282" s="168"/>
      <c r="C282" s="176"/>
      <c r="D282" s="177"/>
      <c r="E282" s="177"/>
      <c r="F282" s="178"/>
      <c r="G282" s="179"/>
      <c r="H282" s="180"/>
      <c r="I282" s="177"/>
      <c r="J282" s="177"/>
      <c r="K282" s="177"/>
      <c r="L282" s="17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ht="16.5" customHeight="1">
      <c r="A283" s="175"/>
      <c r="B283" s="168"/>
      <c r="C283" s="176"/>
      <c r="D283" s="177"/>
      <c r="E283" s="177"/>
      <c r="F283" s="178"/>
      <c r="G283" s="179"/>
      <c r="H283" s="180"/>
      <c r="I283" s="177"/>
      <c r="J283" s="177"/>
      <c r="K283" s="177"/>
      <c r="L283" s="17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ht="16.5" customHeight="1">
      <c r="A284" s="175"/>
      <c r="B284" s="168"/>
      <c r="C284" s="176"/>
      <c r="D284" s="177"/>
      <c r="E284" s="177"/>
      <c r="F284" s="178"/>
      <c r="G284" s="179"/>
      <c r="H284" s="180"/>
      <c r="I284" s="177"/>
      <c r="J284" s="177"/>
      <c r="K284" s="177"/>
      <c r="L284" s="17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16.5" customHeight="1">
      <c r="A285" s="175"/>
      <c r="B285" s="168"/>
      <c r="C285" s="176"/>
      <c r="D285" s="177"/>
      <c r="E285" s="177"/>
      <c r="F285" s="178"/>
      <c r="G285" s="179"/>
      <c r="H285" s="180"/>
      <c r="I285" s="177"/>
      <c r="J285" s="177"/>
      <c r="K285" s="177"/>
      <c r="L285" s="17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6.5" customHeight="1">
      <c r="A286" s="175"/>
      <c r="B286" s="168"/>
      <c r="C286" s="176"/>
      <c r="D286" s="177"/>
      <c r="E286" s="177"/>
      <c r="F286" s="178"/>
      <c r="G286" s="179"/>
      <c r="H286" s="180"/>
      <c r="I286" s="177"/>
      <c r="J286" s="177"/>
      <c r="K286" s="177"/>
      <c r="L286" s="17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ht="16.5" customHeight="1">
      <c r="A287" s="175"/>
      <c r="B287" s="168"/>
      <c r="C287" s="176"/>
      <c r="D287" s="177"/>
      <c r="E287" s="177"/>
      <c r="F287" s="178"/>
      <c r="G287" s="179"/>
      <c r="H287" s="180"/>
      <c r="I287" s="177"/>
      <c r="J287" s="177"/>
      <c r="K287" s="177"/>
      <c r="L287" s="17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ht="16.5" customHeight="1">
      <c r="A288" s="175"/>
      <c r="B288" s="168"/>
      <c r="C288" s="176"/>
      <c r="D288" s="177"/>
      <c r="E288" s="177"/>
      <c r="F288" s="178"/>
      <c r="G288" s="179"/>
      <c r="H288" s="180"/>
      <c r="I288" s="177"/>
      <c r="J288" s="177"/>
      <c r="K288" s="177"/>
      <c r="L288" s="17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ht="16.5" customHeight="1">
      <c r="A289" s="175"/>
      <c r="B289" s="168"/>
      <c r="C289" s="176"/>
      <c r="D289" s="177"/>
      <c r="E289" s="177"/>
      <c r="F289" s="178"/>
      <c r="G289" s="179"/>
      <c r="H289" s="180"/>
      <c r="I289" s="177"/>
      <c r="J289" s="177"/>
      <c r="K289" s="177"/>
      <c r="L289" s="17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ht="16.5" customHeight="1">
      <c r="A290" s="175"/>
      <c r="B290" s="168"/>
      <c r="C290" s="176"/>
      <c r="D290" s="177"/>
      <c r="E290" s="177"/>
      <c r="F290" s="178"/>
      <c r="G290" s="179"/>
      <c r="H290" s="180"/>
      <c r="I290" s="177"/>
      <c r="J290" s="177"/>
      <c r="K290" s="177"/>
      <c r="L290" s="17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ht="16.5" customHeight="1">
      <c r="A291" s="175"/>
      <c r="B291" s="168"/>
      <c r="C291" s="176"/>
      <c r="D291" s="177"/>
      <c r="E291" s="177"/>
      <c r="F291" s="178"/>
      <c r="G291" s="179"/>
      <c r="H291" s="180"/>
      <c r="I291" s="177"/>
      <c r="J291" s="177"/>
      <c r="K291" s="177"/>
      <c r="L291" s="17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16.5" customHeight="1">
      <c r="A292" s="175"/>
      <c r="B292" s="168"/>
      <c r="C292" s="176"/>
      <c r="D292" s="177"/>
      <c r="E292" s="177"/>
      <c r="F292" s="178"/>
      <c r="G292" s="179"/>
      <c r="H292" s="180"/>
      <c r="I292" s="177"/>
      <c r="J292" s="177"/>
      <c r="K292" s="177"/>
      <c r="L292" s="17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6.5" customHeight="1">
      <c r="A293" s="175"/>
      <c r="B293" s="168"/>
      <c r="C293" s="176"/>
      <c r="D293" s="177"/>
      <c r="E293" s="177"/>
      <c r="F293" s="178"/>
      <c r="G293" s="179"/>
      <c r="H293" s="180"/>
      <c r="I293" s="177"/>
      <c r="J293" s="177"/>
      <c r="K293" s="177"/>
      <c r="L293" s="17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6.5" customHeight="1">
      <c r="A294" s="175"/>
      <c r="B294" s="168"/>
      <c r="C294" s="176"/>
      <c r="D294" s="177"/>
      <c r="E294" s="177"/>
      <c r="F294" s="178"/>
      <c r="G294" s="179"/>
      <c r="H294" s="180"/>
      <c r="I294" s="177"/>
      <c r="J294" s="177"/>
      <c r="K294" s="177"/>
      <c r="L294" s="17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ht="16.5" customHeight="1">
      <c r="A295" s="175"/>
      <c r="B295" s="168"/>
      <c r="C295" s="176"/>
      <c r="D295" s="177"/>
      <c r="E295" s="177"/>
      <c r="F295" s="178"/>
      <c r="G295" s="179"/>
      <c r="H295" s="180"/>
      <c r="I295" s="177"/>
      <c r="J295" s="177"/>
      <c r="K295" s="177"/>
      <c r="L295" s="17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16.5" customHeight="1">
      <c r="A296" s="175"/>
      <c r="B296" s="168"/>
      <c r="C296" s="176"/>
      <c r="D296" s="177"/>
      <c r="E296" s="177"/>
      <c r="F296" s="178"/>
      <c r="G296" s="179"/>
      <c r="H296" s="180"/>
      <c r="I296" s="177"/>
      <c r="J296" s="177"/>
      <c r="K296" s="177"/>
      <c r="L296" s="17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ht="16.5" customHeight="1">
      <c r="A297" s="175"/>
      <c r="B297" s="168"/>
      <c r="C297" s="176"/>
      <c r="D297" s="177"/>
      <c r="E297" s="177"/>
      <c r="F297" s="178"/>
      <c r="G297" s="179"/>
      <c r="H297" s="180"/>
      <c r="I297" s="177"/>
      <c r="J297" s="177"/>
      <c r="K297" s="177"/>
      <c r="L297" s="17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ht="16.5" customHeight="1">
      <c r="A298" s="175"/>
      <c r="B298" s="168"/>
      <c r="C298" s="176"/>
      <c r="D298" s="177"/>
      <c r="E298" s="177"/>
      <c r="F298" s="178"/>
      <c r="G298" s="179"/>
      <c r="H298" s="180"/>
      <c r="I298" s="177"/>
      <c r="J298" s="177"/>
      <c r="K298" s="177"/>
      <c r="L298" s="17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ht="16.5" customHeight="1">
      <c r="A299" s="175"/>
      <c r="B299" s="168"/>
      <c r="C299" s="176"/>
      <c r="D299" s="177"/>
      <c r="E299" s="177"/>
      <c r="F299" s="178"/>
      <c r="G299" s="179"/>
      <c r="H299" s="180"/>
      <c r="I299" s="177"/>
      <c r="J299" s="177"/>
      <c r="K299" s="177"/>
      <c r="L299" s="17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ht="16.5" customHeight="1">
      <c r="A300" s="175"/>
      <c r="B300" s="168"/>
      <c r="C300" s="176"/>
      <c r="D300" s="177"/>
      <c r="E300" s="177"/>
      <c r="F300" s="178"/>
      <c r="G300" s="179"/>
      <c r="H300" s="180"/>
      <c r="I300" s="177"/>
      <c r="J300" s="177"/>
      <c r="K300" s="177"/>
      <c r="L300" s="17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ht="16.5" customHeight="1">
      <c r="A301" s="175"/>
      <c r="B301" s="168"/>
      <c r="C301" s="176"/>
      <c r="D301" s="177"/>
      <c r="E301" s="177"/>
      <c r="F301" s="178"/>
      <c r="G301" s="179"/>
      <c r="H301" s="180"/>
      <c r="I301" s="177"/>
      <c r="J301" s="177"/>
      <c r="K301" s="177"/>
      <c r="L301" s="17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ht="16.5" customHeight="1">
      <c r="A302" s="175"/>
      <c r="B302" s="168"/>
      <c r="C302" s="176"/>
      <c r="D302" s="177"/>
      <c r="E302" s="177"/>
      <c r="F302" s="178"/>
      <c r="G302" s="179"/>
      <c r="H302" s="180"/>
      <c r="I302" s="177"/>
      <c r="J302" s="177"/>
      <c r="K302" s="177"/>
      <c r="L302" s="17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ht="16.5" customHeight="1">
      <c r="A303" s="175"/>
      <c r="B303" s="168"/>
      <c r="C303" s="176"/>
      <c r="D303" s="177"/>
      <c r="E303" s="177"/>
      <c r="F303" s="178"/>
      <c r="G303" s="179"/>
      <c r="H303" s="180"/>
      <c r="I303" s="177"/>
      <c r="J303" s="177"/>
      <c r="K303" s="177"/>
      <c r="L303" s="17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 ht="16.5" customHeight="1">
      <c r="A304" s="175"/>
      <c r="B304" s="168"/>
      <c r="C304" s="176"/>
      <c r="D304" s="177"/>
      <c r="E304" s="177"/>
      <c r="F304" s="178"/>
      <c r="G304" s="179"/>
      <c r="H304" s="180"/>
      <c r="I304" s="177"/>
      <c r="J304" s="177"/>
      <c r="K304" s="177"/>
      <c r="L304" s="17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ht="16.5" customHeight="1">
      <c r="A305" s="175"/>
      <c r="B305" s="168"/>
      <c r="C305" s="176"/>
      <c r="D305" s="177"/>
      <c r="E305" s="177"/>
      <c r="F305" s="178"/>
      <c r="G305" s="179"/>
      <c r="H305" s="180"/>
      <c r="I305" s="177"/>
      <c r="J305" s="177"/>
      <c r="K305" s="177"/>
      <c r="L305" s="17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ht="16.5" customHeight="1">
      <c r="A306" s="175"/>
      <c r="B306" s="168"/>
      <c r="C306" s="176"/>
      <c r="D306" s="177"/>
      <c r="E306" s="177"/>
      <c r="F306" s="178"/>
      <c r="G306" s="179"/>
      <c r="H306" s="180"/>
      <c r="I306" s="177"/>
      <c r="J306" s="177"/>
      <c r="K306" s="177"/>
      <c r="L306" s="17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ht="16.5" customHeight="1">
      <c r="A307" s="175"/>
      <c r="B307" s="168"/>
      <c r="C307" s="176"/>
      <c r="D307" s="177"/>
      <c r="E307" s="177"/>
      <c r="F307" s="178"/>
      <c r="G307" s="179"/>
      <c r="H307" s="180"/>
      <c r="I307" s="177"/>
      <c r="J307" s="177"/>
      <c r="K307" s="177"/>
      <c r="L307" s="17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ht="16.5" customHeight="1">
      <c r="A308" s="175"/>
      <c r="B308" s="168"/>
      <c r="C308" s="176"/>
      <c r="D308" s="177"/>
      <c r="E308" s="177"/>
      <c r="F308" s="178"/>
      <c r="G308" s="179"/>
      <c r="H308" s="180"/>
      <c r="I308" s="177"/>
      <c r="J308" s="177"/>
      <c r="K308" s="177"/>
      <c r="L308" s="17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ht="16.5" customHeight="1">
      <c r="A309" s="175"/>
      <c r="B309" s="168"/>
      <c r="C309" s="176"/>
      <c r="D309" s="177"/>
      <c r="E309" s="177"/>
      <c r="F309" s="178"/>
      <c r="G309" s="179"/>
      <c r="H309" s="180"/>
      <c r="I309" s="177"/>
      <c r="J309" s="177"/>
      <c r="K309" s="177"/>
      <c r="L309" s="17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ht="16.5" customHeight="1">
      <c r="A310" s="175"/>
      <c r="B310" s="168"/>
      <c r="C310" s="176"/>
      <c r="D310" s="177"/>
      <c r="E310" s="177"/>
      <c r="F310" s="178"/>
      <c r="G310" s="179"/>
      <c r="H310" s="180"/>
      <c r="I310" s="177"/>
      <c r="J310" s="177"/>
      <c r="K310" s="177"/>
      <c r="L310" s="17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ht="16.5" customHeight="1">
      <c r="A311" s="175"/>
      <c r="B311" s="168"/>
      <c r="C311" s="176"/>
      <c r="D311" s="177"/>
      <c r="E311" s="177"/>
      <c r="F311" s="178"/>
      <c r="G311" s="179"/>
      <c r="H311" s="180"/>
      <c r="I311" s="177"/>
      <c r="J311" s="177"/>
      <c r="K311" s="177"/>
      <c r="L311" s="17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ht="16.5" customHeight="1">
      <c r="A312" s="175"/>
      <c r="B312" s="168"/>
      <c r="C312" s="176"/>
      <c r="D312" s="177"/>
      <c r="E312" s="177"/>
      <c r="F312" s="178"/>
      <c r="G312" s="179"/>
      <c r="H312" s="180"/>
      <c r="I312" s="177"/>
      <c r="J312" s="177"/>
      <c r="K312" s="177"/>
      <c r="L312" s="17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 ht="16.5" customHeight="1">
      <c r="A313" s="181"/>
      <c r="B313" s="182"/>
      <c r="C313" s="176"/>
      <c r="D313" s="183"/>
      <c r="E313" s="183"/>
      <c r="F313" s="184"/>
      <c r="G313" s="16"/>
      <c r="H313" s="185"/>
      <c r="I313" s="183"/>
      <c r="J313" s="183"/>
      <c r="K313" s="183"/>
      <c r="L313" s="183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 ht="16.5" customHeight="1">
      <c r="A314" s="186"/>
      <c r="B314" s="187"/>
      <c r="C314" s="176"/>
      <c r="D314" s="183"/>
      <c r="E314" s="183"/>
      <c r="F314" s="184"/>
      <c r="G314" s="188"/>
      <c r="H314" s="185"/>
      <c r="I314" s="183"/>
      <c r="J314" s="183"/>
      <c r="K314" s="183"/>
      <c r="L314" s="183"/>
      <c r="M314" s="17"/>
      <c r="N314" s="17"/>
      <c r="O314" s="17"/>
      <c r="P314" s="17"/>
      <c r="Q314" s="17"/>
      <c r="R314" s="17"/>
      <c r="S314" s="17"/>
      <c r="T314" s="17"/>
      <c r="U314" s="17"/>
    </row>
  </sheetData>
  <autoFilter ref="A10:IV156"/>
  <mergeCells count="18">
    <mergeCell ref="C8:C9"/>
    <mergeCell ref="B8:B9"/>
    <mergeCell ref="A8:A9"/>
    <mergeCell ref="A159:M159"/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</mergeCells>
  <conditionalFormatting sqref="D6:E6 F149:M156 F16:M17 F146:M146 L18:M18 J60:J64 J54 L54:M54 K52 F65:M65 K91:K92 K102 K140 F136:M136 H54:H64 H73:H77 F19:M19 F25:M25 F27:K27 L52:L53 L67:L71 F24:L24 F20:L22 M20:M24 L26:M27 F28:M49 M51:M53 M55:M59 L60:M64 M66:M71 M73:M77 F78:M86 F137:L137">
    <cfRule type="cellIs" dxfId="32" priority="65" stopIfTrue="1" operator="lessThan">
      <formula>0</formula>
    </cfRule>
  </conditionalFormatting>
  <conditionalFormatting sqref="F147:M148">
    <cfRule type="cellIs" dxfId="31" priority="56" stopIfTrue="1" operator="lessThan">
      <formula>0</formula>
    </cfRule>
  </conditionalFormatting>
  <conditionalFormatting sqref="D11 F12:M12 A15:M15 E13:M14">
    <cfRule type="cellIs" dxfId="30" priority="33" stopIfTrue="1" operator="lessThan">
      <formula>0</formula>
    </cfRule>
  </conditionalFormatting>
  <conditionalFormatting sqref="C63:F63 D54:F54 E60:F62 C64 E64:F64">
    <cfRule type="cellIs" dxfId="29" priority="31" stopIfTrue="1" operator="equal">
      <formula>0</formula>
    </cfRule>
  </conditionalFormatting>
  <conditionalFormatting sqref="F87:M89 F123:M123 F100:K101 F99:J99 F90:J92 F102:J103 F138:J138 F140:J140 H112:H116 H121:H122 H131:H135 F98:K98 L98:L103 L109:L110 L119 L125:L129 L138:L140 L90:M92 F93:M96 F97:L97 M97:M103 F104:M107 M108:M110 M112:M116 M118:M119 M121:M122 M124:M129 M131:M135 M137:M140 F141:M145">
    <cfRule type="cellIs" dxfId="28" priority="30" stopIfTrue="1" operator="lessThan">
      <formula>0</formula>
    </cfRule>
  </conditionalFormatting>
  <conditionalFormatting sqref="H117:H120 J117:J122 L117:M117 L120:M120 L118 L121:L122">
    <cfRule type="cellIs" dxfId="27" priority="29" stopIfTrue="1" operator="lessThan">
      <formula>0</formula>
    </cfRule>
  </conditionalFormatting>
  <conditionalFormatting sqref="C121:F121 D120:F120 E117:F119 C122 E122:F122">
    <cfRule type="cellIs" dxfId="26" priority="28" stopIfTrue="1" operator="equal">
      <formula>0</formula>
    </cfRule>
  </conditionalFormatting>
  <conditionalFormatting sqref="F18:K18">
    <cfRule type="cellIs" dxfId="25" priority="27" stopIfTrue="1" operator="lessThan">
      <formula>0</formula>
    </cfRule>
  </conditionalFormatting>
  <conditionalFormatting sqref="F26:K26">
    <cfRule type="cellIs" dxfId="24" priority="26" stopIfTrue="1" operator="lessThan">
      <formula>0</formula>
    </cfRule>
  </conditionalFormatting>
  <conditionalFormatting sqref="F50:K51 F53:K54 F52:J52 F55:G59 I55:K59">
    <cfRule type="cellIs" dxfId="23" priority="25" stopIfTrue="1" operator="lessThan">
      <formula>0</formula>
    </cfRule>
  </conditionalFormatting>
  <conditionalFormatting sqref="K103">
    <cfRule type="cellIs" dxfId="22" priority="22" stopIfTrue="1" operator="lessThan">
      <formula>0</formula>
    </cfRule>
  </conditionalFormatting>
  <conditionalFormatting sqref="K138 K99 K90">
    <cfRule type="cellIs" dxfId="21" priority="23" stopIfTrue="1" operator="lessThan">
      <formula>0</formula>
    </cfRule>
  </conditionalFormatting>
  <conditionalFormatting sqref="M72">
    <cfRule type="cellIs" dxfId="20" priority="21" stopIfTrue="1" operator="lessThan">
      <formula>0</formula>
    </cfRule>
  </conditionalFormatting>
  <conditionalFormatting sqref="C66:C71">
    <cfRule type="cellIs" dxfId="19" priority="20" stopIfTrue="1" operator="equal">
      <formula>0</formula>
    </cfRule>
  </conditionalFormatting>
  <conditionalFormatting sqref="C73:C77">
    <cfRule type="cellIs" dxfId="18" priority="19" stopIfTrue="1" operator="equal">
      <formula>0</formula>
    </cfRule>
  </conditionalFormatting>
  <conditionalFormatting sqref="G66:L66 G72:L72 G70:J70 G73:G77 I73:L77 G71:K71 G67:K69">
    <cfRule type="cellIs" dxfId="17" priority="18" stopIfTrue="1" operator="equal">
      <formula>0</formula>
    </cfRule>
  </conditionalFormatting>
  <conditionalFormatting sqref="E66:E77">
    <cfRule type="cellIs" dxfId="16" priority="17" stopIfTrue="1" operator="equal">
      <formula>0</formula>
    </cfRule>
  </conditionalFormatting>
  <conditionalFormatting sqref="F66:F77">
    <cfRule type="cellIs" dxfId="15" priority="16" stopIfTrue="1" operator="lessThan">
      <formula>0</formula>
    </cfRule>
  </conditionalFormatting>
  <conditionalFormatting sqref="K70">
    <cfRule type="cellIs" dxfId="14" priority="15" stopIfTrue="1" operator="lessThan">
      <formula>0</formula>
    </cfRule>
  </conditionalFormatting>
  <conditionalFormatting sqref="H111 J111 L111:M111 K109">
    <cfRule type="cellIs" dxfId="13" priority="14" stopIfTrue="1" operator="lessThan">
      <formula>0</formula>
    </cfRule>
  </conditionalFormatting>
  <conditionalFormatting sqref="D111:F111">
    <cfRule type="cellIs" dxfId="12" priority="13" stopIfTrue="1" operator="equal">
      <formula>0</formula>
    </cfRule>
  </conditionalFormatting>
  <conditionalFormatting sqref="F108:K108 F110:K111 F109:J109 F112:G116 I112:K116">
    <cfRule type="cellIs" dxfId="11" priority="12" stopIfTrue="1" operator="lessThan">
      <formula>0</formula>
    </cfRule>
  </conditionalFormatting>
  <conditionalFormatting sqref="M130">
    <cfRule type="cellIs" dxfId="10" priority="11" stopIfTrue="1" operator="lessThan">
      <formula>0</formula>
    </cfRule>
  </conditionalFormatting>
  <conditionalFormatting sqref="C124:C129">
    <cfRule type="cellIs" dxfId="9" priority="10" stopIfTrue="1" operator="equal">
      <formula>0</formula>
    </cfRule>
  </conditionalFormatting>
  <conditionalFormatting sqref="C131:C135">
    <cfRule type="cellIs" dxfId="8" priority="9" stopIfTrue="1" operator="equal">
      <formula>0</formula>
    </cfRule>
  </conditionalFormatting>
  <conditionalFormatting sqref="G124:L124 G130:L130 G128:J128 G131:G135 I131:L135 G129:K129 G125:K127">
    <cfRule type="cellIs" dxfId="7" priority="8" stopIfTrue="1" operator="equal">
      <formula>0</formula>
    </cfRule>
  </conditionalFormatting>
  <conditionalFormatting sqref="E124:E135">
    <cfRule type="cellIs" dxfId="6" priority="7" stopIfTrue="1" operator="equal">
      <formula>0</formula>
    </cfRule>
  </conditionalFormatting>
  <conditionalFormatting sqref="F124:F135">
    <cfRule type="cellIs" dxfId="5" priority="6" stopIfTrue="1" operator="lessThan">
      <formula>0</formula>
    </cfRule>
  </conditionalFormatting>
  <conditionalFormatting sqref="K128">
    <cfRule type="cellIs" dxfId="4" priority="5" stopIfTrue="1" operator="lessThan">
      <formula>0</formula>
    </cfRule>
  </conditionalFormatting>
  <conditionalFormatting sqref="K139">
    <cfRule type="cellIs" dxfId="3" priority="4" stopIfTrue="1" operator="lessThan">
      <formula>0</formula>
    </cfRule>
  </conditionalFormatting>
  <conditionalFormatting sqref="F139:J139">
    <cfRule type="cellIs" dxfId="2" priority="3" stopIfTrue="1" operator="lessThan">
      <formula>0</formula>
    </cfRule>
  </conditionalFormatting>
  <conditionalFormatting sqref="F23 H23:L23">
    <cfRule type="cellIs" dxfId="1" priority="2" stopIfTrue="1" operator="lessThan">
      <formula>0</formula>
    </cfRule>
  </conditionalFormatting>
  <conditionalFormatting sqref="G23">
    <cfRule type="cellIs" dxfId="0" priority="1" stopIfTrue="1" operator="equal">
      <formula>8223.307275</formula>
    </cfRule>
  </conditionalFormatting>
  <printOptions horizontalCentered="1"/>
  <pageMargins left="0" right="0" top="0.511811023622047" bottom="0" header="0" footer="0"/>
  <pageSetup paperSize="9" scale="72" orientation="landscape" r:id="rId1"/>
  <headerFooter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ჯაშების უბანი კორ</vt:lpstr>
      <vt:lpstr>'ჯაშების უბანი კორ'!Print_Area</vt:lpstr>
      <vt:lpstr>'ჯაშების უბანი კორ'!Print_Titles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2019-06-14T07:33:55Z</cp:lastPrinted>
  <dcterms:created xsi:type="dcterms:W3CDTF">2019-04-01T07:28:56Z</dcterms:created>
  <dcterms:modified xsi:type="dcterms:W3CDTF">2020-01-10T11:36:58Z</dcterms:modified>
</cp:coreProperties>
</file>