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550" windowHeight="12165" activeTab="3"/>
  </bookViews>
  <sheets>
    <sheet name="O.X2-1" sheetId="20" r:id="rId1"/>
    <sheet name="x.2-1" sheetId="22" r:id="rId2"/>
    <sheet name="x2-2" sheetId="21" r:id="rId3"/>
    <sheet name="X2-3" sheetId="24" r:id="rId4"/>
  </sheets>
  <definedNames>
    <definedName name="_xlnm._FilterDatabase" localSheetId="1" hidden="1">'x.2-1'!$C$209:$C$215</definedName>
    <definedName name="_xlnm.Print_Area" localSheetId="0">'O.X2-1'!$A$1:$H$15</definedName>
    <definedName name="_xlnm.Print_Area" localSheetId="1">'x.2-1'!$A$1:$M$217</definedName>
    <definedName name="_xlnm.Print_Area" localSheetId="2">'x2-2'!$A$1:$M$59</definedName>
    <definedName name="_xlnm.Print_Area" localSheetId="3">'X2-3'!$A$1:$M$495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90" i="24" l="1"/>
  <c r="F390" i="24" s="1"/>
  <c r="E389" i="24"/>
  <c r="F389" i="24" s="1"/>
  <c r="F388" i="24"/>
  <c r="F387" i="24"/>
  <c r="F386" i="24"/>
  <c r="F385" i="24"/>
  <c r="E384" i="24"/>
  <c r="F384" i="24" s="1"/>
  <c r="E44" i="24"/>
  <c r="F44" i="24" s="1"/>
  <c r="F51" i="24"/>
  <c r="F53" i="24" s="1"/>
  <c r="F54" i="24"/>
  <c r="F55" i="24" s="1"/>
  <c r="E50" i="24"/>
  <c r="E49" i="24"/>
  <c r="F15" i="24"/>
  <c r="E202" i="22"/>
  <c r="E201" i="22"/>
  <c r="E200" i="22"/>
  <c r="E199" i="22"/>
  <c r="E185" i="22"/>
  <c r="F133" i="22"/>
  <c r="F127" i="22"/>
  <c r="E130" i="22"/>
  <c r="F130" i="22" s="1"/>
  <c r="F129" i="22"/>
  <c r="F128" i="22"/>
  <c r="F124" i="22"/>
  <c r="F61" i="24" l="1"/>
  <c r="F52" i="24"/>
  <c r="F58" i="24"/>
  <c r="F56" i="24"/>
  <c r="F57" i="24"/>
  <c r="F40" i="22"/>
  <c r="F38" i="22"/>
  <c r="F39" i="22"/>
  <c r="F10" i="22"/>
  <c r="F105" i="24" l="1"/>
  <c r="E104" i="24"/>
  <c r="F104" i="24" s="1"/>
  <c r="E103" i="24"/>
  <c r="F103" i="24" s="1"/>
  <c r="F101" i="24"/>
  <c r="F100" i="24"/>
  <c r="F99" i="24"/>
  <c r="F98" i="24"/>
  <c r="E41" i="22"/>
  <c r="F41" i="22" s="1"/>
  <c r="F487" i="24"/>
  <c r="F486" i="24"/>
  <c r="F485" i="24"/>
  <c r="F484" i="24"/>
  <c r="F482" i="24"/>
  <c r="F481" i="24"/>
  <c r="F480" i="24"/>
  <c r="F479" i="24"/>
  <c r="F477" i="24"/>
  <c r="F476" i="24"/>
  <c r="F475" i="24"/>
  <c r="F474" i="24"/>
  <c r="F471" i="24"/>
  <c r="F470" i="24"/>
  <c r="F469" i="24"/>
  <c r="F468" i="24"/>
  <c r="F466" i="24"/>
  <c r="F465" i="24"/>
  <c r="F463" i="24"/>
  <c r="F462" i="24"/>
  <c r="F461" i="24"/>
  <c r="F460" i="24"/>
  <c r="F458" i="24"/>
  <c r="F457" i="24"/>
  <c r="F456" i="24"/>
  <c r="F455" i="24"/>
  <c r="F453" i="24"/>
  <c r="F452" i="24"/>
  <c r="F451" i="24"/>
  <c r="F450" i="24"/>
  <c r="F443" i="24"/>
  <c r="F448" i="24" s="1"/>
  <c r="F437" i="24"/>
  <c r="F439" i="24" s="1"/>
  <c r="F436" i="24"/>
  <c r="F435" i="24"/>
  <c r="F434" i="24"/>
  <c r="F433" i="24"/>
  <c r="F431" i="24"/>
  <c r="F430" i="24"/>
  <c r="F429" i="24"/>
  <c r="F428" i="24"/>
  <c r="F426" i="24"/>
  <c r="F425" i="24"/>
  <c r="F424" i="24"/>
  <c r="F423" i="24"/>
  <c r="F421" i="24"/>
  <c r="F420" i="24"/>
  <c r="F419" i="24"/>
  <c r="F418" i="24"/>
  <c r="F416" i="24"/>
  <c r="F415" i="24"/>
  <c r="F414" i="24"/>
  <c r="F413" i="24"/>
  <c r="E410" i="24"/>
  <c r="F402" i="24"/>
  <c r="F411" i="24" s="1"/>
  <c r="F394" i="24"/>
  <c r="F391" i="24"/>
  <c r="F393" i="24" s="1"/>
  <c r="F380" i="24"/>
  <c r="F382" i="24" s="1"/>
  <c r="F370" i="24"/>
  <c r="F369" i="24"/>
  <c r="F371" i="24" s="1"/>
  <c r="E368" i="24"/>
  <c r="F364" i="24"/>
  <c r="F363" i="24"/>
  <c r="F362" i="24"/>
  <c r="F360" i="24"/>
  <c r="F359" i="24"/>
  <c r="F358" i="24"/>
  <c r="F357" i="24"/>
  <c r="F355" i="24"/>
  <c r="E354" i="24"/>
  <c r="F354" i="24" s="1"/>
  <c r="F353" i="24"/>
  <c r="F352" i="24"/>
  <c r="F350" i="24"/>
  <c r="F349" i="24"/>
  <c r="E349" i="24"/>
  <c r="F348" i="24"/>
  <c r="F347" i="24"/>
  <c r="F345" i="24"/>
  <c r="F344" i="24"/>
  <c r="F343" i="24"/>
  <c r="F342" i="24"/>
  <c r="F341" i="24"/>
  <c r="F340" i="24"/>
  <c r="F339" i="24"/>
  <c r="F338" i="24"/>
  <c r="F337" i="24"/>
  <c r="F336" i="24"/>
  <c r="F335" i="24"/>
  <c r="F334" i="24"/>
  <c r="F332" i="24"/>
  <c r="F331" i="24"/>
  <c r="F330" i="24"/>
  <c r="F329" i="24"/>
  <c r="F328" i="24"/>
  <c r="F327" i="24"/>
  <c r="F326" i="24"/>
  <c r="F325" i="24"/>
  <c r="F324" i="24"/>
  <c r="F323" i="24"/>
  <c r="F322" i="24"/>
  <c r="F321" i="24"/>
  <c r="F319" i="24"/>
  <c r="F318" i="24"/>
  <c r="F317" i="24"/>
  <c r="F316" i="24"/>
  <c r="E314" i="24"/>
  <c r="F314" i="24" s="1"/>
  <c r="F313" i="24"/>
  <c r="E312" i="24"/>
  <c r="F312" i="24" s="1"/>
  <c r="E311" i="24"/>
  <c r="F311" i="24" s="1"/>
  <c r="F309" i="24"/>
  <c r="F308" i="24"/>
  <c r="F307" i="24"/>
  <c r="F306" i="24"/>
  <c r="F304" i="24"/>
  <c r="F303" i="24"/>
  <c r="F302" i="24"/>
  <c r="F301" i="24"/>
  <c r="F299" i="24"/>
  <c r="F298" i="24"/>
  <c r="F297" i="24"/>
  <c r="F296" i="24"/>
  <c r="F294" i="24"/>
  <c r="F293" i="24"/>
  <c r="F288" i="24"/>
  <c r="F287" i="24"/>
  <c r="F285" i="24"/>
  <c r="F284" i="24"/>
  <c r="F279" i="24"/>
  <c r="F278" i="24"/>
  <c r="F276" i="24"/>
  <c r="F275" i="24"/>
  <c r="F270" i="24"/>
  <c r="F269" i="24"/>
  <c r="F265" i="24"/>
  <c r="F267" i="24" s="1"/>
  <c r="F264" i="24"/>
  <c r="F262" i="24"/>
  <c r="F260" i="24"/>
  <c r="F258" i="24"/>
  <c r="F257" i="24"/>
  <c r="F253" i="24"/>
  <c r="F255" i="24" s="1"/>
  <c r="F252" i="24"/>
  <c r="F250" i="24"/>
  <c r="F248" i="24"/>
  <c r="F242" i="24"/>
  <c r="F244" i="24" s="1"/>
  <c r="F241" i="24"/>
  <c r="F238" i="24"/>
  <c r="F237" i="24"/>
  <c r="F236" i="24"/>
  <c r="F235" i="24"/>
  <c r="F233" i="24"/>
  <c r="F232" i="24"/>
  <c r="F231" i="24"/>
  <c r="F230" i="24"/>
  <c r="F228" i="24"/>
  <c r="F227" i="24"/>
  <c r="F226" i="24"/>
  <c r="F225" i="24"/>
  <c r="F223" i="24"/>
  <c r="F222" i="24"/>
  <c r="F221" i="24"/>
  <c r="F220" i="24"/>
  <c r="F218" i="24"/>
  <c r="F217" i="24"/>
  <c r="F216" i="24"/>
  <c r="F215" i="24"/>
  <c r="F213" i="24"/>
  <c r="F212" i="24"/>
  <c r="F211" i="24"/>
  <c r="F210" i="24"/>
  <c r="F208" i="24"/>
  <c r="F207" i="24"/>
  <c r="F206" i="24"/>
  <c r="F205" i="24"/>
  <c r="F203" i="24"/>
  <c r="F202" i="24"/>
  <c r="F201" i="24"/>
  <c r="F200" i="24"/>
  <c r="F198" i="24"/>
  <c r="F197" i="24"/>
  <c r="F196" i="24"/>
  <c r="F195" i="24"/>
  <c r="F193" i="24"/>
  <c r="F192" i="24"/>
  <c r="F191" i="24"/>
  <c r="F190" i="24"/>
  <c r="F188" i="24"/>
  <c r="F187" i="24"/>
  <c r="F186" i="24"/>
  <c r="F185" i="24"/>
  <c r="F183" i="24"/>
  <c r="F182" i="24"/>
  <c r="F181" i="24"/>
  <c r="F180" i="24"/>
  <c r="F157" i="24"/>
  <c r="F159" i="24" s="1"/>
  <c r="F136" i="24"/>
  <c r="F138" i="24" s="1"/>
  <c r="F113" i="24"/>
  <c r="F115" i="24" s="1"/>
  <c r="F112" i="24"/>
  <c r="F111" i="24"/>
  <c r="F110" i="24"/>
  <c r="F109" i="24"/>
  <c r="F96" i="24"/>
  <c r="F95" i="24"/>
  <c r="F94" i="24"/>
  <c r="F93" i="24"/>
  <c r="F91" i="24"/>
  <c r="F90" i="24"/>
  <c r="F89" i="24"/>
  <c r="F88" i="24"/>
  <c r="F86" i="24"/>
  <c r="F85" i="24"/>
  <c r="F84" i="24"/>
  <c r="F83" i="24"/>
  <c r="F81" i="24"/>
  <c r="F80" i="24"/>
  <c r="F79" i="24"/>
  <c r="F78" i="24"/>
  <c r="F76" i="24"/>
  <c r="F75" i="24"/>
  <c r="F74" i="24"/>
  <c r="F73" i="24"/>
  <c r="F71" i="24"/>
  <c r="F70" i="24"/>
  <c r="F69" i="24"/>
  <c r="F68" i="24"/>
  <c r="F66" i="24"/>
  <c r="F65" i="24"/>
  <c r="F64" i="24"/>
  <c r="F63" i="24"/>
  <c r="F60" i="24"/>
  <c r="F50" i="24"/>
  <c r="F49" i="24"/>
  <c r="F48" i="24"/>
  <c r="F47" i="24"/>
  <c r="F46" i="24"/>
  <c r="F45" i="24"/>
  <c r="F40" i="24"/>
  <c r="F42" i="24" s="1"/>
  <c r="E38" i="24"/>
  <c r="F30" i="24"/>
  <c r="F36" i="24" s="1"/>
  <c r="F29" i="24"/>
  <c r="F28" i="24"/>
  <c r="F24" i="24"/>
  <c r="F26" i="24" s="1"/>
  <c r="F23" i="24"/>
  <c r="F21" i="24"/>
  <c r="F17" i="24"/>
  <c r="F14" i="24"/>
  <c r="E12" i="24"/>
  <c r="F12" i="24" s="1"/>
  <c r="F11" i="24"/>
  <c r="F10" i="24"/>
  <c r="F9" i="24"/>
  <c r="F31" i="24" l="1"/>
  <c r="F399" i="24"/>
  <c r="F401" i="24"/>
  <c r="F398" i="24"/>
  <c r="F395" i="24"/>
  <c r="F400" i="24"/>
  <c r="F397" i="24"/>
  <c r="F396" i="24"/>
  <c r="F102" i="24"/>
  <c r="F243" i="24"/>
  <c r="F392" i="24"/>
  <c r="F41" i="24"/>
  <c r="F254" i="24"/>
  <c r="F373" i="24"/>
  <c r="F156" i="24"/>
  <c r="F368" i="24"/>
  <c r="F114" i="24"/>
  <c r="F137" i="24"/>
  <c r="F381" i="24"/>
  <c r="F438" i="24"/>
  <c r="F444" i="24"/>
  <c r="F35" i="24"/>
  <c r="F59" i="24"/>
  <c r="F245" i="24"/>
  <c r="F246" i="24" s="1"/>
  <c r="F372" i="24"/>
  <c r="F34" i="24"/>
  <c r="F39" i="24"/>
  <c r="F374" i="24"/>
  <c r="F442" i="24"/>
  <c r="F25" i="24"/>
  <c r="F158" i="24"/>
  <c r="F266" i="24"/>
  <c r="F365" i="24"/>
  <c r="F404" i="24"/>
  <c r="F18" i="24"/>
  <c r="F19" i="24" s="1"/>
  <c r="F135" i="24"/>
  <c r="F366" i="24"/>
  <c r="F410" i="24"/>
  <c r="F445" i="24"/>
  <c r="F16" i="24"/>
  <c r="F33" i="24"/>
  <c r="F37" i="24"/>
  <c r="F38" i="24"/>
  <c r="F178" i="24"/>
  <c r="F375" i="24"/>
  <c r="F403" i="24"/>
  <c r="F407" i="24"/>
  <c r="F408" i="24"/>
  <c r="F405" i="24"/>
  <c r="F409" i="24"/>
  <c r="F32" i="24"/>
  <c r="F367" i="24"/>
  <c r="F406" i="24"/>
  <c r="F376" i="24" l="1"/>
  <c r="F378" i="24"/>
  <c r="F377" i="24"/>
  <c r="F379" i="24"/>
  <c r="G9" i="20" l="1"/>
  <c r="D9" i="20" s="1"/>
  <c r="F208" i="22"/>
  <c r="F207" i="22"/>
  <c r="F206" i="22"/>
  <c r="F205" i="22"/>
  <c r="F196" i="22" l="1"/>
  <c r="F195" i="22"/>
  <c r="F194" i="22"/>
  <c r="E192" i="22" l="1"/>
  <c r="F192" i="22" s="1"/>
  <c r="F191" i="22"/>
  <c r="F190" i="22"/>
  <c r="F189" i="22"/>
  <c r="F203" i="22" l="1"/>
  <c r="F198" i="22"/>
  <c r="F201" i="22"/>
  <c r="F202" i="22"/>
  <c r="F199" i="22"/>
  <c r="F200" i="22"/>
  <c r="E187" i="22"/>
  <c r="F187" i="22" s="1"/>
  <c r="E186" i="22"/>
  <c r="F185" i="22"/>
  <c r="E184" i="22"/>
  <c r="F184" i="22" s="1"/>
  <c r="E183" i="22"/>
  <c r="F183" i="22" s="1"/>
  <c r="E182" i="22"/>
  <c r="F182" i="22" s="1"/>
  <c r="E181" i="22"/>
  <c r="F181" i="22" s="1"/>
  <c r="E180" i="22"/>
  <c r="F180" i="22" s="1"/>
  <c r="E179" i="22"/>
  <c r="F179" i="22" s="1"/>
  <c r="E178" i="22"/>
  <c r="F178" i="22" s="1"/>
  <c r="F123" i="22"/>
  <c r="F122" i="22"/>
  <c r="E119" i="22"/>
  <c r="F119" i="22" s="1"/>
  <c r="F118" i="22"/>
  <c r="E116" i="22"/>
  <c r="F116" i="22" s="1"/>
  <c r="E115" i="22"/>
  <c r="F115" i="22" s="1"/>
  <c r="E114" i="22"/>
  <c r="F114" i="22" s="1"/>
  <c r="E113" i="22"/>
  <c r="F113" i="22" s="1"/>
  <c r="F112" i="22"/>
  <c r="F98" i="22"/>
  <c r="F97" i="22"/>
  <c r="F96" i="22"/>
  <c r="F110" i="22"/>
  <c r="E109" i="22"/>
  <c r="F109" i="22" s="1"/>
  <c r="E108" i="22"/>
  <c r="F108" i="22" s="1"/>
  <c r="E107" i="22"/>
  <c r="F107" i="22" s="1"/>
  <c r="E106" i="22"/>
  <c r="F106" i="22" s="1"/>
  <c r="F105" i="22"/>
  <c r="F102" i="22"/>
  <c r="F101" i="22"/>
  <c r="F100" i="22"/>
  <c r="F186" i="22" l="1"/>
  <c r="F94" i="22" l="1"/>
  <c r="F93" i="22"/>
  <c r="F91" i="22"/>
  <c r="F89" i="22"/>
  <c r="F88" i="22"/>
  <c r="F87" i="22"/>
  <c r="F155" i="22" l="1"/>
  <c r="F154" i="22"/>
  <c r="F153" i="22"/>
  <c r="F152" i="22"/>
  <c r="F151" i="22"/>
  <c r="F149" i="22"/>
  <c r="F148" i="22"/>
  <c r="F146" i="22"/>
  <c r="F145" i="22"/>
  <c r="F144" i="22"/>
  <c r="F141" i="22"/>
  <c r="F142" i="22" l="1"/>
  <c r="F139" i="22" l="1"/>
  <c r="F138" i="22"/>
  <c r="F136" i="22"/>
  <c r="F135" i="22"/>
  <c r="F132" i="22"/>
  <c r="F62" i="22"/>
  <c r="F51" i="22"/>
  <c r="F35" i="22" l="1"/>
  <c r="F11" i="21"/>
  <c r="E59" i="22" l="1"/>
  <c r="F21" i="22"/>
  <c r="F43" i="22"/>
  <c r="F76" i="22" l="1"/>
  <c r="F36" i="22"/>
  <c r="F22" i="22"/>
  <c r="F15" i="22"/>
  <c r="E19" i="21" l="1"/>
  <c r="F19" i="21" s="1"/>
  <c r="E18" i="21"/>
  <c r="F18" i="21" s="1"/>
  <c r="E17" i="21"/>
  <c r="F17" i="21" s="1"/>
  <c r="E72" i="22"/>
  <c r="E71" i="22"/>
  <c r="E70" i="22"/>
  <c r="E69" i="22"/>
  <c r="E67" i="22"/>
  <c r="E66" i="22"/>
  <c r="E65" i="22"/>
  <c r="E64" i="22"/>
  <c r="E63" i="22"/>
  <c r="E61" i="22"/>
  <c r="E60" i="22"/>
  <c r="E58" i="22"/>
  <c r="E57" i="22"/>
  <c r="E56" i="22"/>
  <c r="E55" i="22"/>
  <c r="E54" i="22"/>
  <c r="E53" i="22"/>
  <c r="E52" i="22"/>
  <c r="F47" i="22"/>
  <c r="F15" i="21" l="1"/>
  <c r="F50" i="22" l="1"/>
  <c r="F27" i="22"/>
  <c r="F48" i="21"/>
  <c r="F47" i="21"/>
  <c r="F84" i="22" l="1"/>
  <c r="F83" i="22"/>
  <c r="F82" i="22"/>
  <c r="F81" i="22"/>
  <c r="F80" i="22"/>
  <c r="E77" i="22"/>
  <c r="F77" i="22" s="1"/>
  <c r="F74" i="22"/>
  <c r="F75" i="22"/>
  <c r="F78" i="22"/>
  <c r="F71" i="22"/>
  <c r="F61" i="22"/>
  <c r="F64" i="22" l="1"/>
  <c r="F65" i="22"/>
  <c r="F69" i="22"/>
  <c r="F66" i="22"/>
  <c r="F70" i="22"/>
  <c r="F63" i="22"/>
  <c r="F67" i="22"/>
  <c r="F72" i="22"/>
  <c r="F52" i="22"/>
  <c r="F56" i="22"/>
  <c r="F58" i="22"/>
  <c r="F53" i="22"/>
  <c r="F54" i="22"/>
  <c r="F59" i="22"/>
  <c r="F55" i="22"/>
  <c r="F57" i="22"/>
  <c r="F44" i="22"/>
  <c r="E24" i="22"/>
  <c r="F24" i="22" s="1"/>
  <c r="E14" i="22"/>
  <c r="F14" i="22" s="1"/>
  <c r="F60" i="22" l="1"/>
  <c r="F18" i="22"/>
  <c r="F160" i="22" l="1"/>
  <c r="F14" i="21" l="1"/>
  <c r="F175" i="22"/>
  <c r="F174" i="22"/>
  <c r="F173" i="22"/>
  <c r="F172" i="22"/>
  <c r="F170" i="22"/>
  <c r="F169" i="22"/>
  <c r="F168" i="22"/>
  <c r="F167" i="22"/>
  <c r="F166" i="22"/>
  <c r="F165" i="22"/>
  <c r="F163" i="22"/>
  <c r="F162" i="22"/>
  <c r="F161" i="22"/>
  <c r="F159" i="22"/>
  <c r="F158" i="22"/>
  <c r="F49" i="22"/>
  <c r="F46" i="22"/>
  <c r="F33" i="22"/>
  <c r="F31" i="22"/>
  <c r="F30" i="22"/>
  <c r="F29" i="22"/>
  <c r="F26" i="22"/>
  <c r="F23" i="22"/>
  <c r="F20" i="22"/>
  <c r="F16" i="22"/>
  <c r="F13" i="22"/>
  <c r="F12" i="22"/>
  <c r="F11" i="22"/>
  <c r="F17" i="22" l="1"/>
  <c r="D7" i="20" l="1"/>
  <c r="G7" i="20" l="1"/>
  <c r="E38" i="21" l="1"/>
  <c r="E37" i="21"/>
  <c r="E42" i="21"/>
  <c r="E41" i="21"/>
  <c r="F12" i="21" l="1"/>
  <c r="F10" i="21"/>
  <c r="F33" i="21" l="1"/>
  <c r="F32" i="21"/>
  <c r="F31" i="21"/>
  <c r="F30" i="21"/>
  <c r="F42" i="21" l="1"/>
  <c r="F41" i="21"/>
  <c r="F40" i="21"/>
  <c r="F38" i="21"/>
  <c r="F36" i="21"/>
  <c r="F37" i="21"/>
  <c r="D8" i="20" l="1"/>
  <c r="D10" i="20" s="1"/>
  <c r="E8" i="20" l="1"/>
  <c r="G8" i="20" s="1"/>
  <c r="G10" i="20" s="1"/>
  <c r="G11" i="20" s="1"/>
  <c r="E10" i="20" l="1"/>
  <c r="G12" i="20" l="1"/>
  <c r="G13" i="20" l="1"/>
  <c r="G14" i="20" s="1"/>
</calcChain>
</file>

<file path=xl/sharedStrings.xml><?xml version="1.0" encoding="utf-8"?>
<sst xmlns="http://schemas.openxmlformats.org/spreadsheetml/2006/main" count="2016" uniqueCount="681">
  <si>
    <t>lari</t>
  </si>
  <si>
    <t>s a m u S a o s</t>
  </si>
  <si>
    <t xml:space="preserve">   meqanizmebi</t>
  </si>
  <si>
    <t>jami</t>
  </si>
  <si>
    <t>#</t>
  </si>
  <si>
    <t>safuZveli</t>
  </si>
  <si>
    <t>dasaxeleba</t>
  </si>
  <si>
    <t>erTeulze</t>
  </si>
  <si>
    <t>sul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</si>
  <si>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</si>
  <si>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</si>
  <si>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</si>
  <si>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</si>
  <si>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</si>
  <si>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</si>
  <si>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</si>
  <si>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</si>
  <si>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</si>
  <si>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</si>
  <si>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</si>
  <si>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</si>
  <si>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</si>
  <si>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</si>
  <si>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</si>
  <si>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manqanebi</t>
  </si>
  <si>
    <t>sxva xarjebi</t>
  </si>
  <si>
    <t xml:space="preserve">     resursi</t>
  </si>
  <si>
    <t>ganz.</t>
  </si>
  <si>
    <t>erT.</t>
  </si>
  <si>
    <t>fasi</t>
  </si>
  <si>
    <t>saxarjTaRricxvo Rirebuleba</t>
  </si>
  <si>
    <t>saxarjT-aRricxvo gaangariSebis #</t>
  </si>
  <si>
    <t>samuSaoebis da danaxarjebis                                         dasaxeleba</t>
  </si>
  <si>
    <t>samSeneblo samuSaoebis</t>
  </si>
  <si>
    <t>samontaJo samuSaoebis</t>
  </si>
  <si>
    <t>mowyob-ilob-s, avejis inventa-ris</t>
  </si>
  <si>
    <t>xelfasis Tanxebi</t>
  </si>
  <si>
    <t>dRg 18%</t>
  </si>
  <si>
    <t>kub.m.</t>
  </si>
  <si>
    <t>tona</t>
  </si>
  <si>
    <t>proeqtiT</t>
  </si>
  <si>
    <t>6-1-1.</t>
  </si>
  <si>
    <t>cali</t>
  </si>
  <si>
    <t>grZ.m.</t>
  </si>
  <si>
    <t xml:space="preserve">   normatiuli</t>
  </si>
  <si>
    <t xml:space="preserve">   xelfasi</t>
  </si>
  <si>
    <t xml:space="preserve">     masala</t>
  </si>
  <si>
    <t xml:space="preserve">   samSeneblo </t>
  </si>
  <si>
    <t>grZ.m</t>
  </si>
  <si>
    <t>materialuri resursi</t>
  </si>
  <si>
    <t>gam.</t>
  </si>
  <si>
    <t>23-1-1.</t>
  </si>
  <si>
    <t xml:space="preserve">qviSa </t>
  </si>
  <si>
    <t>satransporto xarji</t>
  </si>
  <si>
    <t>zednadebi xarjebi</t>
  </si>
  <si>
    <t xml:space="preserve">gegmiuri mogeba </t>
  </si>
  <si>
    <t>I Tavis jami</t>
  </si>
  <si>
    <t xml:space="preserve">kabelis montaJi  </t>
  </si>
  <si>
    <t>kabelebi</t>
  </si>
  <si>
    <t>sanaTebi</t>
  </si>
  <si>
    <t>m/sT</t>
  </si>
  <si>
    <t>8-597-2</t>
  </si>
  <si>
    <t>danarCeni xarjebi</t>
  </si>
  <si>
    <t>zednadebi xarjebi montaJze</t>
  </si>
  <si>
    <t>II Tavis jami</t>
  </si>
  <si>
    <t>sul I+II Tavebis jami</t>
  </si>
  <si>
    <t>lok.x.#2-1</t>
  </si>
  <si>
    <t>ВЗЕР-88  1-3</t>
  </si>
  <si>
    <t xml:space="preserve"> gruntis datvirT. avtoTviTm. xeliT</t>
  </si>
  <si>
    <t>8-149-2</t>
  </si>
  <si>
    <t xml:space="preserve"> kabelis gayvana gofrirebul milSi </t>
  </si>
  <si>
    <t xml:space="preserve"> kabelis gayvana liTonis boZSi</t>
  </si>
  <si>
    <t>ormagi izolaciiT 4X16m kabelis montaJi</t>
  </si>
  <si>
    <t>teritoriis ganaTeba</t>
  </si>
  <si>
    <t>kv.m.</t>
  </si>
  <si>
    <t>samSeneblo nagavis datvirTva avtoTviT. xeliT</t>
  </si>
  <si>
    <t>1-80-3</t>
  </si>
  <si>
    <t>cementis xsnari</t>
  </si>
  <si>
    <t>fila</t>
  </si>
  <si>
    <t>cementis xsnari 1:2</t>
  </si>
  <si>
    <t xml:space="preserve">sxva xarjebi </t>
  </si>
  <si>
    <t>bordiurebis mowyoba</t>
  </si>
  <si>
    <r>
      <t>1000m</t>
    </r>
    <r>
      <rPr>
        <sz val="11"/>
        <rFont val="Sylfaen"/>
        <family val="2"/>
        <charset val="204"/>
        <scheme val="minor"/>
      </rPr>
      <t>³</t>
    </r>
  </si>
  <si>
    <t>kodi1009</t>
  </si>
  <si>
    <t xml:space="preserve"> jami</t>
  </si>
  <si>
    <t>gegmiuri mogeba</t>
  </si>
  <si>
    <t>lok.x.#2-2</t>
  </si>
  <si>
    <t>mosamzadebeli samuSaebi</t>
  </si>
  <si>
    <t>trotuaris da skveris mowyoba</t>
  </si>
  <si>
    <t>27-9-4.</t>
  </si>
  <si>
    <t>kodi1504</t>
  </si>
  <si>
    <t>avtogreideri saSualo tipis 79kvt.</t>
  </si>
  <si>
    <t>kodi3410</t>
  </si>
  <si>
    <t>momngrevi CaquCebi</t>
  </si>
  <si>
    <t>samSeneblo nagavis datvirTva avtoTviTmclelze</t>
  </si>
  <si>
    <t xml:space="preserve"> zidva nayarSi 5 km-ze mde </t>
  </si>
  <si>
    <t>1-23-3.</t>
  </si>
  <si>
    <r>
      <t>1000m</t>
    </r>
    <r>
      <rPr>
        <sz val="11"/>
        <rFont val="Cambria"/>
        <family val="1"/>
        <charset val="204"/>
      </rPr>
      <t>³</t>
    </r>
  </si>
  <si>
    <t>kodi0917</t>
  </si>
  <si>
    <t>sxva manqanebi</t>
  </si>
  <si>
    <t>III kategoriis gruntis (an naSali masalis)  damuSaveba meqanizmebiT farTis 90% saS sisqiT 12sm datvirTva a/TviTmclelebze</t>
  </si>
  <si>
    <t xml:space="preserve">gruntis zidva nayarSi 5 km-ze mde </t>
  </si>
  <si>
    <t>dazianebuli bazaltis filebis demontaJi pnevmaturi CaquCebiT mTel farTze sisqiT 5sm</t>
  </si>
  <si>
    <t>zidva sawyobSi</t>
  </si>
  <si>
    <t>avtogreideri 79kvt.</t>
  </si>
  <si>
    <t>buldozeri 79kvt</t>
  </si>
  <si>
    <t>kodi1521</t>
  </si>
  <si>
    <t>sagzao mtkepnavi TviTm. gluvi 5t.</t>
  </si>
  <si>
    <t>kodi1522</t>
  </si>
  <si>
    <t>igive, 10toniani</t>
  </si>
  <si>
    <t>kodi1554</t>
  </si>
  <si>
    <t>sarwyavi manqana</t>
  </si>
  <si>
    <t>wyali</t>
  </si>
  <si>
    <t>trotuaris da skveris safaris mowyoba betonis dek. filiT sisqiT 5sm</t>
  </si>
  <si>
    <t>11-30-7.</t>
  </si>
  <si>
    <t>27-19-4.</t>
  </si>
  <si>
    <t>100grZ.m</t>
  </si>
  <si>
    <t>bazaltis bordiuris qva</t>
  </si>
  <si>
    <t>bazaltis bordiuris (30X15) mowyoba betonis safuZvelze</t>
  </si>
  <si>
    <r>
      <t>betoni ~</t>
    </r>
    <r>
      <rPr>
        <sz val="11"/>
        <rFont val="Cambria"/>
        <family val="1"/>
        <charset val="204"/>
      </rPr>
      <t>B-15</t>
    </r>
    <r>
      <rPr>
        <sz val="11"/>
        <rFont val="AcadNusx"/>
      </rPr>
      <t>~</t>
    </r>
  </si>
  <si>
    <t>samSeneblo samuSaoebi</t>
  </si>
  <si>
    <t xml:space="preserve">gruntis transportireba 5km-ze  </t>
  </si>
  <si>
    <t>wvrili fraqciis qviSis fena</t>
  </si>
  <si>
    <t xml:space="preserve">gruntis ukan Cayra </t>
  </si>
  <si>
    <t>sasignalo lenta</t>
  </si>
  <si>
    <t>gr.m.</t>
  </si>
  <si>
    <t>gofrirebuli mili d=40 mm</t>
  </si>
  <si>
    <t>bazaltis bordiuris (20X10) mowyoba betonis safuZvelze</t>
  </si>
  <si>
    <t>t</t>
  </si>
  <si>
    <t>სამშენებლო სამუშაოები</t>
  </si>
  <si>
    <t>Semasworebeli fenis mowyoba fraqciuli RorRiT saS sisqiT 6sm</t>
  </si>
  <si>
    <t>safuZvlis fenis mowyoba fraqciuli RorRis da cementis 20%-ani danamatiT sisqiT 6 sm</t>
  </si>
  <si>
    <t>cementim-400</t>
  </si>
  <si>
    <r>
      <t>armatura</t>
    </r>
    <r>
      <rPr>
        <b/>
        <sz val="11"/>
        <rFont val="Sylfaen"/>
        <family val="2"/>
        <charset val="204"/>
        <scheme val="minor"/>
      </rPr>
      <t xml:space="preserve"> AI Ǿ6</t>
    </r>
  </si>
  <si>
    <t>პროექტით</t>
  </si>
  <si>
    <t>kodi0803</t>
  </si>
  <si>
    <t xml:space="preserve">მოძრავი კომპრესორი </t>
  </si>
  <si>
    <t>ВЗЕР1-3</t>
  </si>
  <si>
    <t>46-31-2</t>
  </si>
  <si>
    <t xml:space="preserve">betonis safaris (an naSali masalis) moxsna xeliT, sisqiT 4sm </t>
  </si>
  <si>
    <t>ВЗЕР 1-3</t>
  </si>
  <si>
    <t>27-11-1.</t>
  </si>
  <si>
    <t>kodi1559</t>
  </si>
  <si>
    <t>qvis namtrevebis manawilebeli</t>
  </si>
  <si>
    <t>27-11-2.</t>
  </si>
  <si>
    <t>pr</t>
  </si>
  <si>
    <t>bazaltis fila sisqiT 80mm(50mm)</t>
  </si>
  <si>
    <t>27-44-1.</t>
  </si>
  <si>
    <t>15-5-6.</t>
  </si>
  <si>
    <t>1-22-14.</t>
  </si>
  <si>
    <t>34-103-1</t>
  </si>
  <si>
    <t>4.1-181</t>
  </si>
  <si>
    <t>arsebuli dazianebuli dek.filebis demontaJi pnevmaturi CaquCebiT sisqiT 5sm</t>
  </si>
  <si>
    <t xml:space="preserve">სამშენებლო ნაგვის zidva nayarSi 5 km-ze mde </t>
  </si>
  <si>
    <r>
      <t xml:space="preserve"> gare ganaTebis sanaTi </t>
    </r>
    <r>
      <rPr>
        <b/>
        <sz val="11"/>
        <rFont val="Sylfaen"/>
        <family val="1"/>
        <charset val="204"/>
      </rPr>
      <t xml:space="preserve"> LED </t>
    </r>
    <r>
      <rPr>
        <b/>
        <sz val="11"/>
        <rFont val="AcadNusx"/>
      </rPr>
      <t xml:space="preserve">naTuriT 70 </t>
    </r>
    <r>
      <rPr>
        <b/>
        <sz val="11"/>
        <rFont val="Sylfaen"/>
        <family val="2"/>
        <charset val="204"/>
        <scheme val="minor"/>
      </rPr>
      <t>W</t>
    </r>
  </si>
  <si>
    <t>r25-5-13.</t>
  </si>
  <si>
    <t>sxva manqana</t>
  </si>
  <si>
    <t>manq/sT</t>
  </si>
  <si>
    <r>
      <t>betonis bordiurebisaTvis safuZvlis mowyoba betoniT</t>
    </r>
    <r>
      <rPr>
        <b/>
        <sz val="11"/>
        <rFont val="Sylfaen"/>
        <family val="2"/>
        <charset val="204"/>
        <scheme val="minor"/>
      </rPr>
      <t xml:space="preserve"> B-</t>
    </r>
    <r>
      <rPr>
        <b/>
        <sz val="11"/>
        <rFont val="AcadNusx"/>
      </rPr>
      <t xml:space="preserve">15  </t>
    </r>
  </si>
  <si>
    <t>el sadenebis 3X2,5m montaJi ormagi izolaciiT</t>
  </si>
  <si>
    <t>srf2019-III T.14.2 p.5</t>
  </si>
  <si>
    <t>eqskavatoris eqspluatacia 0,4kub.m</t>
  </si>
  <si>
    <t>27-9-4</t>
  </si>
  <si>
    <t>RorRi 0-40</t>
  </si>
  <si>
    <t>RorRi 5-20</t>
  </si>
  <si>
    <t>gv.32 p-238</t>
  </si>
  <si>
    <t>gv32 p239</t>
  </si>
  <si>
    <t>gv29 p92</t>
  </si>
  <si>
    <t>gv34 p358</t>
  </si>
  <si>
    <t>gv34 p351</t>
  </si>
  <si>
    <t xml:space="preserve">III kategoriis gruntis (an naSali masalis)  damuSaveba xeliT farTis 10% saS sisqiT 12sm </t>
  </si>
  <si>
    <t xml:space="preserve">moxsnili bazaltis filebis datvirTva avtoTviTmclelze </t>
  </si>
  <si>
    <t>traventinis moxvewili filebis mowyoba sisqiT 2sm</t>
  </si>
  <si>
    <t>gv33 p-301</t>
  </si>
  <si>
    <t>traventinis fila sisqiT 30mm</t>
  </si>
  <si>
    <t>bazaltis reliefuri zedapiris filebiT mopirkeTebuli kedlebis mowyoba</t>
  </si>
  <si>
    <t>moxsnili bazaltis filebis datvirTva avtoTviTmclelze 80%</t>
  </si>
  <si>
    <t>dekoratiuli bazaltis reliefuri zedapiris filebis mowyoba (kedelTan mimagrebisTvis armaturis Reroebis CamagrebiT) sisqiT 7sm</t>
  </si>
  <si>
    <t>dekoratiuli bazaltis filebis mowyoba  sisqiT 8sm</t>
  </si>
  <si>
    <t>gv1 p.11</t>
  </si>
  <si>
    <t>gv.33 p.312</t>
  </si>
  <si>
    <t>gv.33 p.311</t>
  </si>
  <si>
    <t>gv.34 p.321</t>
  </si>
  <si>
    <t>rk/betonis kedelis mowyoba</t>
  </si>
  <si>
    <t>III kategoriis gruntis  damuSaveba meqanizmebiT  datvirTva a/TviTmclelebze</t>
  </si>
  <si>
    <t>6-11-3</t>
  </si>
  <si>
    <r>
      <t>m</t>
    </r>
    <r>
      <rPr>
        <b/>
        <vertAlign val="superscript"/>
        <sz val="11"/>
        <rFont val="AcadNusx"/>
      </rPr>
      <t>3</t>
    </r>
  </si>
  <si>
    <t>normatiuli Sromatevadoba</t>
  </si>
  <si>
    <r>
      <t>m</t>
    </r>
    <r>
      <rPr>
        <vertAlign val="superscript"/>
        <sz val="11"/>
        <rFont val="AcadNusx"/>
      </rPr>
      <t>3</t>
    </r>
  </si>
  <si>
    <t>armatura AAIII Ǿ6-8-10 მმ.</t>
  </si>
  <si>
    <t>armatura</t>
  </si>
  <si>
    <r>
      <t>m</t>
    </r>
    <r>
      <rPr>
        <vertAlign val="superscript"/>
        <sz val="11"/>
        <rFont val="AcadNusx"/>
      </rPr>
      <t>2</t>
    </r>
  </si>
  <si>
    <t xml:space="preserve">ficari Camoganuli III xarisxis, 40-60 mm </t>
  </si>
  <si>
    <t>WanWiki</t>
  </si>
  <si>
    <t>eleqtrodi</t>
  </si>
  <si>
    <t>sxva masalebi</t>
  </si>
  <si>
    <t>fraqciuli RorRiT 0-40</t>
  </si>
  <si>
    <t>gv.32-p238</t>
  </si>
  <si>
    <t>armatura AAI Ǿ6-8-10 მმ.</t>
  </si>
  <si>
    <t>გვ34 პ.325</t>
  </si>
  <si>
    <t>გვ1 პ.11</t>
  </si>
  <si>
    <t>გვ1 პ.12</t>
  </si>
  <si>
    <t>გვ48 პ.37</t>
  </si>
  <si>
    <t>გვ47 პ.22</t>
  </si>
  <si>
    <t>გვ49 პ.85</t>
  </si>
  <si>
    <t>გვ9 პ.17</t>
  </si>
  <si>
    <t>გვ.9 პ.15</t>
  </si>
  <si>
    <t>30-51-3</t>
  </si>
  <si>
    <t>wasacxebi hidroizolaciis         (2 fena) mowyoba</t>
  </si>
  <si>
    <t>bitumi navTobis</t>
  </si>
  <si>
    <r>
      <t xml:space="preserve">cementis xsnari </t>
    </r>
    <r>
      <rPr>
        <sz val="11"/>
        <rFont val="Arial"/>
        <family val="2"/>
        <charset val="204"/>
      </rPr>
      <t/>
    </r>
  </si>
  <si>
    <t>7-50-2</t>
  </si>
  <si>
    <t>sadeformacio nakeris mowyoba penopolistiroliT, sisqiT 3 sm</t>
  </si>
  <si>
    <t>g.m.</t>
  </si>
  <si>
    <t>penopolistiroli</t>
  </si>
  <si>
    <t>კუბ.მ</t>
  </si>
  <si>
    <t>გვ32 პ.237</t>
  </si>
  <si>
    <t xml:space="preserve">პანდუსის მოწყობა       </t>
  </si>
  <si>
    <t>Semasworebeli fenis mowyoba fraqciuli RorRiT saS sisqiT 10sm</t>
  </si>
  <si>
    <t>სწ და ნ IV-2-82
6-1-1</t>
  </si>
  <si>
    <t>მუშა-მოსამსახურეების შრომის ანაზღაურება</t>
  </si>
  <si>
    <t>კაც/სთ</t>
  </si>
  <si>
    <t>სხვა მანქანები</t>
  </si>
  <si>
    <t>პ/ე</t>
  </si>
  <si>
    <r>
      <t>მ</t>
    </r>
    <r>
      <rPr>
        <vertAlign val="superscript"/>
        <sz val="11"/>
        <rFont val="Sylfaen"/>
        <family val="1"/>
      </rPr>
      <t>3</t>
    </r>
  </si>
  <si>
    <t>სხვა მასალები</t>
  </si>
  <si>
    <t>ბეტონი B-7,5</t>
  </si>
  <si>
    <t>გვ.34 პ.319</t>
  </si>
  <si>
    <r>
      <rPr>
        <sz val="11"/>
        <rFont val="AcadNusx"/>
      </rPr>
      <t xml:space="preserve">betoni </t>
    </r>
    <r>
      <rPr>
        <sz val="11"/>
        <rFont val="Sylfaen"/>
        <family val="2"/>
        <charset val="204"/>
        <scheme val="minor"/>
      </rPr>
      <t>B25 F200 W6</t>
    </r>
  </si>
  <si>
    <t>armatura AაAIII Ǿ12 მმ.</t>
  </si>
  <si>
    <t>მჭლე ბეტონის საგები ბეტონის ღარის მოსაწყობად (ბეტონი B-7,5) სისქით 8სმ</t>
  </si>
  <si>
    <t>გვ34 პ.324</t>
  </si>
  <si>
    <t>გვ1 პ.28</t>
  </si>
  <si>
    <t>31</t>
  </si>
  <si>
    <t>s.n. da w.  IV-2-82 t-2 damateba    cx.7-58-1</t>
  </si>
  <si>
    <t>100 g/m</t>
  </si>
  <si>
    <t xml:space="preserve"> SromiTi danaxarji</t>
  </si>
  <si>
    <t xml:space="preserve"> manqanebi</t>
  </si>
  <si>
    <t>g/m</t>
  </si>
  <si>
    <t xml:space="preserve"> sxva masala</t>
  </si>
  <si>
    <t>ლარი</t>
  </si>
  <si>
    <t xml:space="preserve"> პანდუსის ალუმიnis moajiris  mowyoba </t>
  </si>
  <si>
    <t>გვ.116 პ-354</t>
  </si>
  <si>
    <t>გვ88 პ.89</t>
  </si>
  <si>
    <t>გვ90 პ.21</t>
  </si>
  <si>
    <t>გვ32 პ.234</t>
  </si>
  <si>
    <t>lok.x.#2-3</t>
  </si>
  <si>
    <t>sarwyavi sistemis mowyoba</t>
  </si>
  <si>
    <t>საფუძველი</t>
  </si>
  <si>
    <t>სამუშაოს დასახელება</t>
  </si>
  <si>
    <t>განზ.</t>
  </si>
  <si>
    <t>ნორმატიული რესურსი</t>
  </si>
  <si>
    <t>ხელფასი</t>
  </si>
  <si>
    <t>მასალა</t>
  </si>
  <si>
    <t>სამშენებლო მექანიზმები</t>
  </si>
  <si>
    <t>ჯამი</t>
  </si>
  <si>
    <t>ერთეულზე</t>
  </si>
  <si>
    <t>სულ</t>
  </si>
  <si>
    <t>ერთ. ფასი</t>
  </si>
  <si>
    <t>ასფალტის საფარის აყრა</t>
  </si>
  <si>
    <t>მ3</t>
  </si>
  <si>
    <t>შრომითი რესურსები</t>
  </si>
  <si>
    <t>ავტოგრეიდერი საშუალო ტიპის 79კვტ.</t>
  </si>
  <si>
    <t>მ/სთ</t>
  </si>
  <si>
    <t>მომნგრევი ჩაქუჩები</t>
  </si>
  <si>
    <t>ტრანშეის დამუშავება III კატ გრუნტში ხელით</t>
  </si>
  <si>
    <t>ქვიშა</t>
  </si>
  <si>
    <t>1-118-1</t>
  </si>
  <si>
    <t>ქვიშის დატკეპნა</t>
  </si>
  <si>
    <t>1000მ3</t>
  </si>
  <si>
    <t>პნევმომტკეპნავი</t>
  </si>
  <si>
    <t>ტრანშეის შევსება მიწით, ხელით</t>
  </si>
  <si>
    <t>100მ3</t>
  </si>
  <si>
    <t>ტრანშეის შევსება ბალასტით, ხელით</t>
  </si>
  <si>
    <t>ენ და გ  1-22-1</t>
  </si>
  <si>
    <t>გრუნტის დატვირთვა ხელით ავტოთვითმცლელებზე</t>
  </si>
  <si>
    <t>ტონა</t>
  </si>
  <si>
    <t>სრფ2019-III</t>
  </si>
  <si>
    <t>გრუნტის ტრანსპორტირება საშ 5კმ-ის მანძილზე</t>
  </si>
  <si>
    <t>ქვიშა-ხრეშოვანი ნარევი სისქ. 20სმ</t>
  </si>
  <si>
    <t>27-7-4.</t>
  </si>
  <si>
    <t>ავტოგრეიდერი 79კვტ.</t>
  </si>
  <si>
    <t>ბულდოზერი 79კვტ</t>
  </si>
  <si>
    <t>საგზაო მტკეპნავი თვითმ. გლუვი 5ტ.</t>
  </si>
  <si>
    <t>იგივე, 10ტონიანი</t>
  </si>
  <si>
    <t>სარწყავი მანქანა</t>
  </si>
  <si>
    <t xml:space="preserve">ღორღი ფრაქციით (0-40) </t>
  </si>
  <si>
    <t>წყალი</t>
  </si>
  <si>
    <t>27-63-1.</t>
  </si>
  <si>
    <t>თხევადი ბითუმის მოსხმა 0,7კგ/მ²</t>
  </si>
  <si>
    <t>ავტოგუდრონატორი 3500ლ</t>
  </si>
  <si>
    <t>მსხვილმარცვლოვანი მკვრივი ა/ბ ცხელი ნარევი II მარკა ჰ=6სმ</t>
  </si>
  <si>
    <t>100მ2.</t>
  </si>
  <si>
    <t>ა/ბეტონის დამგები</t>
  </si>
  <si>
    <t>ა/ბეტონი</t>
  </si>
  <si>
    <t>სხვა ხარჯები</t>
  </si>
  <si>
    <t>წვრილმარცვლიანი მკვრივი ა/ბ ცხელი ნარევი II მარკა ჰ=4სმ</t>
  </si>
  <si>
    <t>22-8-1.</t>
  </si>
  <si>
    <t>წყალსადენის პოლიეთ. მილის ჩაწყობა ტრანშეაში დ-50მმ (შავი ფერის)</t>
  </si>
  <si>
    <t>გრძ.მ.</t>
  </si>
  <si>
    <t>მანქანები</t>
  </si>
  <si>
    <t>მილი PE100 SDR-17 Ø=50მმ</t>
  </si>
  <si>
    <t>დანარჩენი ხარჯები</t>
  </si>
  <si>
    <t>წყალსადენის პოლიეთ. მილის ჩაწყობა ტრანშეაში დ-40მმ (შავი ფერის)</t>
  </si>
  <si>
    <t>მილი PE100 SDR-17 Ø=40მმ</t>
  </si>
  <si>
    <t>წყალსადენის პოლიეთ. მილის ჩაწყობა ტრანშეაში დ-32მმ (შავი ფერის)</t>
  </si>
  <si>
    <t>მილი PE100 SDR-11 Ø=32მმ</t>
  </si>
  <si>
    <t>წყალსადენის პოლიეთ. მილის ჩაწყობა ტრანშეაში დ-25მმ (შავი ფერის)</t>
  </si>
  <si>
    <t>მილი PE100 SDR-11 Ø=25მმ</t>
  </si>
  <si>
    <t>წყალსადენის პოლიეთ. მილის ჩაწყობა ტრანშეაში დ-20მმ (შავი ფერის)</t>
  </si>
  <si>
    <t>მილი PE100 SDR-11 Ø=20მმ</t>
  </si>
  <si>
    <t>წყალსადენის პოლიეთ. მილის ჩაწყობა ტრანშეაში დ-16მმ (შავი ფერის)</t>
  </si>
  <si>
    <t>მილი PE100 SDR-11 Ø=16მმ</t>
  </si>
  <si>
    <t>22-30-1</t>
  </si>
  <si>
    <t>ცალი</t>
  </si>
  <si>
    <t>რ/ბ ძირის ფილა</t>
  </si>
  <si>
    <t>ჭის სახურავი თუჯის ხუფით</t>
  </si>
  <si>
    <t>ბეტონი „მ200“</t>
  </si>
  <si>
    <t xml:space="preserve">წყალსადენის პოლიმერული ჭის 545*380*315  მოწყობა </t>
  </si>
  <si>
    <t xml:space="preserve">წყალსადენის პოლიმერული ჭის  დ=250  მოწყობა </t>
  </si>
  <si>
    <t>16-20-1</t>
  </si>
  <si>
    <t>საპრ. წყალსადენის მილის დ-50მმ მიერთება არს. წყალსადენს</t>
  </si>
  <si>
    <t>ადგილი</t>
  </si>
  <si>
    <t>მილი</t>
  </si>
  <si>
    <t>22-23-1</t>
  </si>
  <si>
    <t xml:space="preserve"> ფასონური ნაწილების მოწყობა</t>
  </si>
  <si>
    <t>პლასტმასის დამხშობი დ-40მმ</t>
  </si>
  <si>
    <t>პლასტმასის დამხშობი დ-32მმ</t>
  </si>
  <si>
    <t>პლასტმასის დამხშობი დ-25მმ</t>
  </si>
  <si>
    <t>ადაპტორი+მილტუჩი დ-50მმ</t>
  </si>
  <si>
    <t>ადაპტორი+მილტუჩი დ-40მმ</t>
  </si>
  <si>
    <t>პოლიეთილენის მუხლი დ-50მმ</t>
  </si>
  <si>
    <t>პოლიეთილენის მუხლი დ-40მმ</t>
  </si>
  <si>
    <t>პოლიეთილენის მუხლი დ-32მმ</t>
  </si>
  <si>
    <t>პოლიეთილენის მუხლი დ-25მმ</t>
  </si>
  <si>
    <t>პოლიეთილენის გადამყვანი   დ=50/40მმ</t>
  </si>
  <si>
    <t>პოლიეთილენის გადამყვანი   დ=50/25მმ</t>
  </si>
  <si>
    <t>პოლიეთილენის გადამყვანი   დ=40/32მმ</t>
  </si>
  <si>
    <t>პოლიეთილენის გადამყვანი   დ=40/25მმ</t>
  </si>
  <si>
    <t>პოლიეთილენის გადამყვანი   დ=32/25მმ</t>
  </si>
  <si>
    <t xml:space="preserve">გადამყვანი მილყელი პოლიეთილენიდან ფოლადზე დ=40/25  გარე კუთხვილით  </t>
  </si>
  <si>
    <t xml:space="preserve">გადამყვანი მილყელი პოლიეთილენიდან ფოლადზე დ=32/25  გარე კუთხვილით  </t>
  </si>
  <si>
    <t xml:space="preserve">გადამყვანი მილყელი პოლიეთილენიდან ფოლადზე დ=25  გარე კუთხვილით  </t>
  </si>
  <si>
    <t>22-23-2</t>
  </si>
  <si>
    <t>პოლიეთილენის სამკაპების და უნაგირა-სარინის მოწყობა</t>
  </si>
  <si>
    <t xml:space="preserve"> უნაგირი  დ=50მმ</t>
  </si>
  <si>
    <t>პოლიეთილენის უნაგირი  დ=50/20მმ</t>
  </si>
  <si>
    <t>პოლიეთილენის უნაგირი  დ=50/25მმ</t>
  </si>
  <si>
    <t>პოლიეთილენის უნაგირი  დ=50/32მმ</t>
  </si>
  <si>
    <t>პოლიეთილენის უნაგირი  დ=50/40მმ</t>
  </si>
  <si>
    <t>პოლიეთილენის უნაგირი  დ=32/20მმ</t>
  </si>
  <si>
    <t>პოლიეთილენის უნაგირი  დ=40/20მმ</t>
  </si>
  <si>
    <t>პოლიეთილენის უნაგირი  დ=40/16მმ</t>
  </si>
  <si>
    <t>პოლიეთილენის უნაგირი  დ=25/16მმ</t>
  </si>
  <si>
    <t>პოლიეთილენის უნაგირი  დ=25/20მმ</t>
  </si>
  <si>
    <t>პოლიეთილენის უნაგირი  დ=32/16მმ</t>
  </si>
  <si>
    <t>ჯვარედინი დ-50მმ</t>
  </si>
  <si>
    <t>პოლიეთილენის სამკაპი  დ=25მმ</t>
  </si>
  <si>
    <t>პოლიეთილენის სამკაპი  დ=32მმ</t>
  </si>
  <si>
    <t>პოლიეთილენის სამკაპი  დ=40მმ</t>
  </si>
  <si>
    <t>პოლიეთილენის სამკაპი  დ=50მმ</t>
  </si>
  <si>
    <t>პოლიეთილენის სამკაპი  დ=16*20*16</t>
  </si>
  <si>
    <t>პლასტმასის ანტივანდალური ფიტინგი  PVRA-050  1/2X3/4</t>
  </si>
  <si>
    <t>პლასტმასის ანტივანდალური ფიტინგი  PVRA-050  3/4X3/4</t>
  </si>
  <si>
    <t>სარწყავი საფხვეველი პირდაპირი გაფრქვევის 1804SAM- PRS - 8MPR 8H α=90 R=1,9მ</t>
  </si>
  <si>
    <t>სარწყავი საფხვეველი პირდაპირი გაფრქვევის 1804SAM- PRS - 10MPR 10H α=180 R=2,1მ</t>
  </si>
  <si>
    <t>სარწყავი საფხვეველი პირდაპირი გაფრქვევის 1804SAM- PRS - 10MPR 10Q α=90 R=2,1მ</t>
  </si>
  <si>
    <t>სარწყავი საფხვეველი პირდაპირი გაფრქვევის 1804SAM- PRS - 10MPR 10H α=180 R=2,4მ</t>
  </si>
  <si>
    <t>სარწყავი საფხვეველი პირდაპირი გაფრქვევის 1804SAM- PRS - 10MPR 10Q α=90 R=2,4მ</t>
  </si>
  <si>
    <t>სარწყავი საფხვეველი პირდაპირი გაფრქვევის 1804SAM- PRS - 15MPR 15F α=360 R=3,4მ</t>
  </si>
  <si>
    <t>სარწყავი საფხვეველი პირდაპირი გაფრქვევის 1804SAM- PRS - 15MPR 15H α=180 R=3,4მ</t>
  </si>
  <si>
    <t>სარწყავი საფხვეველი პირდაპირი გაფრქვევის 1804SAM- PRS - 15MPR 15Q α=90 R=3,4მ</t>
  </si>
  <si>
    <t>სარწყავი  საფხვეველი პირდაპირი გაფრქვევის  1804SAM -PRS-  12MPR   12F    α=360   R=3.2მ</t>
  </si>
  <si>
    <t>სარწყავი  საფხვეველი პირდაპირი გაფრქვევის  1804SAM -PRS-  15MPR   12H   α=180   R=3.2მ</t>
  </si>
  <si>
    <t>სარწყავი  საფხვეველი პირდაპირი გაფრქვევის  1804SAM -PRS-  15MPR   12Q    α=90   R=3.2მ</t>
  </si>
  <si>
    <t>16-12-1.</t>
  </si>
  <si>
    <t>ელექტრო მაგნიტური სარქველი  9 ვოლტ. დ=25მმ PGA  100-9 VDC  SERIES</t>
  </si>
  <si>
    <t>წნევის რეგულატორი ელ. მაგნიტ. სარქველისთვის PRS-DIAL-1.0-6.9 ATM</t>
  </si>
  <si>
    <t>ჭაში მოსათავსებელი კონტროლერი მოდული 2-station TBOS</t>
  </si>
  <si>
    <t>რადიოტალღური მიმღები ერთეულკონტროლერ მოდულტან დასაკავშირებლად TBOS RADIO+INTERFACE</t>
  </si>
  <si>
    <t>სარწყავი სწრაფი მიერთების სარქველი QCV-3/4M P=33 SERIES</t>
  </si>
  <si>
    <t>სწრაფი მიერთების კვანძის შტუცერის კომპლექტი ონკანით 3/4M P=33DK</t>
  </si>
  <si>
    <t>9 ვოლტ. ელემენტით რადიოტალღური გადაცემით მთავარი მობილური კონტროლიორი TBOS   UNIVERSAL FIELD TRANSMITTER</t>
  </si>
  <si>
    <t>ვენტილების მოწყობა</t>
  </si>
  <si>
    <t>ვენტილი დ-40</t>
  </si>
  <si>
    <t>დ-50მმ ურდულის მოწყობა</t>
  </si>
  <si>
    <t>ურდული დ-50მმ</t>
  </si>
  <si>
    <t>დ-50მმ უკუსარქველის მოწყობა</t>
  </si>
  <si>
    <t>უკუსარქველი დ-50მმ</t>
  </si>
  <si>
    <t>16-18-1</t>
  </si>
  <si>
    <t>დ-40მმ წყალმზომის მოწყობა</t>
  </si>
  <si>
    <t>კომპლ</t>
  </si>
  <si>
    <t>წყალმზომი დ-40მმ</t>
  </si>
  <si>
    <t>18-14-2</t>
  </si>
  <si>
    <t>დ-40მმ ფილტრის მოწყობა</t>
  </si>
  <si>
    <t>ფილტრი დ-40მმ</t>
  </si>
  <si>
    <t>ბეტონი B7,5</t>
  </si>
  <si>
    <t>მ2</t>
  </si>
  <si>
    <t>შადრევნის რეაბილიტაცია</t>
  </si>
  <si>
    <t>ტრანშეის შევსება ქვიშით ხელით</t>
  </si>
  <si>
    <t>ბალასტის დატკეპნა</t>
  </si>
  <si>
    <t>1-11-9.</t>
  </si>
  <si>
    <t>ექსკავატორის ექსპლუატაცია</t>
  </si>
  <si>
    <t>1-64-3.</t>
  </si>
  <si>
    <t>ქვაბულის ძირის მოსწორება III კატ. გრ. ხელით ექსკავატორის შემდეგ</t>
  </si>
  <si>
    <t>1000მ2</t>
  </si>
  <si>
    <t>ზედმეტი მიწის დატვირთვა ავტოთვითმცლელზე</t>
  </si>
  <si>
    <t>ზედმეტი მიწის გატანა</t>
  </si>
  <si>
    <t>წყალსადენის ანაკრ. რკ/ბეტ. ჭის მოწყობა  დ=1.0მ რკ./ბეტ.- რგოლებით, ძირის ფილით, გადახურვის ფილით ჩარჩო-ხუფით</t>
  </si>
  <si>
    <t>რ/ბ რგოლი H=1.0მ</t>
  </si>
  <si>
    <t>რ/ბ რგოლი H=0.5მ</t>
  </si>
  <si>
    <t>კანალიზაციის ანაკრ. რკ/ბეტ. ჭის მოწყობა  დ=1.0მ რკ./ბეტ.- რგოლებით, ძირის ფილით, გადახურვის ფილით ჩარჩო-ხუფით</t>
  </si>
  <si>
    <t>რ/ბ რგოლი H=1.5მ</t>
  </si>
  <si>
    <t>კანალიზაციის ანაკრ. რკ/ბეტ. ჭის მოწყობა  დ=2.0მ რკ./ბეტ.- რგოლებით, ძირის ფილით, გადახურვის ფილით ჩარჩო-ხუფით</t>
  </si>
  <si>
    <t>ბეტონის მოსამზადებელი შრე B7.5 2,4*2.4 H=10სმ</t>
  </si>
  <si>
    <t>ტუმბოსთვის ბეტონის საძირკვლის მოწყობა 0,6*1,5*0,2</t>
  </si>
  <si>
    <t>ბეტონი „მ300“</t>
  </si>
  <si>
    <t>წყალსადენის პოლიეთ. მილის ჩაწყობა ტრანშეაში დ-50მმ</t>
  </si>
  <si>
    <t>22-8-4.</t>
  </si>
  <si>
    <t>წყალსადენის დამცლელი პოლიეთ. მილის დ-110მმ ჩაწყობა ტრანშეაში</t>
  </si>
  <si>
    <t>წყალსადენის გადამღვრელი პოლიეთ. მილის დ-80მმ ჩაწყობა ტრანშეაში</t>
  </si>
  <si>
    <t>მილი PE100 SDR-17 Ø=80მმ</t>
  </si>
  <si>
    <t xml:space="preserve"> 25-4-1.</t>
  </si>
  <si>
    <t>წყალსადენის ფოლადის უნაკერო მილის დ=40მმ ჩაწყ. ტრანშ. ძლიერ გაძლიერ. იზოლაციით δ=4,0</t>
  </si>
  <si>
    <t>კმ</t>
  </si>
  <si>
    <t>ამწე მილჩამწყობი</t>
  </si>
  <si>
    <t>მ/ს</t>
  </si>
  <si>
    <t>მილების შესადუღებელი საველე სადგური</t>
  </si>
  <si>
    <t>ორპოსტიანი შემდუღებელი აგრეგატი</t>
  </si>
  <si>
    <t>ბულზოდერი 96კვტ/სთ (130ცხ/ძ)</t>
  </si>
  <si>
    <t>სატუმბი სადგური 50 მ3/სთ</t>
  </si>
  <si>
    <t>ფოლადის იზოლირებული მილი დ-40X4მმ</t>
  </si>
  <si>
    <t>შესადუღებელი მავთული</t>
  </si>
  <si>
    <t>ფლიუსი</t>
  </si>
  <si>
    <t>კგ</t>
  </si>
  <si>
    <t>ელექტროდი</t>
  </si>
  <si>
    <t>მრგვალი ხე 14-24სმ</t>
  </si>
  <si>
    <t xml:space="preserve">წყალსადენის ფოლადის უნაკერო მილის დ=65მმ ჩაწყ. ტრანშ. ძლიერ გაძლიერ. იზოლაციით </t>
  </si>
  <si>
    <t>ფოლადის იზოლირებული მილი დ-65მმ</t>
  </si>
  <si>
    <t>22-6-2.</t>
  </si>
  <si>
    <t>წყალსადენის ფოლადის უნაკერო მილის დ=65მმ მონტაჟი ს/სდ δ=4,5</t>
  </si>
  <si>
    <t>22-6-1.</t>
  </si>
  <si>
    <t>წყალსადენის ფოლადის უნაკერო მილის დ=40მმ მონტაჟი ს/სდ δ=4,6</t>
  </si>
  <si>
    <t>15-164-7</t>
  </si>
  <si>
    <t>ფოლადის მილის შეღებვა ანტიკოროზიული საღებავით 2-ჯერ.</t>
  </si>
  <si>
    <t>ზეთოვანი საღებავი</t>
  </si>
  <si>
    <t>27-9-3.</t>
  </si>
  <si>
    <t>ღორღის საფუძვლის დემონტაჟი</t>
  </si>
  <si>
    <t>გამაფხვიერებელი მისაბმელი</t>
  </si>
  <si>
    <t>ტრაქტორი 59კვტ-მდე</t>
  </si>
  <si>
    <t>1-22-15.</t>
  </si>
  <si>
    <t>სამშენებლო ნაგვის დატვირთვა ავტოთვითმცლელებზე</t>
  </si>
  <si>
    <t>სამშენებლო ნაგვის ტრანსპორტირება</t>
  </si>
  <si>
    <t>16-21-1</t>
  </si>
  <si>
    <t>საპრ. დამცველი პოლიეთ. დ=110მმ მილის მიერთება კან. ჭას</t>
  </si>
  <si>
    <t>მუფტა</t>
  </si>
  <si>
    <t>18-8-1.</t>
  </si>
  <si>
    <t>ტუმბო</t>
  </si>
  <si>
    <t>დ-40მმ უკუსარქველის მოწყობა</t>
  </si>
  <si>
    <t>უკუსარქველი დ-40მმ</t>
  </si>
  <si>
    <t xml:space="preserve"> 22-29-3გამ</t>
  </si>
  <si>
    <t>ფოლადის გადამყვანის მონტაჟი</t>
  </si>
  <si>
    <t>შრომის დანახარჯი</t>
  </si>
  <si>
    <t>ფოლადის გადამყვანი დ-50X65 მმ</t>
  </si>
  <si>
    <t>ფოლადის გადამყვანი დ-32X40 მმ</t>
  </si>
  <si>
    <t>22-22-5</t>
  </si>
  <si>
    <t>ფოლადის მუხლი დ-65მმ</t>
  </si>
  <si>
    <t>ფოლადის მუხლი დ-40მმ</t>
  </si>
  <si>
    <t>პოლიეთ. დამცლელი მილი დ=40მმ (სატუმბოდან)</t>
  </si>
  <si>
    <t>შემწოვი მილზე ფილტრი მოდელი YH-350</t>
  </si>
  <si>
    <t>წყლის მიმწოდებელ მილზე ტივტივა სარქველი დ-50მმ</t>
  </si>
  <si>
    <t>ტივტივა სარქველი დ-50მმ</t>
  </si>
  <si>
    <t>9-24-1</t>
  </si>
  <si>
    <t>სავენტილაციო მილი დ-200მმ</t>
  </si>
  <si>
    <t>სამონტაჟო ელემენტები</t>
  </si>
  <si>
    <t>ჭანჭიკი</t>
  </si>
  <si>
    <t>18-15-2.</t>
  </si>
  <si>
    <t>მანომეტრის მოწყობა</t>
  </si>
  <si>
    <t>გადამღვრელი მილის სკიმერი</t>
  </si>
  <si>
    <t>სკიმერი LI200</t>
  </si>
  <si>
    <t>დამცლელ მილზე ფსკერული გადაშვება</t>
  </si>
  <si>
    <t xml:space="preserve"> ჯამი</t>
  </si>
  <si>
    <t>სატრანსპორტო ხარჯი</t>
  </si>
  <si>
    <t>ზედნადები ხარჯები</t>
  </si>
  <si>
    <t>გეგმიური მოგება</t>
  </si>
  <si>
    <t>moxsnili bazaltis filebis datvirTva Semdgomi gamoyenebisTvis farTis 20 % sisqiT 5sm</t>
  </si>
  <si>
    <t>k.1504</t>
  </si>
  <si>
    <t>k.3410</t>
  </si>
  <si>
    <t>k.0803</t>
  </si>
  <si>
    <t>kompresori moZravi</t>
  </si>
  <si>
    <t>1-118-5</t>
  </si>
  <si>
    <t>k.1524</t>
  </si>
  <si>
    <t>1-81-3</t>
  </si>
  <si>
    <t>23-1-3.</t>
  </si>
  <si>
    <t>ქვიშახრეში</t>
  </si>
  <si>
    <t>27-11-1,4</t>
  </si>
  <si>
    <t>qvis namtvrevebis manawilebeli</t>
  </si>
  <si>
    <t>gv39 p.507</t>
  </si>
  <si>
    <t xml:space="preserve"> ბითუმის ემულსია </t>
  </si>
  <si>
    <t>გვ.38 პ.484</t>
  </si>
  <si>
    <t>გვ.38 პ.487</t>
  </si>
  <si>
    <t>გვ19 პ.42</t>
  </si>
  <si>
    <t>გვ20 პ.41</t>
  </si>
  <si>
    <t>გვ.20 პ.87</t>
  </si>
  <si>
    <t>გვ.20 პ.86</t>
  </si>
  <si>
    <t>გვ.20 პ.85</t>
  </si>
  <si>
    <t>წყალსადენის პოლიეთ. მილის ჩაწყობა ტრანშეაში დ-40მმ (სასმელი შადრევანთან)</t>
  </si>
  <si>
    <t>gv29 p104</t>
  </si>
  <si>
    <t>gv29 p112</t>
  </si>
  <si>
    <t>gv11 p.33</t>
  </si>
  <si>
    <t>გვ. 62 პ. 644</t>
  </si>
  <si>
    <t>გვ. 62 პ. 643</t>
  </si>
  <si>
    <t>გვ. 62 პ. 642</t>
  </si>
  <si>
    <t>გვ.54 პ. 173-174</t>
  </si>
  <si>
    <t>გვ. 59 პ. 477</t>
  </si>
  <si>
    <t>გვ. 59 პ. 476</t>
  </si>
  <si>
    <t>გვ. 59 პ. 475</t>
  </si>
  <si>
    <t>გვ. 59 პ. 474</t>
  </si>
  <si>
    <t>გვ. 59 პ. 444</t>
  </si>
  <si>
    <t>მუხლი გარე ხრახნით 20X3/4</t>
  </si>
  <si>
    <t>გვ. 59 პ. 437</t>
  </si>
  <si>
    <t>მუხლი გარე ხრახნით 16X1/2</t>
  </si>
  <si>
    <t>გვ. 58 პ. 382</t>
  </si>
  <si>
    <t>გვ. 58 პ. 381</t>
  </si>
  <si>
    <t>გვ. 58 პ. 380</t>
  </si>
  <si>
    <t>გვ. 58 პ. 378</t>
  </si>
  <si>
    <t>გვ. 66 პ. 822</t>
  </si>
  <si>
    <t>გვ. 64 პ. 732</t>
  </si>
  <si>
    <t>გვ. 64 პ. 733</t>
  </si>
  <si>
    <t>გვ. 64 პ. 734</t>
  </si>
  <si>
    <t>გვ. 64 პ. 735</t>
  </si>
  <si>
    <t>გვ. 52 პ. 60</t>
  </si>
  <si>
    <t>გვ. 55. პ. 250</t>
  </si>
  <si>
    <t>გვ. 56 პ. 266</t>
  </si>
  <si>
    <t>გვ. 69 პ.22-21</t>
  </si>
  <si>
    <t>გვ.69 პ. 36</t>
  </si>
  <si>
    <t>გვ. 32 პ. 234</t>
  </si>
  <si>
    <t>ქვაბულის დამუSავება III კატ. გრ. ექსკავატორით</t>
  </si>
  <si>
    <t>gv19 p.42</t>
  </si>
  <si>
    <t>gv19 p.46</t>
  </si>
  <si>
    <t>gv19 p.45</t>
  </si>
  <si>
    <t>gv9 p. 14</t>
  </si>
  <si>
    <t>gv47 p. 7</t>
  </si>
  <si>
    <t>gv. 40 p. 33</t>
  </si>
  <si>
    <t>gv39. p. 507</t>
  </si>
  <si>
    <t>gv38. p. 484</t>
  </si>
  <si>
    <t>gv63. p. 656</t>
  </si>
  <si>
    <t>gv. 66, p 863</t>
  </si>
  <si>
    <t>gv.52 p.60</t>
  </si>
  <si>
    <t>gv. 55 p.250</t>
  </si>
  <si>
    <t>gv. 56 p. 266</t>
  </si>
  <si>
    <t>gv. 58 p.416</t>
  </si>
  <si>
    <t>gv.20 p.41</t>
  </si>
  <si>
    <t>gv. 54 p. 191</t>
  </si>
  <si>
    <t>gv. 12 p. 87</t>
  </si>
  <si>
    <t>gv9 p. 16</t>
  </si>
  <si>
    <t>gv.84 p. 593</t>
  </si>
  <si>
    <t>gv32 p264</t>
  </si>
  <si>
    <t>bazaltis fila sisqiT 70mm (50)</t>
  </si>
  <si>
    <t xml:space="preserve"> moajiri</t>
  </si>
  <si>
    <t>0917</t>
  </si>
  <si>
    <t>eqskavatori 0,4 კუბ.მ</t>
  </si>
  <si>
    <t>gv39 p506</t>
  </si>
  <si>
    <t>gv9 p69</t>
  </si>
  <si>
    <t>gv32 p234</t>
  </si>
  <si>
    <r>
      <t>gare ganaTebis sanaTi 30</t>
    </r>
    <r>
      <rPr>
        <sz val="11"/>
        <rFont val="Sylfaen"/>
        <family val="2"/>
        <charset val="204"/>
        <scheme val="minor"/>
      </rPr>
      <t>W</t>
    </r>
    <r>
      <rPr>
        <sz val="11"/>
        <rFont val="AcadNusx"/>
      </rPr>
      <t xml:space="preserve">-iani </t>
    </r>
  </si>
  <si>
    <t>გვ113 პ.198</t>
  </si>
  <si>
    <t>gv32 p237</t>
  </si>
  <si>
    <t>6-11-1</t>
  </si>
  <si>
    <t>gv34 p322</t>
  </si>
  <si>
    <t>betoni</t>
  </si>
  <si>
    <t>fari ficris, yalibis</t>
  </si>
  <si>
    <t>gv47 p22</t>
  </si>
  <si>
    <t>ინვოისი პ35</t>
  </si>
  <si>
    <t>ინვოისი პ36</t>
  </si>
  <si>
    <t>ინვოისი პ32</t>
  </si>
  <si>
    <t>ინვოისი პ34</t>
  </si>
  <si>
    <t>ინვოისი პ20</t>
  </si>
  <si>
    <t>ინვოისი პ21</t>
  </si>
  <si>
    <t>ინვოისი პ22</t>
  </si>
  <si>
    <t>ინვოისი პ23</t>
  </si>
  <si>
    <t>ინვოისი პ24</t>
  </si>
  <si>
    <t>ინვოისი პ25</t>
  </si>
  <si>
    <t>ინვოისი პ26</t>
  </si>
  <si>
    <t>ინვოისი პ27</t>
  </si>
  <si>
    <t>ინვოისი პ28</t>
  </si>
  <si>
    <t>ინვოისი პ29</t>
  </si>
  <si>
    <t>ინვოისი პ30</t>
  </si>
  <si>
    <t>ინვოისი პ4</t>
  </si>
  <si>
    <t>ინვოისი პ5</t>
  </si>
  <si>
    <t>ინვოისი პ6</t>
  </si>
  <si>
    <t>ინვოისი პ7</t>
  </si>
  <si>
    <t>ინვოისი პ8</t>
  </si>
  <si>
    <t>ინვოისი პ9</t>
  </si>
  <si>
    <t>ინვოისი პ10</t>
  </si>
  <si>
    <t>ინვოისი პ11</t>
  </si>
  <si>
    <t>ინვოისი პ12</t>
  </si>
  <si>
    <t>ინვოისი პ13</t>
  </si>
  <si>
    <t>ინვოისი პ14</t>
  </si>
  <si>
    <t>ინვოისი პ15</t>
  </si>
  <si>
    <t>ინვოისი პ16</t>
  </si>
  <si>
    <t>ინვოისი პ17</t>
  </si>
  <si>
    <t>ინვოისი პ18</t>
  </si>
  <si>
    <t>ინვოისი პ19</t>
  </si>
  <si>
    <t>invoisi p44</t>
  </si>
  <si>
    <t>invoisi p45</t>
  </si>
  <si>
    <t>invoisi p43</t>
  </si>
  <si>
    <t>invoici p41</t>
  </si>
  <si>
    <t>invoisi p40</t>
  </si>
  <si>
    <t>invoisi p39</t>
  </si>
  <si>
    <t>invoisi p38</t>
  </si>
  <si>
    <t>gv30 p140</t>
  </si>
  <si>
    <t>gv34 321</t>
  </si>
  <si>
    <t>gv29 p105</t>
  </si>
  <si>
    <t>gv34 p319</t>
  </si>
  <si>
    <t>gv34 p323</t>
  </si>
  <si>
    <t>gv15 p3</t>
  </si>
  <si>
    <t>gv11 p.338-39</t>
  </si>
  <si>
    <t>gv11 p19</t>
  </si>
  <si>
    <t>ექსკავატორის ექსპლუატაცია 0,4kub.m</t>
  </si>
  <si>
    <t>invoisi p1</t>
  </si>
  <si>
    <t>invoisi p2</t>
  </si>
  <si>
    <t>gv15 p5</t>
  </si>
  <si>
    <t>gv1 p47</t>
  </si>
  <si>
    <t>arsebuli dazianebuli a/betonis safarisa da safuZvlis moxsna meqanizmebiT sisqiT 17 sm-ze</t>
  </si>
  <si>
    <t xml:space="preserve">III kategoriis gruntis  damuSaveba xeliT  </t>
  </si>
  <si>
    <t>III kategoriis gruntis datvirTva avtoTviT. xeliT</t>
  </si>
  <si>
    <r>
      <t>monoliTuri rkina-betonis kedlis mowyoba                         B</t>
    </r>
    <r>
      <rPr>
        <b/>
        <sz val="11"/>
        <rFont val="Sylfaen"/>
        <family val="2"/>
        <charset val="204"/>
        <scheme val="minor"/>
      </rPr>
      <t>B</t>
    </r>
    <r>
      <rPr>
        <b/>
        <sz val="11"/>
        <rFont val="AcadNusx"/>
      </rPr>
      <t xml:space="preserve">30 </t>
    </r>
    <r>
      <rPr>
        <b/>
        <sz val="11"/>
        <rFont val="Sylfaen"/>
        <family val="2"/>
        <charset val="204"/>
        <scheme val="minor"/>
      </rPr>
      <t xml:space="preserve">F </t>
    </r>
    <r>
      <rPr>
        <b/>
        <sz val="11"/>
        <rFont val="AcadNusx"/>
      </rPr>
      <t xml:space="preserve">200 </t>
    </r>
    <r>
      <rPr>
        <b/>
        <sz val="11"/>
        <rFont val="Sylfaen"/>
        <family val="2"/>
        <charset val="204"/>
        <scheme val="minor"/>
      </rPr>
      <t>W</t>
    </r>
    <r>
      <rPr>
        <b/>
        <sz val="11"/>
        <rFont val="AcadNusx"/>
      </rPr>
      <t>6</t>
    </r>
  </si>
  <si>
    <r>
      <t xml:space="preserve">betoni </t>
    </r>
    <r>
      <rPr>
        <sz val="11"/>
        <rFont val="Sylfaen"/>
        <family val="2"/>
        <charset val="204"/>
        <scheme val="minor"/>
      </rPr>
      <t>B</t>
    </r>
    <r>
      <rPr>
        <sz val="11"/>
        <rFont val="AcadNusx"/>
      </rPr>
      <t xml:space="preserve">30 </t>
    </r>
    <r>
      <rPr>
        <sz val="11"/>
        <rFont val="Sylfaen"/>
        <family val="2"/>
        <charset val="204"/>
        <scheme val="minor"/>
      </rPr>
      <t>F</t>
    </r>
    <r>
      <rPr>
        <sz val="11"/>
        <rFont val="AcadNusx"/>
      </rPr>
      <t xml:space="preserve">200 </t>
    </r>
    <r>
      <rPr>
        <sz val="11"/>
        <rFont val="Sylfaen"/>
        <family val="2"/>
        <charset val="204"/>
        <scheme val="minor"/>
      </rPr>
      <t>W</t>
    </r>
    <r>
      <rPr>
        <sz val="11"/>
        <rFont val="AcadNusx"/>
      </rPr>
      <t>6</t>
    </r>
  </si>
  <si>
    <r>
      <t>m</t>
    </r>
    <r>
      <rPr>
        <b/>
        <vertAlign val="superscript"/>
        <sz val="11"/>
        <rFont val="AcadNusx"/>
      </rPr>
      <t>2</t>
    </r>
  </si>
  <si>
    <t xml:space="preserve">qvabulis darCenili sivrcis Sevseba qviSa-xreSovani ნარევით (0-70) </t>
  </si>
  <si>
    <r>
      <t>მ</t>
    </r>
    <r>
      <rPr>
        <vertAlign val="superscript"/>
        <sz val="11"/>
        <color theme="1"/>
        <rFont val="Sylfaen"/>
        <family val="2"/>
        <scheme val="minor"/>
      </rPr>
      <t>3</t>
    </r>
  </si>
  <si>
    <r>
      <t>monoliTuri rkina-betonis პანდუსის mowyoba                         B</t>
    </r>
    <r>
      <rPr>
        <b/>
        <sz val="11"/>
        <rFont val="Sylfaen"/>
        <family val="1"/>
        <charset val="204"/>
        <scheme val="major"/>
      </rPr>
      <t>B25 F200 W6 სისქით  10სმ</t>
    </r>
  </si>
  <si>
    <t xml:space="preserve"> qvesagebi baliSis mowyoba fraqciuli RorRiT                                        0-40, sisqiT 20sm</t>
  </si>
  <si>
    <t>30-3-3</t>
  </si>
  <si>
    <t>ficari faris</t>
  </si>
  <si>
    <t xml:space="preserve">Camouganavi ficari III xarisx.  40-60 mm </t>
  </si>
  <si>
    <t>გვ38 პ.477</t>
  </si>
  <si>
    <t>ქvიშა-ხრეშოვანი ნარევი</t>
  </si>
  <si>
    <t>1-11-14</t>
  </si>
  <si>
    <t>Txrilis gaTxra xeliT qselis mosawyobad</t>
  </si>
  <si>
    <r>
      <rPr>
        <sz val="11"/>
        <color rgb="FFFF0000"/>
        <rFont val="AcadNusx"/>
      </rPr>
      <t>sangrevi</t>
    </r>
    <r>
      <rPr>
        <sz val="11"/>
        <rFont val="AcadNusx"/>
      </rPr>
      <t xml:space="preserve">  ჩაქუჩები</t>
    </r>
  </si>
  <si>
    <r>
      <rPr>
        <sz val="11"/>
        <color rgb="FFFF0000"/>
        <rFont val="AcadNusx"/>
      </rPr>
      <t>tranSeis</t>
    </r>
    <r>
      <rPr>
        <sz val="11"/>
        <rFont val="AcadNusx"/>
      </rPr>
      <t xml:space="preserve"> დამუშავება III კატ გრუნტში ხელით</t>
    </r>
  </si>
  <si>
    <r>
      <rPr>
        <sz val="11"/>
        <color rgb="FFFF0000"/>
        <rFont val="AcadNusx"/>
      </rPr>
      <t>tranSeis</t>
    </r>
    <r>
      <rPr>
        <sz val="11"/>
        <rFont val="AcadNusx"/>
      </rPr>
      <t xml:space="preserve"> შევსება ქვიშით ხელით(47,5+96,5)</t>
    </r>
  </si>
  <si>
    <r>
      <t>ღორღის ფრაქცია</t>
    </r>
    <r>
      <rPr>
        <sz val="11"/>
        <color rgb="FFFF0000"/>
        <rFont val="AcadNusx"/>
      </rPr>
      <t xml:space="preserve"> 0-40 </t>
    </r>
    <r>
      <rPr>
        <sz val="11"/>
        <rFont val="AcadNusx"/>
      </rPr>
      <t>მმ-ით ტრანშეის შევსება 0.2მ-ის სიმაღლეზე საპროექტო ნიშნულამდე</t>
    </r>
  </si>
  <si>
    <r>
      <t xml:space="preserve">წყალსადენის წყალმზომი ბეტონის ჭის 2.4*1.2  მოწყობა monoliTuri betoniT </t>
    </r>
    <r>
      <rPr>
        <b/>
        <sz val="11"/>
        <rFont val="Sylfaen"/>
        <family val="2"/>
        <charset val="204"/>
        <scheme val="minor"/>
      </rPr>
      <t>B20F100W6</t>
    </r>
  </si>
  <si>
    <r>
      <t xml:space="preserve">სარწყავი  საფხვეველი პირდაპირი გაფრქვევის </t>
    </r>
    <r>
      <rPr>
        <sz val="11"/>
        <rFont val="Sylfaen"/>
        <family val="2"/>
        <charset val="204"/>
        <scheme val="minor"/>
      </rPr>
      <t>1804SAM -PRS-  5MPR  5F   α=360   R=1.0მ</t>
    </r>
  </si>
  <si>
    <r>
      <t xml:space="preserve">სარწყავი  საფხვეველი პირდაპირი გაფრქვევის  </t>
    </r>
    <r>
      <rPr>
        <sz val="11"/>
        <rFont val="Sylfaen"/>
        <family val="2"/>
        <charset val="204"/>
        <scheme val="minor"/>
      </rPr>
      <t>1804SAM -PRS-  5MPR   5Q    α=90   R=1.0მ</t>
    </r>
  </si>
  <si>
    <r>
      <t xml:space="preserve">სარწყავი  საფხვეველი პირდაპირი გაფრქვევის </t>
    </r>
    <r>
      <rPr>
        <sz val="11"/>
        <rFont val="Sylfaen"/>
        <family val="2"/>
        <charset val="204"/>
        <scheme val="minor"/>
      </rPr>
      <t xml:space="preserve"> 1804SAM -PRS-  8MPR   8H    α=180   R=1.5მ</t>
    </r>
  </si>
  <si>
    <r>
      <t xml:space="preserve">სარწყავი  საფხვეველი პირდაპირი გაფრქვევის  </t>
    </r>
    <r>
      <rPr>
        <sz val="11"/>
        <rFont val="Sylfaen"/>
        <family val="2"/>
        <charset val="204"/>
        <scheme val="minor"/>
      </rPr>
      <t>1804SAM -PRS-  8MPR   8Q    α=90   R=1.5მ</t>
    </r>
  </si>
  <si>
    <r>
      <t xml:space="preserve">სარწყავი საფხვეველი პირდაპირი გაფრქვევის </t>
    </r>
    <r>
      <rPr>
        <sz val="11"/>
        <rFont val="Sylfaen"/>
        <family val="2"/>
        <charset val="204"/>
        <scheme val="minor"/>
      </rPr>
      <t>1804SAM- PRS - 8MPR 8H α=180 R=1,9მ</t>
    </r>
  </si>
  <si>
    <r>
      <t>მილი P</t>
    </r>
    <r>
      <rPr>
        <sz val="11"/>
        <rFont val="Sylfaen"/>
        <family val="2"/>
        <charset val="204"/>
        <scheme val="minor"/>
      </rPr>
      <t>E100 SDR-17 Ø=110მმ</t>
    </r>
  </si>
  <si>
    <r>
      <t xml:space="preserve">წყალსადენის ფოლადის უნაკერო მილის დ=65მმ მონტაჟი ს/სდ </t>
    </r>
    <r>
      <rPr>
        <sz val="11"/>
        <rFont val="Sylfaen"/>
        <family val="2"/>
        <charset val="204"/>
        <scheme val="minor"/>
      </rPr>
      <t>δ=4,5</t>
    </r>
  </si>
  <si>
    <r>
      <t>ტუმბო "</t>
    </r>
    <r>
      <rPr>
        <sz val="11"/>
        <rFont val="Sylfaen"/>
        <family val="2"/>
        <charset val="204"/>
        <scheme val="minor"/>
      </rPr>
      <t>GRUNDFOS" NB 32-125.1 Q=5.0მ3/საათ, H=5.5მ ნ=1450</t>
    </r>
    <r>
      <rPr>
        <sz val="11"/>
        <rFont val="AcadNusx"/>
      </rPr>
      <t>ბრ/წთ. შემწოვი დ=50მმ, დამჭირხ დ=32მმ</t>
    </r>
  </si>
  <si>
    <r>
      <t xml:space="preserve">მილი </t>
    </r>
    <r>
      <rPr>
        <sz val="11"/>
        <rFont val="Sylfaen"/>
        <family val="2"/>
        <charset val="204"/>
        <scheme val="minor"/>
      </rPr>
      <t>PE100 SDR-17 Ø=40მმ</t>
    </r>
  </si>
  <si>
    <r>
      <t>შადრევნის გამშხეფი ნაცმი მოდელი KA 340 "</t>
    </r>
    <r>
      <rPr>
        <sz val="11"/>
        <rFont val="Sylfaen"/>
        <family val="2"/>
        <charset val="204"/>
        <scheme val="minor"/>
      </rPr>
      <t>LILYADJUSABLLE" d=40მმ, ხარჯი Q=85,9ლ/წთ, ჭავლის სიმაღლე H=1.0მ, წნევა H=1.9მ</t>
    </r>
  </si>
  <si>
    <t xml:space="preserve"> ბიtუმის ემულსია </t>
  </si>
  <si>
    <t>თხევადი ბიtუმის მოსხმა 0,35გ/მ²</t>
  </si>
  <si>
    <t>გვ19 პ.41</t>
  </si>
  <si>
    <t>ინვოისი პ33</t>
  </si>
  <si>
    <t>ბალასტის უკუჩაყრა უბეებშi ხელით, დატკეპნით</t>
  </si>
  <si>
    <t>gv135 p-169</t>
  </si>
  <si>
    <t>თხევადი ბიtუმის მოსხმა 0,7კგ/მ²</t>
  </si>
  <si>
    <t>თხევადი ბიtუმის მოსხმა 0,35კგ/მ²</t>
  </si>
  <si>
    <t>bitumis emulsia</t>
  </si>
  <si>
    <t>27-39-1,2;                                  27-40-1,2</t>
  </si>
  <si>
    <t>27-39-1,2;                                                 27-40-1,2</t>
  </si>
  <si>
    <t>27-39-1                          27-40-1</t>
  </si>
  <si>
    <t>27-39-1                           27-40-1</t>
  </si>
  <si>
    <t>gauTvaliswinebeli xarjebi 2%</t>
  </si>
  <si>
    <t>პრეტენდენტის დასახელებნა</t>
  </si>
  <si>
    <t>%</t>
  </si>
  <si>
    <t>proeqtis dasaxeleba</t>
  </si>
  <si>
    <t>pretendentis dasaxeleba</t>
  </si>
  <si>
    <t>შენიშვნა: გაუთვალისწინებელი სამუშაოების პროცენტული მაჩვენებელი არ უნდა იყოს წარმოდგენილი მითითებულზე ნაკლები, დანართების N2, N2-1,N2-2, N2-3-ს  წარმოუდგენლობა ან და წარდგენილ ხარჯთაღრიცხვაში განუფასებელი პოზიცი(ებ)ის რაოდენობა აღემატება განსაფასებელი პოზიციების 1%-ს  გამოიწვევს პრეტენდენტის დისკვალიფიკაციას.</t>
  </si>
  <si>
    <t>დანართი #2</t>
  </si>
  <si>
    <t>danarTi #2-1</t>
  </si>
  <si>
    <t>danarTi # 2-2</t>
  </si>
  <si>
    <t xml:space="preserve">danarTi # 2-3 </t>
  </si>
  <si>
    <t>ქალაქ ახალციხეში, მერაბ კოსტავას  და პაატა ნათენაძის ქუჩის საფეხმავლო ბილიკების და მიმდებარე ინფრასტრუქტურის სარეაბილიტაციო სამუშაოების ხარჯთაღრიცხვა</t>
  </si>
  <si>
    <t>ქალაქ ახალციხეში, მერაბ კოსტავას  და პაატა ნათენაძის ქუჩის საფეხმავლო ბილიკების და მიმდებარე ინფრასტრუქტურის სარეაბილიტაციო სამუშაოების ნაკრები 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</si>
</sst>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-* #,##0.00\ _L_a_r_i_-;\-* #,##0.00\ _L_a_r_i_-;_-* &quot;-&quot;??\ _L_a_r_i_-;_-@_-"/>
    <numFmt numFmtId="165" formatCode="_(* #,##0.00_);_(* \(#,##0.00\);_(* &quot;-&quot;??_);_(@_)"/>
    <numFmt numFmtId="166" formatCode="_-* #,##0.00_р_._-;\-* #,##0.00_р_._-;_-* &quot;-&quot;??_р_._-;_-@_-"/>
    <numFmt numFmtId="167" formatCode="0.0"/>
    <numFmt numFmtId="168" formatCode="0.00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0_р_._-;\-* #,##0.000_р_._-;_-* &quot;-&quot;??_р_._-;_-@_-"/>
    <numFmt numFmtId="173" formatCode="0.00000"/>
    <numFmt numFmtId="174" formatCode="_-* #,##0.00&quot;р.&quot;_-;\-* #,##0.00&quot;р.&quot;_-;_-* &quot;-&quot;??&quot;р.&quot;_-;_-@_-"/>
  </numFmts>
  <fonts count="69">
    <font>
      <sz val="11"/>
      <color theme="1"/>
      <name val="Sylfaen"/>
      <family val="2"/>
      <scheme val="minor"/>
    </font>
    <font>
      <sz val="11"/>
      <color indexed="8"/>
      <name val="Calibri"/>
      <family val="2"/>
    </font>
    <font>
      <sz val="12"/>
      <name val="Arachveulebrivi Thin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achveulebrivi Thin"/>
      <family val="2"/>
    </font>
    <font>
      <sz val="14"/>
      <name val="Arachveulebrivi Thin"/>
      <family val="2"/>
    </font>
    <font>
      <sz val="11"/>
      <name val="Arachveulebrivi Thin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AcadNusx"/>
    </font>
    <font>
      <sz val="12"/>
      <name val="AcadNusx"/>
    </font>
    <font>
      <sz val="8"/>
      <name val="AcadNusx"/>
    </font>
    <font>
      <sz val="9"/>
      <name val="AcadNusx"/>
    </font>
    <font>
      <b/>
      <sz val="11"/>
      <name val="AcadNusx"/>
    </font>
    <font>
      <b/>
      <sz val="12"/>
      <name val="AcadNusx"/>
    </font>
    <font>
      <sz val="10"/>
      <name val="AcadNusx"/>
    </font>
    <font>
      <b/>
      <sz val="10"/>
      <name val="AcadNusx"/>
    </font>
    <font>
      <b/>
      <sz val="14"/>
      <name val="AcadNusx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charset val="1"/>
      <scheme val="minor"/>
    </font>
    <font>
      <sz val="11"/>
      <name val="Cambria"/>
      <family val="1"/>
      <charset val="204"/>
    </font>
    <font>
      <sz val="11"/>
      <name val="Sylfaen"/>
      <family val="2"/>
      <charset val="204"/>
      <scheme val="minor"/>
    </font>
    <font>
      <u/>
      <sz val="11"/>
      <name val="AcadNusx"/>
    </font>
    <font>
      <sz val="11"/>
      <color theme="1"/>
      <name val="AcadNusx"/>
    </font>
    <font>
      <b/>
      <sz val="11"/>
      <name val="Sylfaen"/>
      <family val="2"/>
      <charset val="204"/>
      <scheme val="minor"/>
    </font>
    <font>
      <b/>
      <sz val="11"/>
      <color rgb="FFFF0000"/>
      <name val="AcadNusx"/>
    </font>
    <font>
      <sz val="11"/>
      <name val="Times New Roman"/>
      <family val="1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b/>
      <sz val="11"/>
      <name val="Sylfaen"/>
      <family val="1"/>
      <charset val="204"/>
    </font>
    <font>
      <sz val="11"/>
      <color rgb="FFFF0000"/>
      <name val="AcadNusx"/>
    </font>
    <font>
      <b/>
      <vertAlign val="superscript"/>
      <sz val="11"/>
      <name val="AcadNusx"/>
    </font>
    <font>
      <b/>
      <u/>
      <sz val="11"/>
      <name val="AcadNusx"/>
    </font>
    <font>
      <sz val="11"/>
      <name val="Sylfaen"/>
      <family val="1"/>
    </font>
    <font>
      <vertAlign val="superscript"/>
      <sz val="11"/>
      <name val="AcadNusx"/>
    </font>
    <font>
      <sz val="11"/>
      <name val="Arial"/>
      <family val="2"/>
      <charset val="204"/>
    </font>
    <font>
      <sz val="11"/>
      <color indexed="8"/>
      <name val="AcadNusx"/>
    </font>
    <font>
      <sz val="11"/>
      <name val="Sylfine"/>
    </font>
    <font>
      <vertAlign val="superscript"/>
      <sz val="11"/>
      <name val="Sylfaen"/>
      <family val="1"/>
    </font>
    <font>
      <b/>
      <sz val="11"/>
      <name val="Sylfaen"/>
      <family val="1"/>
      <charset val="204"/>
      <scheme val="major"/>
    </font>
    <font>
      <b/>
      <sz val="11"/>
      <name val="Sylfaen"/>
      <family val="1"/>
    </font>
    <font>
      <vertAlign val="superscript"/>
      <sz val="11"/>
      <color theme="1"/>
      <name val="Sylfaen"/>
      <family val="2"/>
      <scheme val="minor"/>
    </font>
    <font>
      <sz val="11"/>
      <color theme="1"/>
      <name val="Sylfaen"/>
      <family val="1"/>
      <charset val="204"/>
    </font>
    <font>
      <i/>
      <sz val="11"/>
      <name val="Sylfaen"/>
      <family val="1"/>
    </font>
    <font>
      <sz val="11"/>
      <color theme="1"/>
      <name val="Arial"/>
      <family val="2"/>
      <charset val="204"/>
    </font>
    <font>
      <sz val="11"/>
      <color rgb="FF0070C0"/>
      <name val="AcadNusx"/>
    </font>
    <font>
      <b/>
      <sz val="11"/>
      <color theme="1"/>
      <name val="AcadNusx"/>
    </font>
    <font>
      <b/>
      <sz val="11"/>
      <color theme="1"/>
      <name val="Sylfaen"/>
      <family val="2"/>
      <scheme val="minor"/>
    </font>
    <font>
      <sz val="11"/>
      <color theme="1"/>
      <name val="Sylfae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93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8" fillId="0" borderId="0"/>
    <xf numFmtId="0" fontId="38" fillId="0" borderId="0"/>
    <xf numFmtId="0" fontId="8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8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9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38" fillId="0" borderId="0"/>
    <xf numFmtId="0" fontId="39" fillId="0" borderId="0"/>
    <xf numFmtId="0" fontId="4" fillId="0" borderId="0"/>
    <xf numFmtId="0" fontId="3" fillId="0" borderId="0"/>
    <xf numFmtId="0" fontId="39" fillId="0" borderId="0"/>
    <xf numFmtId="0" fontId="4" fillId="0" borderId="0"/>
    <xf numFmtId="0" fontId="4" fillId="0" borderId="0"/>
    <xf numFmtId="0" fontId="3" fillId="0" borderId="0"/>
    <xf numFmtId="0" fontId="38" fillId="0" borderId="0"/>
    <xf numFmtId="0" fontId="38" fillId="0" borderId="0"/>
    <xf numFmtId="0" fontId="39" fillId="0" borderId="0"/>
    <xf numFmtId="0" fontId="4" fillId="0" borderId="0"/>
    <xf numFmtId="165" fontId="3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48" fillId="0" borderId="0"/>
    <xf numFmtId="0" fontId="4" fillId="0" borderId="0"/>
    <xf numFmtId="0" fontId="28" fillId="0" borderId="0"/>
    <xf numFmtId="0" fontId="38" fillId="0" borderId="0"/>
    <xf numFmtId="0" fontId="46" fillId="0" borderId="0"/>
    <xf numFmtId="0" fontId="4" fillId="0" borderId="0"/>
    <xf numFmtId="0" fontId="38" fillId="0" borderId="0"/>
    <xf numFmtId="0" fontId="38" fillId="0" borderId="0"/>
    <xf numFmtId="0" fontId="3" fillId="0" borderId="0"/>
  </cellStyleXfs>
  <cellXfs count="925">
    <xf numFmtId="0" fontId="0" fillId="0" borderId="0" xfId="0"/>
    <xf numFmtId="0" fontId="2" fillId="0" borderId="0" xfId="470" applyFont="1"/>
    <xf numFmtId="0" fontId="2" fillId="0" borderId="0" xfId="508" applyFont="1"/>
    <xf numFmtId="0" fontId="2" fillId="0" borderId="0" xfId="508" applyFont="1" applyBorder="1"/>
    <xf numFmtId="0" fontId="7" fillId="0" borderId="0" xfId="508" applyFont="1"/>
    <xf numFmtId="0" fontId="5" fillId="0" borderId="0" xfId="508" applyFont="1" applyBorder="1"/>
    <xf numFmtId="0" fontId="7" fillId="0" borderId="0" xfId="508" applyFont="1" applyBorder="1" applyAlignment="1">
      <alignment vertical="center" wrapText="1"/>
    </xf>
    <xf numFmtId="0" fontId="7" fillId="0" borderId="0" xfId="508" applyFont="1" applyAlignment="1">
      <alignment vertical="center" wrapText="1"/>
    </xf>
    <xf numFmtId="0" fontId="2" fillId="0" borderId="0" xfId="519" applyFont="1" applyAlignment="1">
      <alignment vertical="center"/>
    </xf>
    <xf numFmtId="0" fontId="6" fillId="0" borderId="0" xfId="519" applyFont="1"/>
    <xf numFmtId="0" fontId="30" fillId="0" borderId="0" xfId="508" applyFont="1"/>
    <xf numFmtId="0" fontId="30" fillId="0" borderId="0" xfId="470" applyFont="1"/>
    <xf numFmtId="0" fontId="30" fillId="0" borderId="0" xfId="508" applyFont="1" applyBorder="1"/>
    <xf numFmtId="0" fontId="29" fillId="0" borderId="0" xfId="508" applyFont="1"/>
    <xf numFmtId="0" fontId="30" fillId="0" borderId="11" xfId="508" applyFont="1" applyBorder="1"/>
    <xf numFmtId="0" fontId="35" fillId="0" borderId="15" xfId="508" applyFont="1" applyBorder="1"/>
    <xf numFmtId="0" fontId="35" fillId="0" borderId="0" xfId="508" applyFont="1" applyBorder="1"/>
    <xf numFmtId="0" fontId="30" fillId="0" borderId="16" xfId="508" applyFont="1" applyBorder="1" applyAlignment="1">
      <alignment horizontal="center"/>
    </xf>
    <xf numFmtId="0" fontId="30" fillId="0" borderId="17" xfId="508" applyFont="1" applyBorder="1" applyAlignment="1">
      <alignment horizontal="center"/>
    </xf>
    <xf numFmtId="0" fontId="30" fillId="0" borderId="13" xfId="508" applyFont="1" applyBorder="1" applyAlignment="1">
      <alignment horizontal="center"/>
    </xf>
    <xf numFmtId="0" fontId="29" fillId="0" borderId="17" xfId="508" applyFont="1" applyBorder="1" applyAlignment="1">
      <alignment horizontal="center" vertical="center" wrapText="1"/>
    </xf>
    <xf numFmtId="0" fontId="32" fillId="0" borderId="17" xfId="508" applyFont="1" applyBorder="1" applyAlignment="1">
      <alignment horizontal="center" vertical="center" wrapText="1"/>
    </xf>
    <xf numFmtId="172" fontId="35" fillId="0" borderId="17" xfId="654" applyNumberFormat="1" applyFont="1" applyBorder="1" applyAlignment="1">
      <alignment horizontal="center" vertical="center" wrapText="1"/>
    </xf>
    <xf numFmtId="0" fontId="29" fillId="0" borderId="0" xfId="508" applyFont="1" applyBorder="1" applyAlignment="1">
      <alignment vertical="center" wrapText="1"/>
    </xf>
    <xf numFmtId="0" fontId="29" fillId="0" borderId="17" xfId="508" applyFont="1" applyBorder="1" applyAlignment="1">
      <alignment horizontal="center"/>
    </xf>
    <xf numFmtId="172" fontId="35" fillId="0" borderId="17" xfId="654" applyNumberFormat="1" applyFont="1" applyBorder="1" applyAlignment="1">
      <alignment horizontal="center"/>
    </xf>
    <xf numFmtId="0" fontId="35" fillId="0" borderId="17" xfId="508" applyFont="1" applyBorder="1" applyAlignment="1">
      <alignment horizontal="center"/>
    </xf>
    <xf numFmtId="172" fontId="36" fillId="0" borderId="17" xfId="654" applyNumberFormat="1" applyFont="1" applyBorder="1" applyAlignment="1">
      <alignment horizontal="center"/>
    </xf>
    <xf numFmtId="172" fontId="31" fillId="0" borderId="17" xfId="654" applyNumberFormat="1" applyFont="1" applyBorder="1" applyAlignment="1">
      <alignment horizontal="center"/>
    </xf>
    <xf numFmtId="0" fontId="30" fillId="0" borderId="17" xfId="519" applyFont="1" applyBorder="1" applyAlignment="1">
      <alignment vertical="center"/>
    </xf>
    <xf numFmtId="0" fontId="30" fillId="0" borderId="17" xfId="470" applyFont="1" applyBorder="1"/>
    <xf numFmtId="0" fontId="32" fillId="0" borderId="17" xfId="519" applyFont="1" applyBorder="1" applyAlignment="1">
      <alignment horizontal="center" vertical="center"/>
    </xf>
    <xf numFmtId="0" fontId="29" fillId="24" borderId="0" xfId="657" applyFont="1" applyFill="1" applyAlignment="1">
      <alignment horizontal="center"/>
    </xf>
    <xf numFmtId="0" fontId="29" fillId="24" borderId="0" xfId="447" applyFont="1" applyFill="1" applyAlignment="1">
      <alignment horizontal="center" vertical="center" wrapText="1"/>
    </xf>
    <xf numFmtId="2" fontId="29" fillId="24" borderId="20" xfId="447" applyNumberFormat="1" applyFont="1" applyFill="1" applyBorder="1" applyAlignment="1">
      <alignment horizontal="center" vertical="center" wrapText="1"/>
    </xf>
    <xf numFmtId="0" fontId="29" fillId="24" borderId="20" xfId="447" applyFont="1" applyFill="1" applyBorder="1" applyAlignment="1">
      <alignment horizontal="center" vertical="center" wrapText="1"/>
    </xf>
    <xf numFmtId="0" fontId="29" fillId="24" borderId="0" xfId="447" applyFont="1" applyFill="1" applyAlignment="1">
      <alignment vertical="center" wrapText="1"/>
    </xf>
    <xf numFmtId="0" fontId="29" fillId="24" borderId="16" xfId="447" applyFont="1" applyFill="1" applyBorder="1" applyAlignment="1">
      <alignment horizontal="center"/>
    </xf>
    <xf numFmtId="2" fontId="29" fillId="24" borderId="16" xfId="447" applyNumberFormat="1" applyFont="1" applyFill="1" applyBorder="1" applyAlignment="1">
      <alignment horizontal="center"/>
    </xf>
    <xf numFmtId="0" fontId="29" fillId="24" borderId="16" xfId="560" applyFont="1" applyFill="1" applyBorder="1" applyAlignment="1">
      <alignment horizontal="center"/>
    </xf>
    <xf numFmtId="0" fontId="29" fillId="24" borderId="10" xfId="560" applyFont="1" applyFill="1" applyBorder="1" applyAlignment="1">
      <alignment horizontal="center"/>
    </xf>
    <xf numFmtId="0" fontId="29" fillId="24" borderId="0" xfId="447" applyFont="1" applyFill="1"/>
    <xf numFmtId="1" fontId="29" fillId="24" borderId="20" xfId="661" applyNumberFormat="1" applyFont="1" applyFill="1" applyBorder="1" applyAlignment="1">
      <alignment horizontal="center" vertical="center" wrapText="1"/>
    </xf>
    <xf numFmtId="1" fontId="29" fillId="24" borderId="0" xfId="661" applyNumberFormat="1" applyFont="1" applyFill="1" applyAlignment="1">
      <alignment horizontal="center" vertical="center" wrapText="1"/>
    </xf>
    <xf numFmtId="0" fontId="29" fillId="24" borderId="20" xfId="661" applyFont="1" applyFill="1" applyBorder="1" applyAlignment="1">
      <alignment horizontal="center"/>
    </xf>
    <xf numFmtId="0" fontId="29" fillId="24" borderId="0" xfId="661" applyFont="1" applyFill="1" applyAlignment="1">
      <alignment horizontal="center"/>
    </xf>
    <xf numFmtId="2" fontId="29" fillId="24" borderId="16" xfId="662" applyNumberFormat="1" applyFont="1" applyFill="1" applyBorder="1" applyAlignment="1">
      <alignment horizontal="center" vertical="center"/>
    </xf>
    <xf numFmtId="0" fontId="29" fillId="24" borderId="16" xfId="561" applyFont="1" applyFill="1" applyBorder="1" applyAlignment="1">
      <alignment horizontal="center" vertical="center"/>
    </xf>
    <xf numFmtId="2" fontId="29" fillId="24" borderId="10" xfId="561" applyNumberFormat="1" applyFont="1" applyFill="1" applyBorder="1" applyAlignment="1">
      <alignment horizontal="center" vertical="center"/>
    </xf>
    <xf numFmtId="0" fontId="29" fillId="24" borderId="0" xfId="447" applyFont="1" applyFill="1" applyAlignment="1">
      <alignment horizontal="center"/>
    </xf>
    <xf numFmtId="168" fontId="29" fillId="24" borderId="16" xfId="447" applyNumberFormat="1" applyFont="1" applyFill="1" applyBorder="1" applyAlignment="1">
      <alignment horizontal="center"/>
    </xf>
    <xf numFmtId="168" fontId="29" fillId="24" borderId="10" xfId="447" applyNumberFormat="1" applyFont="1" applyFill="1" applyBorder="1" applyAlignment="1">
      <alignment horizontal="center"/>
    </xf>
    <xf numFmtId="2" fontId="29" fillId="24" borderId="10" xfId="447" applyNumberFormat="1" applyFont="1" applyFill="1" applyBorder="1" applyAlignment="1">
      <alignment horizontal="center"/>
    </xf>
    <xf numFmtId="0" fontId="29" fillId="24" borderId="20" xfId="526" applyFont="1" applyFill="1" applyBorder="1" applyAlignment="1">
      <alignment horizontal="center"/>
    </xf>
    <xf numFmtId="0" fontId="29" fillId="24" borderId="0" xfId="526" applyFont="1" applyFill="1" applyAlignment="1">
      <alignment horizontal="center"/>
    </xf>
    <xf numFmtId="0" fontId="29" fillId="24" borderId="16" xfId="526" applyFont="1" applyFill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0" xfId="0" applyFont="1" applyFill="1" applyAlignment="1">
      <alignment horizontal="center"/>
    </xf>
    <xf numFmtId="168" fontId="29" fillId="24" borderId="0" xfId="0" applyNumberFormat="1" applyFont="1" applyFill="1" applyAlignment="1">
      <alignment horizontal="center"/>
    </xf>
    <xf numFmtId="168" fontId="29" fillId="24" borderId="16" xfId="0" applyNumberFormat="1" applyFont="1" applyFill="1" applyBorder="1" applyAlignment="1">
      <alignment horizontal="center"/>
    </xf>
    <xf numFmtId="168" fontId="29" fillId="24" borderId="10" xfId="0" applyNumberFormat="1" applyFont="1" applyFill="1" applyBorder="1" applyAlignment="1">
      <alignment horizontal="center"/>
    </xf>
    <xf numFmtId="2" fontId="29" fillId="24" borderId="10" xfId="0" applyNumberFormat="1" applyFont="1" applyFill="1" applyBorder="1" applyAlignment="1">
      <alignment horizontal="center"/>
    </xf>
    <xf numFmtId="2" fontId="29" fillId="24" borderId="16" xfId="0" applyNumberFormat="1" applyFont="1" applyFill="1" applyBorder="1" applyAlignment="1">
      <alignment horizontal="center"/>
    </xf>
    <xf numFmtId="0" fontId="29" fillId="24" borderId="20" xfId="560" applyFont="1" applyFill="1" applyBorder="1" applyAlignment="1">
      <alignment horizontal="center" vertical="center" wrapText="1"/>
    </xf>
    <xf numFmtId="0" fontId="29" fillId="24" borderId="0" xfId="560" applyFont="1" applyFill="1" applyAlignment="1">
      <alignment horizontal="center" vertical="center" wrapText="1"/>
    </xf>
    <xf numFmtId="0" fontId="29" fillId="24" borderId="16" xfId="447" applyFont="1" applyFill="1" applyBorder="1" applyAlignment="1">
      <alignment horizontal="center" vertical="center" wrapText="1"/>
    </xf>
    <xf numFmtId="0" fontId="29" fillId="24" borderId="10" xfId="447" applyFont="1" applyFill="1" applyBorder="1" applyAlignment="1">
      <alignment horizontal="center" vertical="center" wrapText="1"/>
    </xf>
    <xf numFmtId="168" fontId="29" fillId="24" borderId="16" xfId="447" applyNumberFormat="1" applyFont="1" applyFill="1" applyBorder="1" applyAlignment="1">
      <alignment horizontal="center" vertical="center" wrapText="1"/>
    </xf>
    <xf numFmtId="2" fontId="29" fillId="24" borderId="16" xfId="447" applyNumberFormat="1" applyFont="1" applyFill="1" applyBorder="1" applyAlignment="1">
      <alignment horizontal="center" vertical="center" wrapText="1"/>
    </xf>
    <xf numFmtId="0" fontId="33" fillId="24" borderId="17" xfId="444" applyFont="1" applyFill="1" applyBorder="1" applyAlignment="1">
      <alignment horizontal="center"/>
    </xf>
    <xf numFmtId="0" fontId="29" fillId="24" borderId="17" xfId="637" applyFont="1" applyFill="1" applyBorder="1" applyAlignment="1">
      <alignment horizontal="center"/>
    </xf>
    <xf numFmtId="0" fontId="33" fillId="24" borderId="17" xfId="637" applyFont="1" applyFill="1" applyBorder="1" applyAlignment="1">
      <alignment horizontal="center"/>
    </xf>
    <xf numFmtId="9" fontId="33" fillId="24" borderId="17" xfId="637" applyNumberFormat="1" applyFont="1" applyFill="1" applyBorder="1" applyAlignment="1">
      <alignment horizontal="center"/>
    </xf>
    <xf numFmtId="168" fontId="29" fillId="24" borderId="17" xfId="637" applyNumberFormat="1" applyFont="1" applyFill="1" applyBorder="1" applyAlignment="1">
      <alignment horizontal="center"/>
    </xf>
    <xf numFmtId="2" fontId="29" fillId="24" borderId="17" xfId="637" applyNumberFormat="1" applyFont="1" applyFill="1" applyBorder="1" applyAlignment="1">
      <alignment horizontal="center"/>
    </xf>
    <xf numFmtId="0" fontId="29" fillId="24" borderId="0" xfId="637" applyFont="1" applyFill="1" applyAlignment="1">
      <alignment horizontal="center"/>
    </xf>
    <xf numFmtId="9" fontId="33" fillId="24" borderId="17" xfId="589" applyFont="1" applyFill="1" applyBorder="1" applyAlignment="1">
      <alignment horizontal="center"/>
    </xf>
    <xf numFmtId="168" fontId="33" fillId="24" borderId="17" xfId="444" applyNumberFormat="1" applyFont="1" applyFill="1" applyBorder="1" applyAlignment="1">
      <alignment horizontal="center"/>
    </xf>
    <xf numFmtId="2" fontId="33" fillId="24" borderId="17" xfId="444" applyNumberFormat="1" applyFont="1" applyFill="1" applyBorder="1" applyAlignment="1">
      <alignment horizontal="center"/>
    </xf>
    <xf numFmtId="0" fontId="33" fillId="24" borderId="20" xfId="662" applyFont="1" applyFill="1" applyBorder="1" applyAlignment="1">
      <alignment horizontal="center" vertical="center" wrapText="1"/>
    </xf>
    <xf numFmtId="0" fontId="29" fillId="24" borderId="0" xfId="662" applyFont="1" applyFill="1" applyAlignment="1">
      <alignment horizontal="center" vertical="center" wrapText="1"/>
    </xf>
    <xf numFmtId="0" fontId="29" fillId="24" borderId="20" xfId="662" applyFont="1" applyFill="1" applyBorder="1" applyAlignment="1">
      <alignment horizontal="center" vertical="center" wrapText="1"/>
    </xf>
    <xf numFmtId="2" fontId="29" fillId="24" borderId="0" xfId="662" applyNumberFormat="1" applyFont="1" applyFill="1" applyAlignment="1">
      <alignment horizontal="center" vertical="center" wrapText="1"/>
    </xf>
    <xf numFmtId="1" fontId="29" fillId="24" borderId="0" xfId="662" applyNumberFormat="1" applyFont="1" applyFill="1" applyAlignment="1">
      <alignment horizontal="center" vertical="center" wrapText="1"/>
    </xf>
    <xf numFmtId="1" fontId="29" fillId="24" borderId="20" xfId="664" applyNumberFormat="1" applyFont="1" applyFill="1" applyBorder="1" applyAlignment="1">
      <alignment horizontal="center" vertical="center" wrapText="1"/>
    </xf>
    <xf numFmtId="2" fontId="29" fillId="24" borderId="0" xfId="664" applyNumberFormat="1" applyFont="1" applyFill="1" applyAlignment="1">
      <alignment horizontal="center" vertical="center" wrapText="1"/>
    </xf>
    <xf numFmtId="1" fontId="29" fillId="24" borderId="20" xfId="662" applyNumberFormat="1" applyFont="1" applyFill="1" applyBorder="1" applyAlignment="1">
      <alignment horizontal="center" vertical="center" wrapText="1"/>
    </xf>
    <xf numFmtId="0" fontId="29" fillId="24" borderId="20" xfId="662" applyFont="1" applyFill="1" applyBorder="1" applyAlignment="1">
      <alignment horizontal="center" vertical="center"/>
    </xf>
    <xf numFmtId="0" fontId="29" fillId="24" borderId="0" xfId="662" applyFont="1" applyFill="1" applyAlignment="1">
      <alignment horizontal="center" vertical="center"/>
    </xf>
    <xf numFmtId="167" fontId="29" fillId="24" borderId="20" xfId="662" applyNumberFormat="1" applyFont="1" applyFill="1" applyBorder="1" applyAlignment="1">
      <alignment horizontal="center" vertical="center"/>
    </xf>
    <xf numFmtId="2" fontId="29" fillId="24" borderId="20" xfId="662" applyNumberFormat="1" applyFont="1" applyFill="1" applyBorder="1" applyAlignment="1">
      <alignment horizontal="center" vertical="center"/>
    </xf>
    <xf numFmtId="0" fontId="29" fillId="24" borderId="20" xfId="561" applyFont="1" applyFill="1" applyBorder="1" applyAlignment="1">
      <alignment horizontal="center" vertical="center"/>
    </xf>
    <xf numFmtId="2" fontId="29" fillId="24" borderId="20" xfId="561" applyNumberFormat="1" applyFont="1" applyFill="1" applyBorder="1" applyAlignment="1">
      <alignment horizontal="center" vertical="center"/>
    </xf>
    <xf numFmtId="0" fontId="29" fillId="24" borderId="17" xfId="662" applyFont="1" applyFill="1" applyBorder="1" applyAlignment="1">
      <alignment horizontal="center" vertical="center" wrapText="1"/>
    </xf>
    <xf numFmtId="17" fontId="29" fillId="24" borderId="13" xfId="662" applyNumberFormat="1" applyFont="1" applyFill="1" applyBorder="1" applyAlignment="1">
      <alignment horizontal="center" vertical="center" wrapText="1"/>
    </xf>
    <xf numFmtId="0" fontId="29" fillId="24" borderId="13" xfId="662" applyFont="1" applyFill="1" applyBorder="1" applyAlignment="1">
      <alignment horizontal="center" vertical="center" wrapText="1"/>
    </xf>
    <xf numFmtId="2" fontId="29" fillId="24" borderId="17" xfId="662" applyNumberFormat="1" applyFont="1" applyFill="1" applyBorder="1" applyAlignment="1">
      <alignment horizontal="center" vertical="center" wrapText="1"/>
    </xf>
    <xf numFmtId="2" fontId="29" fillId="24" borderId="13" xfId="662" applyNumberFormat="1" applyFont="1" applyFill="1" applyBorder="1" applyAlignment="1">
      <alignment horizontal="center" vertical="center" wrapText="1"/>
    </xf>
    <xf numFmtId="0" fontId="29" fillId="24" borderId="17" xfId="561" applyFont="1" applyFill="1" applyBorder="1" applyAlignment="1">
      <alignment horizontal="center" vertical="center" wrapText="1"/>
    </xf>
    <xf numFmtId="2" fontId="29" fillId="24" borderId="13" xfId="561" applyNumberFormat="1" applyFont="1" applyFill="1" applyBorder="1" applyAlignment="1">
      <alignment horizontal="center" vertical="center" wrapText="1"/>
    </xf>
    <xf numFmtId="0" fontId="29" fillId="24" borderId="0" xfId="448" applyFont="1" applyFill="1" applyAlignment="1">
      <alignment horizontal="center" vertical="center" wrapText="1"/>
    </xf>
    <xf numFmtId="2" fontId="29" fillId="24" borderId="20" xfId="448" applyNumberFormat="1" applyFont="1" applyFill="1" applyBorder="1" applyAlignment="1">
      <alignment horizontal="center" vertical="center" wrapText="1"/>
    </xf>
    <xf numFmtId="167" fontId="29" fillId="24" borderId="20" xfId="448" applyNumberFormat="1" applyFont="1" applyFill="1" applyBorder="1" applyAlignment="1">
      <alignment horizontal="center" vertical="center" wrapText="1"/>
    </xf>
    <xf numFmtId="0" fontId="29" fillId="24" borderId="20" xfId="665" applyFont="1" applyFill="1" applyBorder="1" applyAlignment="1">
      <alignment horizontal="center" vertical="center" wrapText="1"/>
    </xf>
    <xf numFmtId="0" fontId="29" fillId="24" borderId="0" xfId="665" applyFont="1" applyFill="1" applyAlignment="1">
      <alignment horizontal="center" vertical="center" wrapText="1"/>
    </xf>
    <xf numFmtId="168" fontId="29" fillId="24" borderId="20" xfId="665" applyNumberFormat="1" applyFont="1" applyFill="1" applyBorder="1" applyAlignment="1">
      <alignment horizontal="center" vertical="center" wrapText="1"/>
    </xf>
    <xf numFmtId="0" fontId="29" fillId="24" borderId="19" xfId="448" applyFont="1" applyFill="1" applyBorder="1" applyAlignment="1">
      <alignment horizontal="center" vertical="center" wrapText="1"/>
    </xf>
    <xf numFmtId="0" fontId="29" fillId="24" borderId="20" xfId="665" applyFont="1" applyFill="1" applyBorder="1" applyAlignment="1">
      <alignment horizontal="center"/>
    </xf>
    <xf numFmtId="2" fontId="29" fillId="24" borderId="20" xfId="665" applyNumberFormat="1" applyFont="1" applyFill="1" applyBorder="1" applyAlignment="1">
      <alignment horizontal="center"/>
    </xf>
    <xf numFmtId="2" fontId="29" fillId="24" borderId="0" xfId="477" applyNumberFormat="1" applyFont="1" applyFill="1" applyAlignment="1">
      <alignment horizontal="center"/>
    </xf>
    <xf numFmtId="2" fontId="29" fillId="24" borderId="20" xfId="477" applyNumberFormat="1" applyFont="1" applyFill="1" applyBorder="1" applyAlignment="1">
      <alignment horizontal="center"/>
    </xf>
    <xf numFmtId="167" fontId="29" fillId="24" borderId="20" xfId="477" applyNumberFormat="1" applyFont="1" applyFill="1" applyBorder="1" applyAlignment="1">
      <alignment horizontal="center"/>
    </xf>
    <xf numFmtId="0" fontId="29" fillId="24" borderId="20" xfId="477" applyFont="1" applyFill="1" applyBorder="1" applyAlignment="1">
      <alignment horizontal="center"/>
    </xf>
    <xf numFmtId="0" fontId="29" fillId="24" borderId="0" xfId="477" applyFont="1" applyFill="1" applyAlignment="1">
      <alignment horizontal="center"/>
    </xf>
    <xf numFmtId="0" fontId="29" fillId="24" borderId="0" xfId="665" applyFont="1" applyFill="1" applyAlignment="1">
      <alignment horizontal="center"/>
    </xf>
    <xf numFmtId="0" fontId="29" fillId="24" borderId="19" xfId="477" applyFont="1" applyFill="1" applyBorder="1" applyAlignment="1">
      <alignment horizontal="center"/>
    </xf>
    <xf numFmtId="0" fontId="29" fillId="24" borderId="20" xfId="657" applyFont="1" applyFill="1" applyBorder="1" applyAlignment="1">
      <alignment horizontal="center"/>
    </xf>
    <xf numFmtId="0" fontId="29" fillId="24" borderId="16" xfId="448" applyFont="1" applyFill="1" applyBorder="1" applyAlignment="1">
      <alignment horizontal="center" vertical="center"/>
    </xf>
    <xf numFmtId="0" fontId="29" fillId="24" borderId="16" xfId="665" applyFont="1" applyFill="1" applyBorder="1" applyAlignment="1">
      <alignment horizontal="center" vertical="center" wrapText="1"/>
    </xf>
    <xf numFmtId="0" fontId="29" fillId="24" borderId="10" xfId="448" applyFont="1" applyFill="1" applyBorder="1" applyAlignment="1">
      <alignment horizontal="center" vertical="center"/>
    </xf>
    <xf numFmtId="168" fontId="29" fillId="24" borderId="16" xfId="448" applyNumberFormat="1" applyFont="1" applyFill="1" applyBorder="1" applyAlignment="1">
      <alignment horizontal="center" vertical="center"/>
    </xf>
    <xf numFmtId="167" fontId="29" fillId="24" borderId="24" xfId="448" applyNumberFormat="1" applyFont="1" applyFill="1" applyBorder="1" applyAlignment="1">
      <alignment horizontal="center" vertical="center"/>
    </xf>
    <xf numFmtId="0" fontId="29" fillId="24" borderId="10" xfId="561" applyFont="1" applyFill="1" applyBorder="1" applyAlignment="1">
      <alignment horizontal="center" vertical="center"/>
    </xf>
    <xf numFmtId="167" fontId="29" fillId="24" borderId="16" xfId="448" applyNumberFormat="1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 wrapText="1"/>
    </xf>
    <xf numFmtId="0" fontId="29" fillId="24" borderId="20" xfId="633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168" fontId="29" fillId="24" borderId="20" xfId="0" applyNumberFormat="1" applyFont="1" applyFill="1" applyBorder="1" applyAlignment="1">
      <alignment horizontal="center" vertical="center" wrapText="1"/>
    </xf>
    <xf numFmtId="2" fontId="29" fillId="24" borderId="20" xfId="0" applyNumberFormat="1" applyFont="1" applyFill="1" applyBorder="1" applyAlignment="1">
      <alignment horizontal="center" vertical="center" wrapText="1"/>
    </xf>
    <xf numFmtId="14" fontId="29" fillId="24" borderId="0" xfId="0" applyNumberFormat="1" applyFont="1" applyFill="1" applyAlignment="1">
      <alignment horizontal="center"/>
    </xf>
    <xf numFmtId="2" fontId="29" fillId="24" borderId="20" xfId="0" applyNumberFormat="1" applyFont="1" applyFill="1" applyBorder="1" applyAlignment="1">
      <alignment horizontal="center"/>
    </xf>
    <xf numFmtId="2" fontId="29" fillId="24" borderId="0" xfId="0" applyNumberFormat="1" applyFont="1" applyFill="1" applyAlignment="1">
      <alignment horizontal="center"/>
    </xf>
    <xf numFmtId="0" fontId="29" fillId="24" borderId="0" xfId="0" applyFont="1" applyFill="1" applyAlignment="1">
      <alignment horizontal="center" vertical="center"/>
    </xf>
    <xf numFmtId="2" fontId="29" fillId="24" borderId="20" xfId="0" applyNumberFormat="1" applyFont="1" applyFill="1" applyBorder="1" applyAlignment="1">
      <alignment horizontal="center" vertical="center"/>
    </xf>
    <xf numFmtId="2" fontId="29" fillId="24" borderId="0" xfId="0" applyNumberFormat="1" applyFont="1" applyFill="1" applyAlignment="1">
      <alignment horizontal="center" vertical="center"/>
    </xf>
    <xf numFmtId="2" fontId="29" fillId="24" borderId="19" xfId="0" applyNumberFormat="1" applyFont="1" applyFill="1" applyBorder="1" applyAlignment="1">
      <alignment horizontal="center" vertical="center"/>
    </xf>
    <xf numFmtId="167" fontId="29" fillId="24" borderId="19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/>
    </xf>
    <xf numFmtId="0" fontId="29" fillId="24" borderId="17" xfId="648" applyFont="1" applyFill="1" applyBorder="1" applyAlignment="1">
      <alignment horizontal="center" vertical="center"/>
    </xf>
    <xf numFmtId="0" fontId="29" fillId="24" borderId="0" xfId="648" applyFont="1" applyFill="1" applyAlignment="1">
      <alignment horizontal="center" vertical="center"/>
    </xf>
    <xf numFmtId="0" fontId="29" fillId="24" borderId="17" xfId="648" applyFont="1" applyFill="1" applyBorder="1" applyAlignment="1">
      <alignment horizontal="center" vertical="center" wrapText="1"/>
    </xf>
    <xf numFmtId="0" fontId="29" fillId="24" borderId="0" xfId="506" applyFont="1" applyFill="1" applyAlignment="1">
      <alignment horizontal="center" vertical="center"/>
    </xf>
    <xf numFmtId="0" fontId="29" fillId="24" borderId="0" xfId="666" applyFont="1" applyFill="1" applyAlignment="1">
      <alignment vertical="center"/>
    </xf>
    <xf numFmtId="0" fontId="29" fillId="24" borderId="0" xfId="666" applyFont="1" applyFill="1" applyAlignment="1">
      <alignment horizontal="center" vertical="center"/>
    </xf>
    <xf numFmtId="0" fontId="29" fillId="24" borderId="0" xfId="477" applyFont="1" applyFill="1" applyAlignment="1">
      <alignment horizontal="left"/>
    </xf>
    <xf numFmtId="168" fontId="29" fillId="24" borderId="0" xfId="477" applyNumberFormat="1" applyFont="1" applyFill="1" applyAlignment="1">
      <alignment horizontal="center"/>
    </xf>
    <xf numFmtId="167" fontId="29" fillId="24" borderId="0" xfId="477" applyNumberFormat="1" applyFont="1" applyFill="1" applyAlignment="1">
      <alignment horizontal="center"/>
    </xf>
    <xf numFmtId="0" fontId="29" fillId="24" borderId="0" xfId="477" applyFont="1" applyFill="1" applyAlignment="1">
      <alignment horizontal="center" vertical="center"/>
    </xf>
    <xf numFmtId="2" fontId="29" fillId="24" borderId="0" xfId="477" applyNumberFormat="1" applyFont="1" applyFill="1" applyAlignment="1">
      <alignment horizontal="center" vertical="center"/>
    </xf>
    <xf numFmtId="167" fontId="29" fillId="24" borderId="0" xfId="477" applyNumberFormat="1" applyFont="1" applyFill="1" applyAlignment="1">
      <alignment horizontal="center" vertical="center"/>
    </xf>
    <xf numFmtId="0" fontId="29" fillId="24" borderId="0" xfId="657" applyFont="1" applyFill="1" applyAlignment="1">
      <alignment horizontal="center" vertical="center"/>
    </xf>
    <xf numFmtId="2" fontId="29" fillId="24" borderId="0" xfId="657" applyNumberFormat="1" applyFont="1" applyFill="1" applyAlignment="1">
      <alignment horizontal="center" vertical="center"/>
    </xf>
    <xf numFmtId="2" fontId="29" fillId="24" borderId="0" xfId="657" applyNumberFormat="1" applyFont="1" applyFill="1" applyAlignment="1">
      <alignment horizontal="center"/>
    </xf>
    <xf numFmtId="1" fontId="29" fillId="24" borderId="0" xfId="477" applyNumberFormat="1" applyFont="1" applyFill="1" applyAlignment="1">
      <alignment horizontal="center"/>
    </xf>
    <xf numFmtId="1" fontId="29" fillId="24" borderId="0" xfId="657" applyNumberFormat="1" applyFont="1" applyFill="1" applyAlignment="1">
      <alignment horizontal="center"/>
    </xf>
    <xf numFmtId="169" fontId="29" fillId="24" borderId="0" xfId="477" applyNumberFormat="1" applyFont="1" applyFill="1" applyAlignment="1">
      <alignment horizontal="center"/>
    </xf>
    <xf numFmtId="0" fontId="29" fillId="24" borderId="0" xfId="477" applyFont="1" applyFill="1"/>
    <xf numFmtId="0" fontId="29" fillId="24" borderId="0" xfId="477" applyFont="1" applyFill="1" applyAlignment="1">
      <alignment horizontal="center" vertical="center" wrapText="1"/>
    </xf>
    <xf numFmtId="17" fontId="29" fillId="24" borderId="0" xfId="477" applyNumberFormat="1" applyFont="1" applyFill="1" applyAlignment="1">
      <alignment horizontal="center"/>
    </xf>
    <xf numFmtId="167" fontId="29" fillId="24" borderId="0" xfId="657" applyNumberFormat="1" applyFont="1" applyFill="1" applyAlignment="1">
      <alignment horizontal="center"/>
    </xf>
    <xf numFmtId="0" fontId="29" fillId="24" borderId="0" xfId="477" applyFont="1" applyFill="1" applyAlignment="1">
      <alignment horizontal="center" wrapText="1"/>
    </xf>
    <xf numFmtId="0" fontId="42" fillId="24" borderId="0" xfId="477" applyFont="1" applyFill="1" applyAlignment="1">
      <alignment horizontal="center"/>
    </xf>
    <xf numFmtId="14" fontId="29" fillId="24" borderId="0" xfId="477" applyNumberFormat="1" applyFont="1" applyFill="1" applyAlignment="1">
      <alignment horizontal="center"/>
    </xf>
    <xf numFmtId="0" fontId="29" fillId="24" borderId="16" xfId="662" applyFont="1" applyFill="1" applyBorder="1" applyAlignment="1">
      <alignment horizontal="center" vertical="center"/>
    </xf>
    <xf numFmtId="0" fontId="29" fillId="24" borderId="10" xfId="662" applyFont="1" applyFill="1" applyBorder="1" applyAlignment="1">
      <alignment horizontal="center" vertical="center"/>
    </xf>
    <xf numFmtId="167" fontId="29" fillId="24" borderId="20" xfId="0" applyNumberFormat="1" applyFont="1" applyFill="1" applyBorder="1" applyAlignment="1">
      <alignment horizontal="center" vertical="center" wrapText="1"/>
    </xf>
    <xf numFmtId="168" fontId="29" fillId="24" borderId="20" xfId="447" applyNumberFormat="1" applyFont="1" applyFill="1" applyBorder="1" applyAlignment="1">
      <alignment horizontal="center" vertical="center" wrapText="1"/>
    </xf>
    <xf numFmtId="0" fontId="33" fillId="24" borderId="20" xfId="634" applyFont="1" applyFill="1" applyBorder="1" applyAlignment="1">
      <alignment horizontal="center" vertical="center" wrapText="1"/>
    </xf>
    <xf numFmtId="0" fontId="29" fillId="24" borderId="20" xfId="634" applyFont="1" applyFill="1" applyBorder="1" applyAlignment="1">
      <alignment horizontal="center" vertical="center" wrapText="1"/>
    </xf>
    <xf numFmtId="0" fontId="29" fillId="24" borderId="0" xfId="634" applyFont="1" applyFill="1" applyAlignment="1">
      <alignment horizontal="center" vertical="center" wrapText="1"/>
    </xf>
    <xf numFmtId="168" fontId="29" fillId="24" borderId="20" xfId="634" applyNumberFormat="1" applyFont="1" applyFill="1" applyBorder="1" applyAlignment="1">
      <alignment horizontal="center" vertical="center" wrapText="1"/>
    </xf>
    <xf numFmtId="1" fontId="29" fillId="24" borderId="0" xfId="634" applyNumberFormat="1" applyFont="1" applyFill="1" applyAlignment="1">
      <alignment horizontal="center" vertical="center" wrapText="1"/>
    </xf>
    <xf numFmtId="1" fontId="29" fillId="24" borderId="20" xfId="634" applyNumberFormat="1" applyFont="1" applyFill="1" applyBorder="1" applyAlignment="1">
      <alignment horizontal="center" vertical="center" wrapText="1"/>
    </xf>
    <xf numFmtId="0" fontId="29" fillId="24" borderId="20" xfId="634" applyFont="1" applyFill="1" applyBorder="1" applyAlignment="1">
      <alignment horizontal="center"/>
    </xf>
    <xf numFmtId="168" fontId="29" fillId="24" borderId="20" xfId="634" applyNumberFormat="1" applyFont="1" applyFill="1" applyBorder="1" applyAlignment="1">
      <alignment horizontal="center"/>
    </xf>
    <xf numFmtId="2" fontId="29" fillId="24" borderId="0" xfId="634" applyNumberFormat="1" applyFont="1" applyFill="1" applyAlignment="1">
      <alignment horizontal="center"/>
    </xf>
    <xf numFmtId="2" fontId="29" fillId="24" borderId="20" xfId="634" applyNumberFormat="1" applyFont="1" applyFill="1" applyBorder="1" applyAlignment="1">
      <alignment horizontal="center"/>
    </xf>
    <xf numFmtId="167" fontId="29" fillId="24" borderId="20" xfId="634" applyNumberFormat="1" applyFont="1" applyFill="1" applyBorder="1" applyAlignment="1">
      <alignment horizontal="center"/>
    </xf>
    <xf numFmtId="0" fontId="29" fillId="24" borderId="0" xfId="634" applyFont="1" applyFill="1" applyAlignment="1">
      <alignment horizontal="center"/>
    </xf>
    <xf numFmtId="169" fontId="29" fillId="24" borderId="20" xfId="634" applyNumberFormat="1" applyFont="1" applyFill="1" applyBorder="1" applyAlignment="1">
      <alignment horizontal="center"/>
    </xf>
    <xf numFmtId="0" fontId="29" fillId="24" borderId="19" xfId="634" applyFont="1" applyFill="1" applyBorder="1" applyAlignment="1">
      <alignment horizontal="center"/>
    </xf>
    <xf numFmtId="0" fontId="29" fillId="24" borderId="16" xfId="634" applyFont="1" applyFill="1" applyBorder="1" applyAlignment="1">
      <alignment horizontal="center"/>
    </xf>
    <xf numFmtId="0" fontId="29" fillId="24" borderId="10" xfId="634" applyFont="1" applyFill="1" applyBorder="1" applyAlignment="1">
      <alignment horizontal="center"/>
    </xf>
    <xf numFmtId="169" fontId="29" fillId="24" borderId="16" xfId="634" applyNumberFormat="1" applyFont="1" applyFill="1" applyBorder="1" applyAlignment="1">
      <alignment horizontal="center"/>
    </xf>
    <xf numFmtId="2" fontId="29" fillId="24" borderId="10" xfId="634" applyNumberFormat="1" applyFont="1" applyFill="1" applyBorder="1" applyAlignment="1">
      <alignment horizontal="center"/>
    </xf>
    <xf numFmtId="0" fontId="29" fillId="24" borderId="21" xfId="634" applyFont="1" applyFill="1" applyBorder="1" applyAlignment="1">
      <alignment horizontal="center"/>
    </xf>
    <xf numFmtId="2" fontId="29" fillId="24" borderId="16" xfId="634" applyNumberFormat="1" applyFont="1" applyFill="1" applyBorder="1" applyAlignment="1">
      <alignment horizontal="center"/>
    </xf>
    <xf numFmtId="167" fontId="29" fillId="24" borderId="16" xfId="634" applyNumberFormat="1" applyFont="1" applyFill="1" applyBorder="1" applyAlignment="1">
      <alignment horizontal="center"/>
    </xf>
    <xf numFmtId="2" fontId="29" fillId="24" borderId="16" xfId="561" applyNumberFormat="1" applyFont="1" applyFill="1" applyBorder="1" applyAlignment="1">
      <alignment horizontal="center" vertical="center"/>
    </xf>
    <xf numFmtId="0" fontId="29" fillId="24" borderId="17" xfId="561" applyFont="1" applyFill="1" applyBorder="1" applyAlignment="1">
      <alignment horizontal="center"/>
    </xf>
    <xf numFmtId="0" fontId="29" fillId="24" borderId="0" xfId="638" applyFont="1" applyFill="1" applyAlignment="1">
      <alignment horizontal="center"/>
    </xf>
    <xf numFmtId="0" fontId="43" fillId="24" borderId="17" xfId="508" applyFont="1" applyFill="1" applyBorder="1" applyAlignment="1">
      <alignment horizontal="center" vertical="center" wrapText="1"/>
    </xf>
    <xf numFmtId="168" fontId="29" fillId="24" borderId="0" xfId="0" applyNumberFormat="1" applyFont="1" applyFill="1" applyAlignment="1">
      <alignment horizontal="center" vertical="center"/>
    </xf>
    <xf numFmtId="0" fontId="33" fillId="0" borderId="17" xfId="508" applyFont="1" applyBorder="1" applyAlignment="1">
      <alignment horizontal="center"/>
    </xf>
    <xf numFmtId="0" fontId="34" fillId="0" borderId="17" xfId="519" applyFont="1" applyBorder="1" applyAlignment="1">
      <alignment horizontal="center" vertical="center"/>
    </xf>
    <xf numFmtId="0" fontId="33" fillId="24" borderId="20" xfId="0" applyFont="1" applyFill="1" applyBorder="1" applyAlignment="1">
      <alignment horizontal="center" vertical="center" wrapText="1"/>
    </xf>
    <xf numFmtId="168" fontId="33" fillId="24" borderId="0" xfId="0" applyNumberFormat="1" applyFont="1" applyFill="1" applyAlignment="1">
      <alignment horizontal="center" vertical="center" wrapText="1"/>
    </xf>
    <xf numFmtId="0" fontId="33" fillId="24" borderId="20" xfId="447" applyFont="1" applyFill="1" applyBorder="1" applyAlignment="1">
      <alignment horizontal="center" vertical="center" wrapText="1"/>
    </xf>
    <xf numFmtId="0" fontId="33" fillId="24" borderId="16" xfId="447" applyFont="1" applyFill="1" applyBorder="1" applyAlignment="1">
      <alignment horizontal="center" vertical="center" wrapText="1"/>
    </xf>
    <xf numFmtId="2" fontId="33" fillId="24" borderId="10" xfId="447" applyNumberFormat="1" applyFont="1" applyFill="1" applyBorder="1" applyAlignment="1">
      <alignment horizontal="center" vertical="center" wrapText="1"/>
    </xf>
    <xf numFmtId="0" fontId="33" fillId="24" borderId="20" xfId="633" applyFont="1" applyFill="1" applyBorder="1" applyAlignment="1">
      <alignment horizontal="center" vertical="center" wrapText="1"/>
    </xf>
    <xf numFmtId="2" fontId="33" fillId="24" borderId="0" xfId="634" applyNumberFormat="1" applyFont="1" applyFill="1" applyAlignment="1">
      <alignment horizontal="center" vertical="center" wrapText="1"/>
    </xf>
    <xf numFmtId="167" fontId="33" fillId="24" borderId="16" xfId="662" applyNumberFormat="1" applyFont="1" applyFill="1" applyBorder="1" applyAlignment="1">
      <alignment horizontal="center" vertical="center"/>
    </xf>
    <xf numFmtId="2" fontId="29" fillId="24" borderId="20" xfId="526" applyNumberFormat="1" applyFont="1" applyFill="1" applyBorder="1" applyAlignment="1">
      <alignment horizontal="center" vertical="center" wrapText="1"/>
    </xf>
    <xf numFmtId="167" fontId="29" fillId="24" borderId="0" xfId="526" applyNumberFormat="1" applyFont="1" applyFill="1" applyAlignment="1">
      <alignment horizontal="center" vertical="center" wrapText="1"/>
    </xf>
    <xf numFmtId="0" fontId="29" fillId="24" borderId="19" xfId="526" applyFont="1" applyFill="1" applyBorder="1" applyAlignment="1">
      <alignment horizontal="center" vertical="center" wrapText="1"/>
    </xf>
    <xf numFmtId="2" fontId="29" fillId="24" borderId="20" xfId="526" applyNumberFormat="1" applyFont="1" applyFill="1" applyBorder="1" applyAlignment="1">
      <alignment horizontal="center"/>
    </xf>
    <xf numFmtId="2" fontId="29" fillId="24" borderId="0" xfId="526" applyNumberFormat="1" applyFont="1" applyFill="1" applyAlignment="1">
      <alignment horizontal="center"/>
    </xf>
    <xf numFmtId="2" fontId="29" fillId="24" borderId="20" xfId="633" applyNumberFormat="1" applyFont="1" applyFill="1" applyBorder="1" applyAlignment="1">
      <alignment horizontal="center"/>
    </xf>
    <xf numFmtId="0" fontId="29" fillId="24" borderId="10" xfId="526" applyFont="1" applyFill="1" applyBorder="1" applyAlignment="1">
      <alignment horizontal="center"/>
    </xf>
    <xf numFmtId="2" fontId="29" fillId="24" borderId="16" xfId="526" applyNumberFormat="1" applyFont="1" applyFill="1" applyBorder="1" applyAlignment="1">
      <alignment horizontal="center"/>
    </xf>
    <xf numFmtId="2" fontId="29" fillId="24" borderId="10" xfId="526" applyNumberFormat="1" applyFont="1" applyFill="1" applyBorder="1" applyAlignment="1">
      <alignment horizontal="center"/>
    </xf>
    <xf numFmtId="2" fontId="29" fillId="24" borderId="21" xfId="526" applyNumberFormat="1" applyFont="1" applyFill="1" applyBorder="1" applyAlignment="1">
      <alignment horizontal="center"/>
    </xf>
    <xf numFmtId="167" fontId="29" fillId="24" borderId="21" xfId="526" applyNumberFormat="1" applyFont="1" applyFill="1" applyBorder="1" applyAlignment="1">
      <alignment horizontal="center"/>
    </xf>
    <xf numFmtId="0" fontId="29" fillId="24" borderId="0" xfId="660" applyFont="1" applyFill="1" applyAlignment="1">
      <alignment horizontal="center" vertical="center" wrapText="1"/>
    </xf>
    <xf numFmtId="0" fontId="29" fillId="24" borderId="20" xfId="660" applyFont="1" applyFill="1" applyBorder="1" applyAlignment="1">
      <alignment horizontal="center" vertical="center" wrapText="1"/>
    </xf>
    <xf numFmtId="0" fontId="29" fillId="24" borderId="20" xfId="660" applyFont="1" applyFill="1" applyBorder="1" applyAlignment="1">
      <alignment horizontal="center"/>
    </xf>
    <xf numFmtId="0" fontId="29" fillId="24" borderId="0" xfId="660" applyFont="1" applyFill="1" applyAlignment="1">
      <alignment horizontal="center"/>
    </xf>
    <xf numFmtId="0" fontId="29" fillId="24" borderId="16" xfId="660" applyFont="1" applyFill="1" applyBorder="1" applyAlignment="1">
      <alignment horizontal="center" vertical="center"/>
    </xf>
    <xf numFmtId="2" fontId="33" fillId="24" borderId="0" xfId="0" applyNumberFormat="1" applyFont="1" applyFill="1" applyAlignment="1">
      <alignment horizontal="center" vertical="center" wrapText="1"/>
    </xf>
    <xf numFmtId="2" fontId="33" fillId="24" borderId="0" xfId="447" applyNumberFormat="1" applyFont="1" applyFill="1" applyAlignment="1">
      <alignment horizontal="center" vertical="center" wrapText="1"/>
    </xf>
    <xf numFmtId="0" fontId="33" fillId="24" borderId="0" xfId="662" applyFont="1" applyFill="1" applyAlignment="1">
      <alignment horizontal="center" vertical="center" wrapText="1"/>
    </xf>
    <xf numFmtId="168" fontId="33" fillId="24" borderId="20" xfId="662" applyNumberFormat="1" applyFont="1" applyFill="1" applyBorder="1" applyAlignment="1">
      <alignment horizontal="center" vertical="center" wrapText="1"/>
    </xf>
    <xf numFmtId="172" fontId="35" fillId="0" borderId="17" xfId="654" applyNumberFormat="1" applyFont="1" applyFill="1" applyBorder="1" applyAlignment="1">
      <alignment horizontal="center" vertical="center" wrapText="1"/>
    </xf>
    <xf numFmtId="168" fontId="29" fillId="24" borderId="20" xfId="0" applyNumberFormat="1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 vertical="center" wrapText="1"/>
    </xf>
    <xf numFmtId="168" fontId="29" fillId="24" borderId="20" xfId="0" applyNumberFormat="1" applyFont="1" applyFill="1" applyBorder="1" applyAlignment="1">
      <alignment horizontal="center" vertical="center"/>
    </xf>
    <xf numFmtId="0" fontId="33" fillId="24" borderId="20" xfId="665" applyFont="1" applyFill="1" applyBorder="1" applyAlignment="1">
      <alignment horizontal="center" vertical="center" wrapText="1"/>
    </xf>
    <xf numFmtId="2" fontId="33" fillId="24" borderId="0" xfId="665" applyNumberFormat="1" applyFont="1" applyFill="1" applyAlignment="1">
      <alignment horizontal="center" vertical="center" wrapText="1"/>
    </xf>
    <xf numFmtId="167" fontId="33" fillId="24" borderId="10" xfId="448" applyNumberFormat="1" applyFont="1" applyFill="1" applyBorder="1" applyAlignment="1">
      <alignment horizontal="center" vertical="center"/>
    </xf>
    <xf numFmtId="168" fontId="33" fillId="24" borderId="10" xfId="447" applyNumberFormat="1" applyFont="1" applyFill="1" applyBorder="1" applyAlignment="1">
      <alignment horizontal="center" vertical="center" wrapText="1"/>
    </xf>
    <xf numFmtId="173" fontId="29" fillId="24" borderId="16" xfId="0" applyNumberFormat="1" applyFont="1" applyFill="1" applyBorder="1" applyAlignment="1">
      <alignment horizontal="center"/>
    </xf>
    <xf numFmtId="2" fontId="33" fillId="24" borderId="0" xfId="662" applyNumberFormat="1" applyFont="1" applyFill="1" applyAlignment="1">
      <alignment horizontal="center" vertical="center" wrapText="1"/>
    </xf>
    <xf numFmtId="167" fontId="33" fillId="24" borderId="20" xfId="662" applyNumberFormat="1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horizontal="center"/>
    </xf>
    <xf numFmtId="0" fontId="50" fillId="24" borderId="0" xfId="638" applyFont="1" applyFill="1" applyAlignment="1">
      <alignment horizontal="center"/>
    </xf>
    <xf numFmtId="0" fontId="50" fillId="24" borderId="0" xfId="0" applyFont="1" applyFill="1" applyAlignment="1">
      <alignment horizontal="center"/>
    </xf>
    <xf numFmtId="0" fontId="50" fillId="24" borderId="0" xfId="447" applyFont="1" applyFill="1" applyAlignment="1">
      <alignment vertical="center" wrapText="1"/>
    </xf>
    <xf numFmtId="0" fontId="50" fillId="24" borderId="0" xfId="447" applyFont="1" applyFill="1"/>
    <xf numFmtId="0" fontId="50" fillId="24" borderId="0" xfId="637" applyFont="1" applyFill="1" applyAlignment="1">
      <alignment horizontal="center"/>
    </xf>
    <xf numFmtId="0" fontId="50" fillId="24" borderId="0" xfId="662" applyFont="1" applyFill="1" applyAlignment="1">
      <alignment horizontal="center" vertical="center" wrapText="1"/>
    </xf>
    <xf numFmtId="0" fontId="50" fillId="24" borderId="0" xfId="648" applyFont="1" applyFill="1" applyAlignment="1">
      <alignment horizontal="center" vertical="center"/>
    </xf>
    <xf numFmtId="0" fontId="50" fillId="24" borderId="0" xfId="506" applyFont="1" applyFill="1" applyAlignment="1">
      <alignment horizontal="center" vertical="center"/>
    </xf>
    <xf numFmtId="0" fontId="50" fillId="24" borderId="0" xfId="666" applyFont="1" applyFill="1" applyAlignment="1">
      <alignment vertical="center"/>
    </xf>
    <xf numFmtId="0" fontId="50" fillId="24" borderId="0" xfId="666" applyFont="1" applyFill="1" applyAlignment="1">
      <alignment horizontal="center" vertical="center"/>
    </xf>
    <xf numFmtId="14" fontId="33" fillId="24" borderId="0" xfId="0" applyNumberFormat="1" applyFont="1" applyFill="1" applyAlignment="1">
      <alignment horizontal="center" vertical="center" wrapText="1"/>
    </xf>
    <xf numFmtId="0" fontId="50" fillId="24" borderId="0" xfId="477" applyFont="1" applyFill="1" applyAlignment="1">
      <alignment horizontal="center"/>
    </xf>
    <xf numFmtId="0" fontId="29" fillId="24" borderId="11" xfId="657" applyFont="1" applyFill="1" applyBorder="1"/>
    <xf numFmtId="0" fontId="29" fillId="24" borderId="15" xfId="657" applyFont="1" applyFill="1" applyBorder="1" applyAlignment="1">
      <alignment horizontal="center"/>
    </xf>
    <xf numFmtId="0" fontId="29" fillId="24" borderId="18" xfId="657" applyFont="1" applyFill="1" applyBorder="1" applyAlignment="1">
      <alignment horizontal="center"/>
    </xf>
    <xf numFmtId="0" fontId="29" fillId="24" borderId="23" xfId="657" applyFont="1" applyFill="1" applyBorder="1"/>
    <xf numFmtId="0" fontId="29" fillId="24" borderId="18" xfId="657" applyFont="1" applyFill="1" applyBorder="1"/>
    <xf numFmtId="0" fontId="29" fillId="24" borderId="19" xfId="657" applyFont="1" applyFill="1" applyBorder="1"/>
    <xf numFmtId="0" fontId="29" fillId="24" borderId="16" xfId="657" applyFont="1" applyFill="1" applyBorder="1"/>
    <xf numFmtId="0" fontId="29" fillId="24" borderId="21" xfId="657" applyFont="1" applyFill="1" applyBorder="1" applyAlignment="1">
      <alignment horizontal="center"/>
    </xf>
    <xf numFmtId="0" fontId="29" fillId="24" borderId="24" xfId="657" applyFont="1" applyFill="1" applyBorder="1"/>
    <xf numFmtId="0" fontId="29" fillId="24" borderId="21" xfId="657" applyFont="1" applyFill="1" applyBorder="1"/>
    <xf numFmtId="0" fontId="29" fillId="24" borderId="10" xfId="657" applyFont="1" applyFill="1" applyBorder="1"/>
    <xf numFmtId="0" fontId="29" fillId="24" borderId="19" xfId="657" applyFont="1" applyFill="1" applyBorder="1" applyAlignment="1">
      <alignment horizontal="center"/>
    </xf>
    <xf numFmtId="0" fontId="29" fillId="24" borderId="16" xfId="657" applyFont="1" applyFill="1" applyBorder="1" applyAlignment="1">
      <alignment horizontal="center"/>
    </xf>
    <xf numFmtId="0" fontId="29" fillId="24" borderId="10" xfId="657" applyFont="1" applyFill="1" applyBorder="1" applyAlignment="1">
      <alignment horizontal="center"/>
    </xf>
    <xf numFmtId="0" fontId="29" fillId="24" borderId="12" xfId="657" applyFont="1" applyFill="1" applyBorder="1" applyAlignment="1">
      <alignment horizontal="center"/>
    </xf>
    <xf numFmtId="0" fontId="29" fillId="24" borderId="17" xfId="657" applyFont="1" applyFill="1" applyBorder="1" applyAlignment="1">
      <alignment horizontal="center"/>
    </xf>
    <xf numFmtId="0" fontId="29" fillId="24" borderId="14" xfId="657" applyFont="1" applyFill="1" applyBorder="1" applyAlignment="1">
      <alignment horizontal="center"/>
    </xf>
    <xf numFmtId="0" fontId="29" fillId="24" borderId="13" xfId="657" applyFont="1" applyFill="1" applyBorder="1" applyAlignment="1">
      <alignment horizontal="center"/>
    </xf>
    <xf numFmtId="0" fontId="33" fillId="24" borderId="17" xfId="561" applyFont="1" applyFill="1" applyBorder="1" applyAlignment="1">
      <alignment horizontal="center" vertical="center" wrapText="1"/>
    </xf>
    <xf numFmtId="0" fontId="50" fillId="24" borderId="0" xfId="447" applyFont="1" applyFill="1" applyAlignment="1">
      <alignment horizontal="center"/>
    </xf>
    <xf numFmtId="0" fontId="29" fillId="24" borderId="19" xfId="0" applyFont="1" applyFill="1" applyBorder="1" applyAlignment="1">
      <alignment horizontal="center" vertical="center" wrapText="1"/>
    </xf>
    <xf numFmtId="0" fontId="50" fillId="24" borderId="0" xfId="660" applyFont="1" applyFill="1" applyAlignment="1">
      <alignment horizontal="center" vertical="center" wrapText="1"/>
    </xf>
    <xf numFmtId="0" fontId="50" fillId="24" borderId="0" xfId="660" applyFont="1" applyFill="1" applyAlignment="1">
      <alignment horizontal="center"/>
    </xf>
    <xf numFmtId="2" fontId="29" fillId="24" borderId="21" xfId="0" applyNumberFormat="1" applyFont="1" applyFill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50" fillId="24" borderId="0" xfId="660" applyFont="1" applyFill="1" applyAlignment="1">
      <alignment horizontal="center" vertical="center"/>
    </xf>
    <xf numFmtId="0" fontId="29" fillId="24" borderId="0" xfId="660" applyFont="1" applyFill="1" applyAlignment="1">
      <alignment horizontal="center" vertical="center"/>
    </xf>
    <xf numFmtId="2" fontId="50" fillId="24" borderId="0" xfId="638" applyNumberFormat="1" applyFont="1" applyFill="1" applyAlignment="1">
      <alignment horizontal="center"/>
    </xf>
    <xf numFmtId="1" fontId="33" fillId="24" borderId="17" xfId="637" applyNumberFormat="1" applyFont="1" applyFill="1" applyBorder="1" applyAlignment="1">
      <alignment horizontal="center"/>
    </xf>
    <xf numFmtId="165" fontId="33" fillId="24" borderId="17" xfId="671" applyFont="1" applyFill="1" applyBorder="1" applyAlignment="1">
      <alignment horizontal="center" vertical="center" wrapText="1"/>
    </xf>
    <xf numFmtId="0" fontId="33" fillId="24" borderId="17" xfId="639" applyFont="1" applyFill="1" applyBorder="1" applyAlignment="1">
      <alignment horizontal="center" vertical="center" wrapText="1"/>
    </xf>
    <xf numFmtId="0" fontId="50" fillId="24" borderId="0" xfId="447" applyFont="1" applyFill="1" applyAlignment="1">
      <alignment horizontal="center" vertical="center"/>
    </xf>
    <xf numFmtId="0" fontId="29" fillId="24" borderId="0" xfId="447" applyFont="1" applyFill="1" applyAlignment="1">
      <alignment horizontal="center" vertical="center"/>
    </xf>
    <xf numFmtId="2" fontId="29" fillId="24" borderId="20" xfId="634" applyNumberFormat="1" applyFont="1" applyFill="1" applyBorder="1" applyAlignment="1">
      <alignment horizontal="center" vertical="center" wrapText="1"/>
    </xf>
    <xf numFmtId="0" fontId="50" fillId="24" borderId="0" xfId="634" applyFont="1" applyFill="1" applyAlignment="1">
      <alignment horizontal="center" vertical="center" wrapText="1"/>
    </xf>
    <xf numFmtId="0" fontId="50" fillId="24" borderId="0" xfId="634" applyFont="1" applyFill="1" applyAlignment="1">
      <alignment horizontal="center"/>
    </xf>
    <xf numFmtId="2" fontId="29" fillId="24" borderId="20" xfId="662" applyNumberFormat="1" applyFont="1" applyFill="1" applyBorder="1" applyAlignment="1">
      <alignment horizontal="center" vertical="center" wrapText="1"/>
    </xf>
    <xf numFmtId="0" fontId="33" fillId="24" borderId="20" xfId="662" applyFont="1" applyFill="1" applyBorder="1" applyAlignment="1">
      <alignment horizontal="left" vertical="center" wrapText="1"/>
    </xf>
    <xf numFmtId="168" fontId="29" fillId="24" borderId="20" xfId="662" applyNumberFormat="1" applyFont="1" applyFill="1" applyBorder="1" applyAlignment="1">
      <alignment horizontal="center" vertical="center"/>
    </xf>
    <xf numFmtId="0" fontId="33" fillId="24" borderId="16" xfId="662" applyFont="1" applyFill="1" applyBorder="1" applyAlignment="1">
      <alignment horizontal="left" vertical="center" wrapText="1"/>
    </xf>
    <xf numFmtId="168" fontId="29" fillId="24" borderId="16" xfId="662" applyNumberFormat="1" applyFont="1" applyFill="1" applyBorder="1" applyAlignment="1">
      <alignment horizontal="center" vertical="center"/>
    </xf>
    <xf numFmtId="0" fontId="33" fillId="24" borderId="17" xfId="648" applyFont="1" applyFill="1" applyBorder="1" applyAlignment="1">
      <alignment horizontal="center" vertical="center"/>
    </xf>
    <xf numFmtId="168" fontId="33" fillId="24" borderId="17" xfId="648" applyNumberFormat="1" applyFont="1" applyFill="1" applyBorder="1" applyAlignment="1">
      <alignment horizontal="center" vertical="center"/>
    </xf>
    <xf numFmtId="169" fontId="33" fillId="24" borderId="17" xfId="648" applyNumberFormat="1" applyFont="1" applyFill="1" applyBorder="1" applyAlignment="1">
      <alignment horizontal="center" vertical="center"/>
    </xf>
    <xf numFmtId="2" fontId="33" fillId="24" borderId="17" xfId="648" applyNumberFormat="1" applyFont="1" applyFill="1" applyBorder="1" applyAlignment="1">
      <alignment horizontal="center" vertical="center"/>
    </xf>
    <xf numFmtId="167" fontId="33" fillId="24" borderId="17" xfId="648" applyNumberFormat="1" applyFont="1" applyFill="1" applyBorder="1" applyAlignment="1">
      <alignment horizontal="center" vertical="center"/>
    </xf>
    <xf numFmtId="0" fontId="33" fillId="24" borderId="17" xfId="477" applyFont="1" applyFill="1" applyBorder="1" applyAlignment="1">
      <alignment horizontal="center" vertical="center"/>
    </xf>
    <xf numFmtId="9" fontId="33" fillId="24" borderId="17" xfId="589" applyFont="1" applyFill="1" applyBorder="1" applyAlignment="1">
      <alignment horizontal="center" vertical="center" wrapText="1"/>
    </xf>
    <xf numFmtId="168" fontId="33" fillId="24" borderId="17" xfId="648" applyNumberFormat="1" applyFont="1" applyFill="1" applyBorder="1" applyAlignment="1">
      <alignment horizontal="center" vertical="center" wrapText="1"/>
    </xf>
    <xf numFmtId="2" fontId="33" fillId="24" borderId="17" xfId="648" applyNumberFormat="1" applyFont="1" applyFill="1" applyBorder="1" applyAlignment="1">
      <alignment horizontal="center" vertical="center" wrapText="1"/>
    </xf>
    <xf numFmtId="167" fontId="33" fillId="24" borderId="17" xfId="648" applyNumberFormat="1" applyFont="1" applyFill="1" applyBorder="1" applyAlignment="1">
      <alignment horizontal="center" vertical="center" wrapText="1"/>
    </xf>
    <xf numFmtId="0" fontId="33" fillId="24" borderId="17" xfId="648" applyFont="1" applyFill="1" applyBorder="1" applyAlignment="1">
      <alignment horizontal="center" vertical="center" wrapText="1"/>
    </xf>
    <xf numFmtId="9" fontId="33" fillId="24" borderId="17" xfId="589" applyFont="1" applyFill="1" applyBorder="1" applyAlignment="1">
      <alignment horizontal="center" vertical="center"/>
    </xf>
    <xf numFmtId="165" fontId="33" fillId="24" borderId="17" xfId="671" applyFont="1" applyFill="1" applyBorder="1" applyAlignment="1">
      <alignment horizontal="center" vertical="center"/>
    </xf>
    <xf numFmtId="167" fontId="33" fillId="24" borderId="17" xfId="444" applyNumberFormat="1" applyFont="1" applyFill="1" applyBorder="1" applyAlignment="1">
      <alignment horizontal="center"/>
    </xf>
    <xf numFmtId="165" fontId="33" fillId="24" borderId="17" xfId="671" applyFont="1" applyFill="1" applyBorder="1" applyAlignment="1">
      <alignment horizontal="center"/>
    </xf>
    <xf numFmtId="168" fontId="29" fillId="24" borderId="0" xfId="477" applyNumberFormat="1" applyFont="1" applyFill="1" applyAlignment="1">
      <alignment horizontal="center" vertical="center"/>
    </xf>
    <xf numFmtId="0" fontId="33" fillId="24" borderId="0" xfId="665" applyFont="1" applyFill="1" applyAlignment="1">
      <alignment horizontal="center" vertical="center" wrapText="1"/>
    </xf>
    <xf numFmtId="0" fontId="33" fillId="24" borderId="0" xfId="634" applyFont="1" applyFill="1" applyAlignment="1">
      <alignment horizontal="center" vertical="center" wrapText="1"/>
    </xf>
    <xf numFmtId="2" fontId="29" fillId="0" borderId="20" xfId="662" applyNumberFormat="1" applyFont="1" applyFill="1" applyBorder="1" applyAlignment="1">
      <alignment horizontal="center" vertical="center"/>
    </xf>
    <xf numFmtId="14" fontId="33" fillId="0" borderId="0" xfId="526" applyNumberFormat="1" applyFont="1" applyFill="1" applyAlignment="1">
      <alignment horizontal="center" vertical="center" wrapText="1"/>
    </xf>
    <xf numFmtId="0" fontId="33" fillId="0" borderId="20" xfId="526" applyFont="1" applyFill="1" applyBorder="1" applyAlignment="1">
      <alignment horizontal="center" vertical="center" wrapText="1"/>
    </xf>
    <xf numFmtId="0" fontId="29" fillId="0" borderId="0" xfId="526" applyFont="1" applyFill="1" applyAlignment="1">
      <alignment horizontal="center" vertical="center" wrapText="1"/>
    </xf>
    <xf numFmtId="168" fontId="29" fillId="0" borderId="20" xfId="526" applyNumberFormat="1" applyFont="1" applyFill="1" applyBorder="1" applyAlignment="1">
      <alignment horizontal="center" vertical="center" wrapText="1"/>
    </xf>
    <xf numFmtId="2" fontId="33" fillId="0" borderId="0" xfId="526" applyNumberFormat="1" applyFont="1" applyFill="1" applyAlignment="1">
      <alignment horizontal="center" vertical="center" wrapText="1"/>
    </xf>
    <xf numFmtId="2" fontId="29" fillId="0" borderId="20" xfId="526" applyNumberFormat="1" applyFont="1" applyFill="1" applyBorder="1" applyAlignment="1">
      <alignment horizontal="center" vertical="center" wrapText="1"/>
    </xf>
    <xf numFmtId="167" fontId="29" fillId="0" borderId="20" xfId="526" applyNumberFormat="1" applyFont="1" applyFill="1" applyBorder="1" applyAlignment="1">
      <alignment horizontal="center" vertical="center" wrapText="1"/>
    </xf>
    <xf numFmtId="167" fontId="50" fillId="24" borderId="0" xfId="648" applyNumberFormat="1" applyFont="1" applyFill="1" applyAlignment="1">
      <alignment horizontal="center" vertical="center"/>
    </xf>
    <xf numFmtId="167" fontId="50" fillId="24" borderId="0" xfId="666" applyNumberFormat="1" applyFont="1" applyFill="1" applyAlignment="1">
      <alignment horizontal="center" vertical="center"/>
    </xf>
    <xf numFmtId="49" fontId="29" fillId="24" borderId="0" xfId="662" applyNumberFormat="1" applyFont="1" applyFill="1" applyAlignment="1">
      <alignment horizontal="center" vertical="top"/>
    </xf>
    <xf numFmtId="49" fontId="29" fillId="24" borderId="10" xfId="662" applyNumberFormat="1" applyFont="1" applyFill="1" applyBorder="1" applyAlignment="1">
      <alignment horizontal="center" vertical="top"/>
    </xf>
    <xf numFmtId="2" fontId="29" fillId="24" borderId="16" xfId="448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20" xfId="560" applyFont="1" applyFill="1" applyBorder="1" applyAlignment="1">
      <alignment horizontal="center"/>
    </xf>
    <xf numFmtId="2" fontId="29" fillId="0" borderId="16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top"/>
    </xf>
    <xf numFmtId="0" fontId="29" fillId="0" borderId="20" xfId="444" applyFont="1" applyFill="1" applyBorder="1" applyAlignment="1">
      <alignment horizontal="center" vertical="center" wrapText="1"/>
    </xf>
    <xf numFmtId="0" fontId="29" fillId="0" borderId="0" xfId="444" applyFont="1" applyFill="1" applyAlignment="1">
      <alignment horizontal="center" vertical="center" wrapText="1"/>
    </xf>
    <xf numFmtId="0" fontId="29" fillId="0" borderId="20" xfId="561" applyFont="1" applyFill="1" applyBorder="1" applyAlignment="1">
      <alignment horizontal="center" vertical="center" wrapText="1"/>
    </xf>
    <xf numFmtId="0" fontId="29" fillId="0" borderId="0" xfId="561" applyFont="1" applyFill="1" applyAlignment="1">
      <alignment horizontal="center" vertical="center" wrapText="1"/>
    </xf>
    <xf numFmtId="2" fontId="29" fillId="0" borderId="20" xfId="444" applyNumberFormat="1" applyFont="1" applyFill="1" applyBorder="1" applyAlignment="1">
      <alignment horizontal="center" vertical="center" wrapText="1"/>
    </xf>
    <xf numFmtId="2" fontId="29" fillId="0" borderId="16" xfId="444" applyNumberFormat="1" applyFont="1" applyFill="1" applyBorder="1" applyAlignment="1">
      <alignment horizontal="center"/>
    </xf>
    <xf numFmtId="167" fontId="29" fillId="0" borderId="10" xfId="444" applyNumberFormat="1" applyFont="1" applyFill="1" applyBorder="1" applyAlignment="1">
      <alignment horizontal="center"/>
    </xf>
    <xf numFmtId="167" fontId="29" fillId="0" borderId="16" xfId="561" applyNumberFormat="1" applyFont="1" applyFill="1" applyBorder="1" applyAlignment="1">
      <alignment horizontal="center"/>
    </xf>
    <xf numFmtId="167" fontId="29" fillId="0" borderId="10" xfId="561" applyNumberFormat="1" applyFont="1" applyFill="1" applyBorder="1" applyAlignment="1">
      <alignment horizontal="center"/>
    </xf>
    <xf numFmtId="167" fontId="29" fillId="0" borderId="16" xfId="444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8" fontId="29" fillId="0" borderId="16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2" fontId="29" fillId="0" borderId="16" xfId="560" applyNumberFormat="1" applyFont="1" applyFill="1" applyBorder="1" applyAlignment="1">
      <alignment horizontal="center"/>
    </xf>
    <xf numFmtId="2" fontId="29" fillId="0" borderId="17" xfId="560" applyNumberFormat="1" applyFont="1" applyFill="1" applyBorder="1" applyAlignment="1">
      <alignment horizontal="center"/>
    </xf>
    <xf numFmtId="2" fontId="29" fillId="0" borderId="16" xfId="0" applyNumberFormat="1" applyFont="1" applyFill="1" applyBorder="1" applyAlignment="1">
      <alignment horizontal="center"/>
    </xf>
    <xf numFmtId="2" fontId="29" fillId="0" borderId="20" xfId="0" applyNumberFormat="1" applyFont="1" applyFill="1" applyBorder="1" applyAlignment="1">
      <alignment horizontal="center"/>
    </xf>
    <xf numFmtId="169" fontId="29" fillId="0" borderId="16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68" fontId="29" fillId="0" borderId="20" xfId="0" applyNumberFormat="1" applyFont="1" applyFill="1" applyBorder="1" applyAlignment="1">
      <alignment horizontal="center" vertical="center" wrapText="1"/>
    </xf>
    <xf numFmtId="169" fontId="33" fillId="0" borderId="0" xfId="0" applyNumberFormat="1" applyFont="1" applyFill="1" applyAlignment="1">
      <alignment horizontal="center" vertical="center" wrapText="1"/>
    </xf>
    <xf numFmtId="2" fontId="29" fillId="0" borderId="20" xfId="0" applyNumberFormat="1" applyFont="1" applyFill="1" applyBorder="1" applyAlignment="1">
      <alignment horizontal="center" vertical="center" wrapText="1"/>
    </xf>
    <xf numFmtId="168" fontId="29" fillId="0" borderId="20" xfId="0" applyNumberFormat="1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/>
    </xf>
    <xf numFmtId="2" fontId="29" fillId="0" borderId="0" xfId="0" applyNumberFormat="1" applyFont="1" applyFill="1" applyAlignment="1">
      <alignment horizontal="center"/>
    </xf>
    <xf numFmtId="2" fontId="29" fillId="0" borderId="20" xfId="661" applyNumberFormat="1" applyFont="1" applyFill="1" applyBorder="1" applyAlignment="1">
      <alignment horizontal="center"/>
    </xf>
    <xf numFmtId="2" fontId="29" fillId="0" borderId="0" xfId="661" applyNumberFormat="1" applyFont="1" applyFill="1" applyAlignment="1">
      <alignment horizontal="center"/>
    </xf>
    <xf numFmtId="0" fontId="29" fillId="0" borderId="0" xfId="0" applyFont="1" applyFill="1" applyAlignment="1">
      <alignment horizontal="center" vertical="top"/>
    </xf>
    <xf numFmtId="168" fontId="29" fillId="0" borderId="20" xfId="0" applyNumberFormat="1" applyFont="1" applyFill="1" applyBorder="1" applyAlignment="1">
      <alignment horizontal="center" vertical="top"/>
    </xf>
    <xf numFmtId="168" fontId="29" fillId="0" borderId="0" xfId="0" applyNumberFormat="1" applyFont="1" applyFill="1" applyAlignment="1">
      <alignment horizontal="center" vertical="top"/>
    </xf>
    <xf numFmtId="2" fontId="29" fillId="0" borderId="20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Alignment="1">
      <alignment horizontal="center" vertical="top"/>
    </xf>
    <xf numFmtId="0" fontId="29" fillId="0" borderId="10" xfId="0" applyFont="1" applyFill="1" applyBorder="1" applyAlignment="1">
      <alignment horizontal="center"/>
    </xf>
    <xf numFmtId="168" fontId="29" fillId="0" borderId="16" xfId="0" applyNumberFormat="1" applyFont="1" applyFill="1" applyBorder="1" applyAlignment="1">
      <alignment horizontal="center"/>
    </xf>
    <xf numFmtId="168" fontId="29" fillId="0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 vertical="center"/>
    </xf>
    <xf numFmtId="0" fontId="29" fillId="0" borderId="20" xfId="642" applyFont="1" applyFill="1" applyBorder="1" applyAlignment="1">
      <alignment horizontal="center" vertical="center" wrapText="1"/>
    </xf>
    <xf numFmtId="2" fontId="33" fillId="0" borderId="0" xfId="0" applyNumberFormat="1" applyFont="1" applyFill="1" applyAlignment="1">
      <alignment horizontal="center" vertical="center" wrapText="1"/>
    </xf>
    <xf numFmtId="0" fontId="29" fillId="0" borderId="20" xfId="0" applyFont="1" applyFill="1" applyBorder="1" applyAlignment="1">
      <alignment vertical="center" wrapText="1"/>
    </xf>
    <xf numFmtId="0" fontId="29" fillId="0" borderId="16" xfId="560" applyFont="1" applyFill="1" applyBorder="1" applyAlignment="1">
      <alignment horizontal="center"/>
    </xf>
    <xf numFmtId="0" fontId="29" fillId="0" borderId="10" xfId="560" applyFont="1" applyFill="1" applyBorder="1" applyAlignment="1">
      <alignment horizontal="center"/>
    </xf>
    <xf numFmtId="0" fontId="29" fillId="0" borderId="0" xfId="561" applyFont="1" applyFill="1" applyAlignment="1">
      <alignment horizontal="center"/>
    </xf>
    <xf numFmtId="0" fontId="33" fillId="0" borderId="20" xfId="479" applyFont="1" applyFill="1" applyBorder="1" applyAlignment="1">
      <alignment horizontal="center" vertical="center" wrapText="1"/>
    </xf>
    <xf numFmtId="0" fontId="29" fillId="0" borderId="0" xfId="479" applyFont="1" applyFill="1" applyAlignment="1">
      <alignment horizontal="center" vertical="center" wrapText="1"/>
    </xf>
    <xf numFmtId="168" fontId="29" fillId="0" borderId="20" xfId="479" applyNumberFormat="1" applyFont="1" applyFill="1" applyBorder="1" applyAlignment="1">
      <alignment horizontal="center" vertical="center" wrapText="1"/>
    </xf>
    <xf numFmtId="2" fontId="33" fillId="0" borderId="0" xfId="479" applyNumberFormat="1" applyFont="1" applyFill="1" applyAlignment="1">
      <alignment horizontal="center" vertical="center" wrapText="1"/>
    </xf>
    <xf numFmtId="0" fontId="29" fillId="0" borderId="16" xfId="479" applyFont="1" applyFill="1" applyBorder="1" applyAlignment="1">
      <alignment horizontal="center"/>
    </xf>
    <xf numFmtId="168" fontId="29" fillId="0" borderId="16" xfId="479" applyNumberFormat="1" applyFont="1" applyFill="1" applyBorder="1" applyAlignment="1">
      <alignment horizontal="center"/>
    </xf>
    <xf numFmtId="168" fontId="29" fillId="0" borderId="10" xfId="479" applyNumberFormat="1" applyFont="1" applyFill="1" applyBorder="1" applyAlignment="1">
      <alignment horizontal="center"/>
    </xf>
    <xf numFmtId="49" fontId="33" fillId="0" borderId="17" xfId="0" applyNumberFormat="1" applyFont="1" applyFill="1" applyBorder="1" applyAlignment="1">
      <alignment horizontal="center" vertical="center"/>
    </xf>
    <xf numFmtId="0" fontId="33" fillId="0" borderId="17" xfId="562" applyFont="1" applyFill="1" applyBorder="1" applyAlignment="1">
      <alignment horizontal="center" vertical="center" wrapText="1"/>
    </xf>
    <xf numFmtId="2" fontId="29" fillId="0" borderId="17" xfId="0" applyNumberFormat="1" applyFont="1" applyFill="1" applyBorder="1" applyAlignment="1">
      <alignment horizontal="center" vertical="center"/>
    </xf>
    <xf numFmtId="2" fontId="29" fillId="0" borderId="17" xfId="562" applyNumberFormat="1" applyFont="1" applyFill="1" applyBorder="1" applyAlignment="1">
      <alignment horizontal="center" vertical="center"/>
    </xf>
    <xf numFmtId="2" fontId="52" fillId="0" borderId="17" xfId="562" applyNumberFormat="1" applyFont="1" applyFill="1" applyBorder="1" applyAlignment="1">
      <alignment horizontal="center" vertical="center"/>
    </xf>
    <xf numFmtId="49" fontId="29" fillId="0" borderId="17" xfId="0" applyNumberFormat="1" applyFont="1" applyFill="1" applyBorder="1" applyAlignment="1">
      <alignment horizontal="center" vertical="center"/>
    </xf>
    <xf numFmtId="2" fontId="29" fillId="0" borderId="17" xfId="0" applyNumberFormat="1" applyFont="1" applyFill="1" applyBorder="1" applyAlignment="1">
      <alignment horizontal="center" vertical="center" wrapText="1"/>
    </xf>
    <xf numFmtId="168" fontId="29" fillId="0" borderId="17" xfId="0" applyNumberFormat="1" applyFont="1" applyFill="1" applyBorder="1" applyAlignment="1">
      <alignment horizontal="center" vertical="center"/>
    </xf>
    <xf numFmtId="0" fontId="29" fillId="0" borderId="17" xfId="692" applyFont="1" applyFill="1" applyBorder="1" applyAlignment="1">
      <alignment horizontal="center" vertical="center"/>
    </xf>
    <xf numFmtId="0" fontId="29" fillId="0" borderId="17" xfId="562" applyFont="1" applyFill="1" applyBorder="1" applyAlignment="1">
      <alignment horizontal="center" vertical="center"/>
    </xf>
    <xf numFmtId="2" fontId="33" fillId="0" borderId="17" xfId="0" applyNumberFormat="1" applyFont="1" applyFill="1" applyBorder="1" applyAlignment="1">
      <alignment horizontal="center" vertical="center" wrapText="1"/>
    </xf>
    <xf numFmtId="2" fontId="33" fillId="0" borderId="17" xfId="0" applyNumberFormat="1" applyFont="1" applyFill="1" applyBorder="1" applyAlignment="1">
      <alignment horizontal="center" vertical="center"/>
    </xf>
    <xf numFmtId="168" fontId="33" fillId="0" borderId="17" xfId="0" applyNumberFormat="1" applyFont="1" applyFill="1" applyBorder="1" applyAlignment="1">
      <alignment horizontal="center" vertical="center"/>
    </xf>
    <xf numFmtId="2" fontId="52" fillId="0" borderId="17" xfId="0" applyNumberFormat="1" applyFont="1" applyFill="1" applyBorder="1" applyAlignment="1">
      <alignment horizontal="center" vertical="center"/>
    </xf>
    <xf numFmtId="2" fontId="29" fillId="0" borderId="17" xfId="0" applyNumberFormat="1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 vertical="center" wrapText="1"/>
    </xf>
    <xf numFmtId="2" fontId="29" fillId="0" borderId="17" xfId="562" applyNumberFormat="1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 wrapText="1"/>
    </xf>
    <xf numFmtId="49" fontId="29" fillId="0" borderId="17" xfId="562" applyNumberFormat="1" applyFont="1" applyFill="1" applyBorder="1" applyAlignment="1">
      <alignment horizontal="center" vertical="center"/>
    </xf>
    <xf numFmtId="0" fontId="29" fillId="0" borderId="17" xfId="562" applyFont="1" applyFill="1" applyBorder="1" applyAlignment="1">
      <alignment horizontal="center" vertical="center" wrapText="1"/>
    </xf>
    <xf numFmtId="0" fontId="29" fillId="0" borderId="17" xfId="562" applyFont="1" applyFill="1" applyBorder="1" applyAlignment="1">
      <alignment horizontal="center" wrapText="1"/>
    </xf>
    <xf numFmtId="169" fontId="29" fillId="0" borderId="17" xfId="0" applyNumberFormat="1" applyFont="1" applyFill="1" applyBorder="1" applyAlignment="1">
      <alignment horizontal="center" vertical="center"/>
    </xf>
    <xf numFmtId="168" fontId="29" fillId="0" borderId="17" xfId="0" applyNumberFormat="1" applyFont="1" applyFill="1" applyBorder="1" applyAlignment="1">
      <alignment horizontal="center"/>
    </xf>
    <xf numFmtId="49" fontId="29" fillId="0" borderId="17" xfId="0" applyNumberFormat="1" applyFont="1" applyFill="1" applyBorder="1" applyAlignment="1">
      <alignment horizontal="center" vertical="center" wrapText="1"/>
    </xf>
    <xf numFmtId="2" fontId="33" fillId="0" borderId="17" xfId="562" applyNumberFormat="1" applyFont="1" applyFill="1" applyBorder="1" applyAlignment="1">
      <alignment horizontal="center" vertical="center"/>
    </xf>
    <xf numFmtId="2" fontId="29" fillId="0" borderId="17" xfId="656" applyNumberFormat="1" applyFont="1" applyFill="1" applyBorder="1" applyAlignment="1">
      <alignment horizontal="center"/>
    </xf>
    <xf numFmtId="2" fontId="29" fillId="0" borderId="17" xfId="656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49" fontId="29" fillId="0" borderId="17" xfId="562" applyNumberFormat="1" applyFont="1" applyFill="1" applyBorder="1" applyAlignment="1">
      <alignment horizontal="center" vertical="center" wrapText="1"/>
    </xf>
    <xf numFmtId="168" fontId="29" fillId="0" borderId="17" xfId="562" applyNumberFormat="1" applyFont="1" applyFill="1" applyBorder="1" applyAlignment="1">
      <alignment horizontal="center" vertical="center"/>
    </xf>
    <xf numFmtId="0" fontId="56" fillId="0" borderId="17" xfId="562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/>
    </xf>
    <xf numFmtId="2" fontId="29" fillId="0" borderId="10" xfId="560" applyNumberFormat="1" applyFont="1" applyFill="1" applyBorder="1" applyAlignment="1">
      <alignment horizontal="center"/>
    </xf>
    <xf numFmtId="49" fontId="29" fillId="0" borderId="20" xfId="642" applyNumberFormat="1" applyFont="1" applyFill="1" applyBorder="1" applyAlignment="1">
      <alignment horizontal="center" vertical="center" wrapText="1"/>
    </xf>
    <xf numFmtId="14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2" fontId="29" fillId="0" borderId="20" xfId="560" applyNumberFormat="1" applyFont="1" applyFill="1" applyBorder="1" applyAlignment="1">
      <alignment horizontal="center"/>
    </xf>
    <xf numFmtId="2" fontId="29" fillId="0" borderId="0" xfId="560" applyNumberFormat="1" applyFont="1" applyFill="1" applyAlignment="1">
      <alignment horizontal="center"/>
    </xf>
    <xf numFmtId="169" fontId="29" fillId="0" borderId="2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center"/>
    </xf>
    <xf numFmtId="0" fontId="29" fillId="0" borderId="16" xfId="479" applyFont="1" applyFill="1" applyBorder="1" applyAlignment="1">
      <alignment horizontal="center" vertical="center" wrapText="1"/>
    </xf>
    <xf numFmtId="2" fontId="29" fillId="0" borderId="20" xfId="562" applyNumberFormat="1" applyFont="1" applyFill="1" applyBorder="1" applyAlignment="1">
      <alignment horizontal="center"/>
    </xf>
    <xf numFmtId="0" fontId="29" fillId="0" borderId="20" xfId="56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168" fontId="29" fillId="0" borderId="20" xfId="0" applyNumberFormat="1" applyFont="1" applyFill="1" applyBorder="1" applyAlignment="1">
      <alignment horizontal="center" vertical="center"/>
    </xf>
    <xf numFmtId="0" fontId="29" fillId="0" borderId="20" xfId="560" applyFont="1" applyFill="1" applyBorder="1" applyAlignment="1">
      <alignment horizontal="center" vertical="center"/>
    </xf>
    <xf numFmtId="0" fontId="29" fillId="0" borderId="0" xfId="560" applyFont="1" applyFill="1" applyAlignment="1">
      <alignment horizontal="center"/>
    </xf>
    <xf numFmtId="173" fontId="29" fillId="0" borderId="20" xfId="0" applyNumberFormat="1" applyFont="1" applyFill="1" applyBorder="1" applyAlignment="1">
      <alignment horizontal="center"/>
    </xf>
    <xf numFmtId="0" fontId="60" fillId="0" borderId="17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2" fontId="60" fillId="0" borderId="17" xfId="0" applyNumberFormat="1" applyFont="1" applyFill="1" applyBorder="1" applyAlignment="1">
      <alignment horizontal="center" vertical="center"/>
    </xf>
    <xf numFmtId="2" fontId="63" fillId="0" borderId="17" xfId="0" applyNumberFormat="1" applyFont="1" applyFill="1" applyBorder="1" applyAlignment="1">
      <alignment horizontal="center" vertical="center"/>
    </xf>
    <xf numFmtId="4" fontId="60" fillId="0" borderId="17" xfId="0" applyNumberFormat="1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center" vertical="center"/>
    </xf>
    <xf numFmtId="168" fontId="53" fillId="0" borderId="17" xfId="0" applyNumberFormat="1" applyFont="1" applyFill="1" applyBorder="1" applyAlignment="1">
      <alignment horizontal="center" vertical="center"/>
    </xf>
    <xf numFmtId="2" fontId="53" fillId="0" borderId="17" xfId="0" applyNumberFormat="1" applyFont="1" applyFill="1" applyBorder="1" applyAlignment="1">
      <alignment horizontal="center" vertical="center"/>
    </xf>
    <xf numFmtId="4" fontId="53" fillId="0" borderId="17" xfId="0" applyNumberFormat="1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wrapText="1"/>
    </xf>
    <xf numFmtId="0" fontId="41" fillId="0" borderId="17" xfId="0" applyFont="1" applyFill="1" applyBorder="1" applyAlignment="1">
      <alignment horizontal="center" wrapText="1"/>
    </xf>
    <xf numFmtId="0" fontId="29" fillId="0" borderId="0" xfId="637" applyFont="1" applyFill="1" applyAlignment="1">
      <alignment horizontal="center"/>
    </xf>
    <xf numFmtId="0" fontId="29" fillId="0" borderId="11" xfId="561" applyFont="1" applyFill="1" applyBorder="1"/>
    <xf numFmtId="0" fontId="29" fillId="0" borderId="15" xfId="561" applyFont="1" applyFill="1" applyBorder="1" applyAlignment="1">
      <alignment horizontal="center"/>
    </xf>
    <xf numFmtId="0" fontId="50" fillId="0" borderId="0" xfId="637" applyFont="1" applyFill="1" applyAlignment="1">
      <alignment horizontal="center"/>
    </xf>
    <xf numFmtId="0" fontId="29" fillId="0" borderId="19" xfId="561" applyFont="1" applyFill="1" applyBorder="1"/>
    <xf numFmtId="0" fontId="29" fillId="0" borderId="20" xfId="561" applyFont="1" applyFill="1" applyBorder="1" applyAlignment="1">
      <alignment horizontal="center"/>
    </xf>
    <xf numFmtId="0" fontId="29" fillId="0" borderId="16" xfId="561" applyFont="1" applyFill="1" applyBorder="1"/>
    <xf numFmtId="0" fontId="29" fillId="0" borderId="21" xfId="561" applyFont="1" applyFill="1" applyBorder="1"/>
    <xf numFmtId="0" fontId="29" fillId="0" borderId="19" xfId="561" applyFont="1" applyFill="1" applyBorder="1" applyAlignment="1">
      <alignment horizontal="center"/>
    </xf>
    <xf numFmtId="0" fontId="29" fillId="0" borderId="16" xfId="561" applyFont="1" applyFill="1" applyBorder="1" applyAlignment="1">
      <alignment horizontal="center"/>
    </xf>
    <xf numFmtId="0" fontId="29" fillId="0" borderId="10" xfId="561" applyFont="1" applyFill="1" applyBorder="1" applyAlignment="1">
      <alignment horizontal="center"/>
    </xf>
    <xf numFmtId="0" fontId="33" fillId="0" borderId="12" xfId="561" applyFont="1" applyFill="1" applyBorder="1" applyAlignment="1">
      <alignment horizontal="center"/>
    </xf>
    <xf numFmtId="0" fontId="33" fillId="0" borderId="17" xfId="561" applyFont="1" applyFill="1" applyBorder="1" applyAlignment="1">
      <alignment horizontal="center"/>
    </xf>
    <xf numFmtId="0" fontId="33" fillId="0" borderId="13" xfId="561" applyFont="1" applyFill="1" applyBorder="1" applyAlignment="1">
      <alignment horizontal="center"/>
    </xf>
    <xf numFmtId="0" fontId="33" fillId="0" borderId="14" xfId="561" applyFont="1" applyFill="1" applyBorder="1" applyAlignment="1">
      <alignment horizontal="center"/>
    </xf>
    <xf numFmtId="0" fontId="29" fillId="0" borderId="17" xfId="638" applyFont="1" applyFill="1" applyBorder="1" applyAlignment="1">
      <alignment horizontal="center"/>
    </xf>
    <xf numFmtId="0" fontId="29" fillId="0" borderId="13" xfId="638" applyFont="1" applyFill="1" applyBorder="1" applyAlignment="1">
      <alignment horizontal="center"/>
    </xf>
    <xf numFmtId="0" fontId="33" fillId="0" borderId="17" xfId="638" applyFont="1" applyFill="1" applyBorder="1" applyAlignment="1">
      <alignment horizontal="center" vertical="center" wrapText="1"/>
    </xf>
    <xf numFmtId="0" fontId="29" fillId="0" borderId="17" xfId="561" applyFont="1" applyFill="1" applyBorder="1" applyAlignment="1">
      <alignment horizontal="center" vertical="top" wrapText="1"/>
    </xf>
    <xf numFmtId="0" fontId="29" fillId="0" borderId="13" xfId="561" applyFont="1" applyFill="1" applyBorder="1" applyAlignment="1">
      <alignment horizontal="center"/>
    </xf>
    <xf numFmtId="0" fontId="29" fillId="0" borderId="17" xfId="561" applyFont="1" applyFill="1" applyBorder="1" applyAlignment="1">
      <alignment horizontal="center"/>
    </xf>
    <xf numFmtId="0" fontId="50" fillId="0" borderId="0" xfId="638" applyFont="1" applyFill="1"/>
    <xf numFmtId="0" fontId="29" fillId="0" borderId="0" xfId="638" applyFont="1" applyFill="1"/>
    <xf numFmtId="0" fontId="33" fillId="0" borderId="17" xfId="638" applyFont="1" applyFill="1" applyBorder="1" applyAlignment="1">
      <alignment horizontal="center" wrapText="1"/>
    </xf>
    <xf numFmtId="14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2" fontId="33" fillId="0" borderId="0" xfId="0" applyNumberFormat="1" applyFont="1" applyFill="1" applyAlignment="1">
      <alignment horizontal="center" vertical="center"/>
    </xf>
    <xf numFmtId="14" fontId="45" fillId="0" borderId="0" xfId="0" applyNumberFormat="1" applyFont="1" applyFill="1" applyAlignment="1">
      <alignment horizontal="left" vertical="center" wrapText="1"/>
    </xf>
    <xf numFmtId="14" fontId="29" fillId="0" borderId="0" xfId="0" applyNumberFormat="1" applyFont="1" applyFill="1" applyAlignment="1">
      <alignment horizontal="center" vertical="center" wrapText="1"/>
    </xf>
    <xf numFmtId="168" fontId="33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50" fillId="0" borderId="0" xfId="0" applyFont="1" applyFill="1"/>
    <xf numFmtId="0" fontId="29" fillId="0" borderId="0" xfId="0" applyFont="1" applyFill="1"/>
    <xf numFmtId="168" fontId="29" fillId="0" borderId="0" xfId="0" applyNumberFormat="1" applyFont="1" applyFill="1" applyBorder="1" applyAlignment="1">
      <alignment horizontal="center"/>
    </xf>
    <xf numFmtId="1" fontId="29" fillId="0" borderId="20" xfId="0" applyNumberFormat="1" applyFont="1" applyFill="1" applyBorder="1" applyAlignment="1">
      <alignment horizontal="center"/>
    </xf>
    <xf numFmtId="165" fontId="29" fillId="0" borderId="0" xfId="671" applyFont="1" applyFill="1" applyBorder="1" applyAlignment="1">
      <alignment horizontal="center"/>
    </xf>
    <xf numFmtId="0" fontId="29" fillId="0" borderId="20" xfId="479" applyFont="1" applyFill="1" applyBorder="1" applyAlignment="1">
      <alignment horizontal="center" vertical="center" wrapText="1"/>
    </xf>
    <xf numFmtId="49" fontId="45" fillId="0" borderId="0" xfId="672" applyNumberFormat="1" applyFont="1" applyFill="1" applyBorder="1" applyAlignment="1">
      <alignment vertical="center" wrapText="1"/>
    </xf>
    <xf numFmtId="0" fontId="50" fillId="0" borderId="0" xfId="444" applyFont="1" applyFill="1" applyAlignment="1">
      <alignment horizontal="center" vertical="center" wrapText="1"/>
    </xf>
    <xf numFmtId="0" fontId="50" fillId="0" borderId="0" xfId="444" applyFont="1" applyFill="1" applyAlignment="1">
      <alignment horizontal="center"/>
    </xf>
    <xf numFmtId="0" fontId="29" fillId="0" borderId="0" xfId="444" applyFont="1" applyFill="1" applyAlignment="1">
      <alignment horizontal="center"/>
    </xf>
    <xf numFmtId="165" fontId="33" fillId="0" borderId="20" xfId="671" applyFont="1" applyFill="1" applyBorder="1" applyAlignment="1">
      <alignment horizontal="center" vertical="center"/>
    </xf>
    <xf numFmtId="173" fontId="33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vertical="top"/>
    </xf>
    <xf numFmtId="2" fontId="33" fillId="0" borderId="10" xfId="0" applyNumberFormat="1" applyFont="1" applyFill="1" applyBorder="1" applyAlignment="1">
      <alignment horizontal="center" vertical="center"/>
    </xf>
    <xf numFmtId="168" fontId="33" fillId="0" borderId="20" xfId="0" applyNumberFormat="1" applyFont="1" applyFill="1" applyBorder="1" applyAlignment="1">
      <alignment horizontal="center" vertical="center"/>
    </xf>
    <xf numFmtId="0" fontId="33" fillId="0" borderId="20" xfId="56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/>
    </xf>
    <xf numFmtId="168" fontId="29" fillId="0" borderId="13" xfId="0" applyNumberFormat="1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/>
    </xf>
    <xf numFmtId="2" fontId="29" fillId="0" borderId="13" xfId="560" applyNumberFormat="1" applyFont="1" applyFill="1" applyBorder="1" applyAlignment="1">
      <alignment horizontal="center"/>
    </xf>
    <xf numFmtId="168" fontId="33" fillId="0" borderId="20" xfId="0" applyNumberFormat="1" applyFont="1" applyFill="1" applyBorder="1" applyAlignment="1">
      <alignment horizontal="center"/>
    </xf>
    <xf numFmtId="14" fontId="29" fillId="0" borderId="0" xfId="0" applyNumberFormat="1" applyFont="1" applyFill="1" applyBorder="1" applyAlignment="1">
      <alignment horizontal="center"/>
    </xf>
    <xf numFmtId="2" fontId="29" fillId="0" borderId="0" xfId="560" applyNumberFormat="1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169" fontId="33" fillId="0" borderId="20" xfId="0" applyNumberFormat="1" applyFont="1" applyFill="1" applyBorder="1" applyAlignment="1">
      <alignment horizontal="center"/>
    </xf>
    <xf numFmtId="168" fontId="33" fillId="0" borderId="0" xfId="0" applyNumberFormat="1" applyFont="1" applyFill="1" applyAlignment="1">
      <alignment horizontal="center"/>
    </xf>
    <xf numFmtId="0" fontId="29" fillId="0" borderId="0" xfId="560" applyFont="1" applyFill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wrapText="1"/>
    </xf>
    <xf numFmtId="2" fontId="33" fillId="0" borderId="20" xfId="0" applyNumberFormat="1" applyFont="1" applyFill="1" applyBorder="1" applyAlignment="1">
      <alignment horizontal="center"/>
    </xf>
    <xf numFmtId="167" fontId="29" fillId="0" borderId="20" xfId="0" applyNumberFormat="1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 vertical="center"/>
    </xf>
    <xf numFmtId="169" fontId="29" fillId="0" borderId="17" xfId="0" applyNumberFormat="1" applyFont="1" applyFill="1" applyBorder="1" applyAlignment="1">
      <alignment horizontal="center"/>
    </xf>
    <xf numFmtId="0" fontId="29" fillId="0" borderId="17" xfId="560" applyFont="1" applyFill="1" applyBorder="1" applyAlignment="1">
      <alignment horizontal="center"/>
    </xf>
    <xf numFmtId="0" fontId="33" fillId="0" borderId="0" xfId="0" applyFont="1" applyFill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/>
    </xf>
    <xf numFmtId="0" fontId="29" fillId="0" borderId="20" xfId="562" applyFont="1" applyFill="1" applyBorder="1" applyAlignment="1">
      <alignment horizontal="center" vertical="center"/>
    </xf>
    <xf numFmtId="2" fontId="29" fillId="0" borderId="2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33" fillId="0" borderId="20" xfId="0" applyFont="1" applyFill="1" applyBorder="1" applyAlignment="1">
      <alignment horizontal="center" wrapText="1"/>
    </xf>
    <xf numFmtId="0" fontId="33" fillId="0" borderId="16" xfId="0" applyFont="1" applyFill="1" applyBorder="1" applyAlignment="1">
      <alignment horizontal="center"/>
    </xf>
    <xf numFmtId="49" fontId="33" fillId="0" borderId="17" xfId="0" applyNumberFormat="1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2" fontId="43" fillId="0" borderId="17" xfId="0" applyNumberFormat="1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 wrapText="1"/>
    </xf>
    <xf numFmtId="2" fontId="64" fillId="0" borderId="17" xfId="0" applyNumberFormat="1" applyFont="1" applyFill="1" applyBorder="1" applyAlignment="1">
      <alignment horizontal="center" vertical="center"/>
    </xf>
    <xf numFmtId="2" fontId="55" fillId="0" borderId="17" xfId="0" applyNumberFormat="1" applyFont="1" applyFill="1" applyBorder="1" applyAlignment="1">
      <alignment horizontal="center" vertical="center"/>
    </xf>
    <xf numFmtId="0" fontId="33" fillId="0" borderId="17" xfId="638" applyFont="1" applyFill="1" applyBorder="1" applyAlignment="1">
      <alignment horizontal="center"/>
    </xf>
    <xf numFmtId="2" fontId="29" fillId="0" borderId="17" xfId="638" applyNumberFormat="1" applyFont="1" applyFill="1" applyBorder="1" applyAlignment="1">
      <alignment horizontal="center"/>
    </xf>
    <xf numFmtId="2" fontId="33" fillId="0" borderId="17" xfId="638" applyNumberFormat="1" applyFont="1" applyFill="1" applyBorder="1" applyAlignment="1">
      <alignment horizontal="center"/>
    </xf>
    <xf numFmtId="2" fontId="50" fillId="0" borderId="0" xfId="638" applyNumberFormat="1" applyFont="1" applyFill="1"/>
    <xf numFmtId="0" fontId="29" fillId="0" borderId="0" xfId="638" applyFont="1" applyFill="1" applyAlignment="1">
      <alignment horizontal="center"/>
    </xf>
    <xf numFmtId="0" fontId="50" fillId="0" borderId="0" xfId="638" applyFont="1" applyFill="1" applyAlignment="1">
      <alignment horizontal="center"/>
    </xf>
    <xf numFmtId="165" fontId="33" fillId="0" borderId="17" xfId="671" applyFont="1" applyFill="1" applyBorder="1" applyAlignment="1">
      <alignment horizontal="center"/>
    </xf>
    <xf numFmtId="2" fontId="50" fillId="0" borderId="0" xfId="638" applyNumberFormat="1" applyFont="1" applyFill="1" applyAlignment="1">
      <alignment horizontal="center"/>
    </xf>
    <xf numFmtId="0" fontId="29" fillId="0" borderId="0" xfId="637" applyFont="1" applyFill="1"/>
    <xf numFmtId="2" fontId="29" fillId="0" borderId="0" xfId="637" applyNumberFormat="1" applyFont="1" applyFill="1" applyAlignment="1">
      <alignment horizontal="center"/>
    </xf>
    <xf numFmtId="0" fontId="29" fillId="0" borderId="0" xfId="508" applyFont="1" applyFill="1" applyAlignment="1">
      <alignment horizontal="center"/>
    </xf>
    <xf numFmtId="0" fontId="29" fillId="0" borderId="0" xfId="470" applyFont="1" applyFill="1"/>
    <xf numFmtId="0" fontId="29" fillId="0" borderId="0" xfId="508" applyFont="1" applyFill="1"/>
    <xf numFmtId="168" fontId="29" fillId="0" borderId="0" xfId="637" applyNumberFormat="1" applyFont="1" applyFill="1" applyAlignment="1">
      <alignment horizontal="center"/>
    </xf>
    <xf numFmtId="1" fontId="29" fillId="0" borderId="0" xfId="561" applyNumberFormat="1" applyFont="1" applyFill="1" applyAlignment="1">
      <alignment horizontal="center"/>
    </xf>
    <xf numFmtId="1" fontId="29" fillId="0" borderId="0" xfId="637" applyNumberFormat="1" applyFont="1" applyFill="1" applyAlignment="1">
      <alignment horizontal="center"/>
    </xf>
    <xf numFmtId="167" fontId="29" fillId="0" borderId="0" xfId="637" applyNumberFormat="1" applyFont="1" applyFill="1" applyAlignment="1">
      <alignment horizontal="center"/>
    </xf>
    <xf numFmtId="0" fontId="29" fillId="0" borderId="0" xfId="637" applyFont="1" applyFill="1" applyAlignment="1">
      <alignment horizontal="center" wrapText="1"/>
    </xf>
    <xf numFmtId="169" fontId="29" fillId="0" borderId="0" xfId="637" applyNumberFormat="1" applyFont="1" applyFill="1" applyAlignment="1">
      <alignment horizontal="center"/>
    </xf>
    <xf numFmtId="2" fontId="29" fillId="0" borderId="0" xfId="561" applyNumberFormat="1" applyFont="1" applyFill="1" applyAlignment="1">
      <alignment horizontal="center"/>
    </xf>
    <xf numFmtId="0" fontId="29" fillId="0" borderId="0" xfId="447" applyFont="1" applyFill="1" applyAlignment="1">
      <alignment horizontal="center" vertical="center" wrapText="1"/>
    </xf>
    <xf numFmtId="2" fontId="29" fillId="0" borderId="16" xfId="447" applyNumberFormat="1" applyFont="1" applyFill="1" applyBorder="1" applyAlignment="1">
      <alignment horizontal="center" vertical="center" wrapText="1"/>
    </xf>
    <xf numFmtId="0" fontId="35" fillId="0" borderId="0" xfId="448" applyFont="1" applyFill="1" applyAlignment="1">
      <alignment horizontal="center" vertical="center" wrapText="1"/>
    </xf>
    <xf numFmtId="2" fontId="29" fillId="0" borderId="16" xfId="662" applyNumberFormat="1" applyFont="1" applyFill="1" applyBorder="1" applyAlignment="1">
      <alignment horizontal="center" vertical="center"/>
    </xf>
    <xf numFmtId="169" fontId="29" fillId="0" borderId="20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168" fontId="29" fillId="0" borderId="19" xfId="0" applyNumberFormat="1" applyFont="1" applyFill="1" applyBorder="1" applyAlignment="1">
      <alignment horizontal="center" vertical="center"/>
    </xf>
    <xf numFmtId="2" fontId="29" fillId="0" borderId="19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68" fontId="29" fillId="0" borderId="16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2" fontId="29" fillId="0" borderId="16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168" fontId="29" fillId="0" borderId="15" xfId="0" applyNumberFormat="1" applyFont="1" applyFill="1" applyBorder="1" applyAlignment="1">
      <alignment horizontal="center" vertical="center" wrapText="1"/>
    </xf>
    <xf numFmtId="2" fontId="29" fillId="0" borderId="18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167" fontId="29" fillId="0" borderId="15" xfId="0" applyNumberFormat="1" applyFont="1" applyFill="1" applyBorder="1" applyAlignment="1">
      <alignment horizontal="center" vertical="center" wrapText="1"/>
    </xf>
    <xf numFmtId="2" fontId="29" fillId="0" borderId="15" xfId="0" applyNumberFormat="1" applyFont="1" applyFill="1" applyBorder="1" applyAlignment="1">
      <alignment horizontal="center" vertical="center" wrapText="1"/>
    </xf>
    <xf numFmtId="167" fontId="29" fillId="0" borderId="18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7" fontId="29" fillId="0" borderId="10" xfId="0" applyNumberFormat="1" applyFont="1" applyFill="1" applyBorder="1" applyAlignment="1">
      <alignment horizontal="center"/>
    </xf>
    <xf numFmtId="168" fontId="29" fillId="0" borderId="10" xfId="0" applyNumberFormat="1" applyFont="1" applyFill="1" applyBorder="1" applyAlignment="1">
      <alignment horizontal="center" vertical="center"/>
    </xf>
    <xf numFmtId="0" fontId="29" fillId="0" borderId="16" xfId="661" applyFont="1" applyFill="1" applyBorder="1" applyAlignment="1">
      <alignment horizontal="center" vertical="center"/>
    </xf>
    <xf numFmtId="0" fontId="29" fillId="0" borderId="10" xfId="661" applyFont="1" applyFill="1" applyBorder="1" applyAlignment="1">
      <alignment horizontal="center" vertical="center"/>
    </xf>
    <xf numFmtId="1" fontId="29" fillId="0" borderId="20" xfId="0" applyNumberFormat="1" applyFont="1" applyFill="1" applyBorder="1" applyAlignment="1">
      <alignment horizontal="center" vertical="center"/>
    </xf>
    <xf numFmtId="168" fontId="29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168" fontId="29" fillId="0" borderId="15" xfId="0" applyNumberFormat="1" applyFont="1" applyFill="1" applyBorder="1" applyAlignment="1">
      <alignment horizontal="center" vertical="center"/>
    </xf>
    <xf numFmtId="168" fontId="29" fillId="0" borderId="18" xfId="0" applyNumberFormat="1" applyFont="1" applyFill="1" applyBorder="1" applyAlignment="1">
      <alignment horizontal="center" vertical="center"/>
    </xf>
    <xf numFmtId="0" fontId="29" fillId="0" borderId="15" xfId="661" applyFont="1" applyFill="1" applyBorder="1" applyAlignment="1">
      <alignment horizontal="center" vertical="center"/>
    </xf>
    <xf numFmtId="2" fontId="29" fillId="0" borderId="18" xfId="661" applyNumberFormat="1" applyFont="1" applyFill="1" applyBorder="1" applyAlignment="1">
      <alignment horizontal="center" vertical="center"/>
    </xf>
    <xf numFmtId="2" fontId="29" fillId="0" borderId="10" xfId="661" applyNumberFormat="1" applyFont="1" applyFill="1" applyBorder="1" applyAlignment="1">
      <alignment horizontal="center" vertical="center"/>
    </xf>
    <xf numFmtId="14" fontId="29" fillId="0" borderId="15" xfId="0" applyNumberFormat="1" applyFont="1" applyFill="1" applyBorder="1" applyAlignment="1">
      <alignment horizontal="center" vertical="center" wrapText="1"/>
    </xf>
    <xf numFmtId="0" fontId="29" fillId="0" borderId="20" xfId="444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6" xfId="444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/>
    </xf>
    <xf numFmtId="2" fontId="29" fillId="0" borderId="19" xfId="0" applyNumberFormat="1" applyFont="1" applyFill="1" applyBorder="1" applyAlignment="1">
      <alignment horizontal="center" vertical="center" wrapText="1"/>
    </xf>
    <xf numFmtId="0" fontId="43" fillId="0" borderId="0" xfId="0" applyFont="1" applyFill="1"/>
    <xf numFmtId="0" fontId="29" fillId="0" borderId="13" xfId="0" applyFont="1" applyFill="1" applyBorder="1" applyAlignment="1">
      <alignment horizontal="center" vertical="center" wrapText="1"/>
    </xf>
    <xf numFmtId="2" fontId="29" fillId="0" borderId="13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 wrapText="1"/>
    </xf>
    <xf numFmtId="0" fontId="29" fillId="0" borderId="20" xfId="661" applyFont="1" applyFill="1" applyBorder="1" applyAlignment="1">
      <alignment horizontal="center" vertical="center"/>
    </xf>
    <xf numFmtId="0" fontId="29" fillId="0" borderId="0" xfId="661" applyFont="1" applyFill="1" applyAlignment="1">
      <alignment horizontal="center" vertical="center"/>
    </xf>
    <xf numFmtId="2" fontId="29" fillId="0" borderId="20" xfId="661" applyNumberFormat="1" applyFont="1" applyFill="1" applyBorder="1" applyAlignment="1">
      <alignment horizontal="center" vertical="center"/>
    </xf>
    <xf numFmtId="2" fontId="29" fillId="0" borderId="0" xfId="661" applyNumberFormat="1" applyFont="1" applyFill="1" applyAlignment="1">
      <alignment horizontal="center" vertical="center"/>
    </xf>
    <xf numFmtId="167" fontId="29" fillId="0" borderId="20" xfId="0" applyNumberFormat="1" applyFont="1" applyFill="1" applyBorder="1" applyAlignment="1">
      <alignment horizontal="center" vertical="center"/>
    </xf>
    <xf numFmtId="167" fontId="29" fillId="0" borderId="0" xfId="0" applyNumberFormat="1" applyFont="1" applyFill="1" applyAlignment="1">
      <alignment horizontal="center" vertical="center"/>
    </xf>
    <xf numFmtId="167" fontId="29" fillId="0" borderId="20" xfId="661" applyNumberFormat="1" applyFont="1" applyFill="1" applyBorder="1" applyAlignment="1">
      <alignment horizontal="center" vertical="center"/>
    </xf>
    <xf numFmtId="167" fontId="29" fillId="0" borderId="0" xfId="661" applyNumberFormat="1" applyFont="1" applyFill="1" applyAlignment="1">
      <alignment horizontal="center" vertical="center"/>
    </xf>
    <xf numFmtId="2" fontId="29" fillId="0" borderId="16" xfId="661" applyNumberFormat="1" applyFont="1" applyFill="1" applyBorder="1" applyAlignment="1">
      <alignment horizontal="center" vertical="center"/>
    </xf>
    <xf numFmtId="0" fontId="29" fillId="0" borderId="0" xfId="444" applyFont="1" applyFill="1" applyAlignment="1">
      <alignment horizontal="center" vertical="center"/>
    </xf>
    <xf numFmtId="0" fontId="29" fillId="0" borderId="20" xfId="473" applyFont="1" applyFill="1" applyBorder="1" applyAlignment="1">
      <alignment horizontal="center" vertical="center" wrapText="1"/>
    </xf>
    <xf numFmtId="0" fontId="29" fillId="0" borderId="0" xfId="473" applyFont="1" applyFill="1" applyAlignment="1">
      <alignment horizontal="center" vertical="center"/>
    </xf>
    <xf numFmtId="168" fontId="29" fillId="0" borderId="20" xfId="473" applyNumberFormat="1" applyFont="1" applyFill="1" applyBorder="1" applyAlignment="1">
      <alignment horizontal="center" vertical="center"/>
    </xf>
    <xf numFmtId="168" fontId="29" fillId="0" borderId="0" xfId="473" applyNumberFormat="1" applyFont="1" applyFill="1" applyAlignment="1">
      <alignment horizontal="center" vertical="center"/>
    </xf>
    <xf numFmtId="2" fontId="29" fillId="0" borderId="20" xfId="444" applyNumberFormat="1" applyFont="1" applyFill="1" applyBorder="1" applyAlignment="1">
      <alignment horizontal="center" vertical="center"/>
    </xf>
    <xf numFmtId="2" fontId="29" fillId="0" borderId="0" xfId="473" applyNumberFormat="1" applyFont="1" applyFill="1" applyAlignment="1">
      <alignment horizontal="center" vertical="center"/>
    </xf>
    <xf numFmtId="168" fontId="29" fillId="0" borderId="20" xfId="444" applyNumberFormat="1" applyFont="1" applyFill="1" applyBorder="1" applyAlignment="1">
      <alignment horizontal="center" vertical="center"/>
    </xf>
    <xf numFmtId="168" fontId="29" fillId="0" borderId="0" xfId="444" applyNumberFormat="1" applyFont="1" applyFill="1" applyAlignment="1">
      <alignment horizontal="center" vertical="center"/>
    </xf>
    <xf numFmtId="2" fontId="29" fillId="0" borderId="20" xfId="561" applyNumberFormat="1" applyFont="1" applyFill="1" applyBorder="1" applyAlignment="1">
      <alignment horizontal="center" vertical="center"/>
    </xf>
    <xf numFmtId="2" fontId="29" fillId="0" borderId="0" xfId="561" applyNumberFormat="1" applyFont="1" applyFill="1" applyAlignment="1">
      <alignment horizontal="center" vertical="center"/>
    </xf>
    <xf numFmtId="2" fontId="29" fillId="0" borderId="0" xfId="444" applyNumberFormat="1" applyFont="1" applyFill="1" applyAlignment="1">
      <alignment horizontal="center" vertical="center"/>
    </xf>
    <xf numFmtId="168" fontId="29" fillId="0" borderId="0" xfId="444" applyNumberFormat="1" applyFont="1" applyFill="1" applyAlignment="1">
      <alignment horizontal="center" vertical="center" wrapText="1"/>
    </xf>
    <xf numFmtId="2" fontId="29" fillId="0" borderId="20" xfId="561" applyNumberFormat="1" applyFont="1" applyFill="1" applyBorder="1" applyAlignment="1">
      <alignment horizontal="center" vertical="center" wrapText="1"/>
    </xf>
    <xf numFmtId="2" fontId="29" fillId="0" borderId="0" xfId="444" applyNumberFormat="1" applyFont="1" applyFill="1" applyAlignment="1">
      <alignment horizontal="center" vertical="center" wrapText="1"/>
    </xf>
    <xf numFmtId="2" fontId="29" fillId="0" borderId="0" xfId="561" applyNumberFormat="1" applyFont="1" applyFill="1" applyAlignment="1">
      <alignment horizontal="center" vertical="center" wrapText="1"/>
    </xf>
    <xf numFmtId="0" fontId="29" fillId="0" borderId="24" xfId="444" applyFont="1" applyFill="1" applyBorder="1" applyAlignment="1">
      <alignment horizontal="center" vertical="center" wrapText="1"/>
    </xf>
    <xf numFmtId="0" fontId="29" fillId="0" borderId="10" xfId="444" applyFont="1" applyFill="1" applyBorder="1" applyAlignment="1">
      <alignment horizontal="center" vertical="center"/>
    </xf>
    <xf numFmtId="168" fontId="29" fillId="0" borderId="16" xfId="444" applyNumberFormat="1" applyFont="1" applyFill="1" applyBorder="1" applyAlignment="1">
      <alignment horizontal="center" vertical="center"/>
    </xf>
    <xf numFmtId="168" fontId="29" fillId="0" borderId="10" xfId="444" applyNumberFormat="1" applyFont="1" applyFill="1" applyBorder="1" applyAlignment="1">
      <alignment horizontal="center" vertical="center"/>
    </xf>
    <xf numFmtId="2" fontId="29" fillId="0" borderId="16" xfId="561" applyNumberFormat="1" applyFont="1" applyFill="1" applyBorder="1" applyAlignment="1">
      <alignment horizontal="center" vertical="center"/>
    </xf>
    <xf numFmtId="2" fontId="29" fillId="0" borderId="16" xfId="444" applyNumberFormat="1" applyFont="1" applyFill="1" applyBorder="1" applyAlignment="1">
      <alignment horizontal="center" vertical="center"/>
    </xf>
    <xf numFmtId="2" fontId="29" fillId="0" borderId="10" xfId="444" applyNumberFormat="1" applyFont="1" applyFill="1" applyBorder="1" applyAlignment="1">
      <alignment horizontal="center" vertical="center"/>
    </xf>
    <xf numFmtId="2" fontId="29" fillId="0" borderId="10" xfId="561" applyNumberFormat="1" applyFont="1" applyFill="1" applyBorder="1" applyAlignment="1">
      <alignment horizontal="center" vertical="center"/>
    </xf>
    <xf numFmtId="0" fontId="29" fillId="0" borderId="10" xfId="473" applyFont="1" applyFill="1" applyBorder="1" applyAlignment="1">
      <alignment horizontal="center" vertical="center"/>
    </xf>
    <xf numFmtId="0" fontId="29" fillId="0" borderId="16" xfId="473" applyFont="1" applyFill="1" applyBorder="1" applyAlignment="1">
      <alignment horizontal="center" vertical="center" wrapText="1"/>
    </xf>
    <xf numFmtId="2" fontId="29" fillId="0" borderId="16" xfId="473" applyNumberFormat="1" applyFont="1" applyFill="1" applyBorder="1" applyAlignment="1">
      <alignment horizontal="center" vertical="center"/>
    </xf>
    <xf numFmtId="2" fontId="29" fillId="0" borderId="20" xfId="473" applyNumberFormat="1" applyFont="1" applyFill="1" applyBorder="1" applyAlignment="1">
      <alignment horizontal="center" vertical="center"/>
    </xf>
    <xf numFmtId="0" fontId="29" fillId="0" borderId="16" xfId="444" applyFont="1" applyFill="1" applyBorder="1" applyAlignment="1">
      <alignment horizontal="center" vertical="center" wrapText="1"/>
    </xf>
    <xf numFmtId="0" fontId="29" fillId="0" borderId="10" xfId="444" applyFont="1" applyFill="1" applyBorder="1" applyAlignment="1">
      <alignment horizontal="center" vertical="center" wrapText="1"/>
    </xf>
    <xf numFmtId="2" fontId="29" fillId="0" borderId="20" xfId="467" applyNumberFormat="1" applyFont="1" applyFill="1" applyBorder="1" applyAlignment="1">
      <alignment horizontal="center" vertical="center"/>
    </xf>
    <xf numFmtId="2" fontId="29" fillId="0" borderId="21" xfId="467" applyNumberFormat="1" applyFont="1" applyFill="1" applyBorder="1" applyAlignment="1">
      <alignment horizontal="center" vertical="center"/>
    </xf>
    <xf numFmtId="14" fontId="29" fillId="0" borderId="0" xfId="467" applyNumberFormat="1" applyFont="1" applyFill="1" applyAlignment="1">
      <alignment horizontal="center" vertical="center"/>
    </xf>
    <xf numFmtId="0" fontId="29" fillId="0" borderId="20" xfId="467" applyFont="1" applyFill="1" applyBorder="1" applyAlignment="1">
      <alignment horizontal="center" vertical="center" wrapText="1"/>
    </xf>
    <xf numFmtId="0" fontId="29" fillId="0" borderId="0" xfId="467" applyFont="1" applyFill="1" applyAlignment="1">
      <alignment horizontal="center" vertical="center"/>
    </xf>
    <xf numFmtId="2" fontId="29" fillId="0" borderId="0" xfId="467" applyNumberFormat="1" applyFont="1" applyFill="1" applyAlignment="1">
      <alignment horizontal="center" vertical="center"/>
    </xf>
    <xf numFmtId="0" fontId="29" fillId="0" borderId="20" xfId="467" applyFont="1" applyFill="1" applyBorder="1" applyAlignment="1">
      <alignment horizontal="center" vertical="center"/>
    </xf>
    <xf numFmtId="169" fontId="29" fillId="0" borderId="20" xfId="467" applyNumberFormat="1" applyFont="1" applyFill="1" applyBorder="1" applyAlignment="1">
      <alignment horizontal="center" vertical="center"/>
    </xf>
    <xf numFmtId="167" fontId="29" fillId="0" borderId="20" xfId="467" applyNumberFormat="1" applyFont="1" applyFill="1" applyBorder="1" applyAlignment="1">
      <alignment horizontal="center" vertical="center"/>
    </xf>
    <xf numFmtId="167" fontId="29" fillId="0" borderId="0" xfId="467" applyNumberFormat="1" applyFont="1" applyFill="1" applyAlignment="1">
      <alignment horizontal="center" vertical="center"/>
    </xf>
    <xf numFmtId="0" fontId="29" fillId="0" borderId="10" xfId="467" applyFont="1" applyFill="1" applyBorder="1" applyAlignment="1">
      <alignment horizontal="center" vertical="center"/>
    </xf>
    <xf numFmtId="0" fontId="29" fillId="0" borderId="16" xfId="467" applyFont="1" applyFill="1" applyBorder="1" applyAlignment="1">
      <alignment horizontal="center" vertical="center"/>
    </xf>
    <xf numFmtId="168" fontId="29" fillId="0" borderId="16" xfId="467" applyNumberFormat="1" applyFont="1" applyFill="1" applyBorder="1" applyAlignment="1">
      <alignment horizontal="center" vertical="center"/>
    </xf>
    <xf numFmtId="168" fontId="29" fillId="0" borderId="10" xfId="467" applyNumberFormat="1" applyFont="1" applyFill="1" applyBorder="1" applyAlignment="1">
      <alignment horizontal="center" vertical="center"/>
    </xf>
    <xf numFmtId="167" fontId="29" fillId="0" borderId="16" xfId="467" applyNumberFormat="1" applyFont="1" applyFill="1" applyBorder="1" applyAlignment="1">
      <alignment horizontal="center" vertical="center"/>
    </xf>
    <xf numFmtId="2" fontId="29" fillId="0" borderId="16" xfId="467" applyNumberFormat="1" applyFont="1" applyFill="1" applyBorder="1" applyAlignment="1">
      <alignment horizontal="center" vertical="center"/>
    </xf>
    <xf numFmtId="2" fontId="29" fillId="0" borderId="10" xfId="467" applyNumberFormat="1" applyFont="1" applyFill="1" applyBorder="1" applyAlignment="1">
      <alignment horizontal="center" vertical="center"/>
    </xf>
    <xf numFmtId="14" fontId="29" fillId="0" borderId="18" xfId="467" applyNumberFormat="1" applyFont="1" applyFill="1" applyBorder="1" applyAlignment="1">
      <alignment horizontal="center" vertical="center"/>
    </xf>
    <xf numFmtId="0" fontId="29" fillId="0" borderId="15" xfId="467" applyFont="1" applyFill="1" applyBorder="1" applyAlignment="1">
      <alignment horizontal="center" vertical="center" wrapText="1"/>
    </xf>
    <xf numFmtId="0" fontId="29" fillId="0" borderId="18" xfId="467" applyFont="1" applyFill="1" applyBorder="1" applyAlignment="1">
      <alignment horizontal="center" vertical="center"/>
    </xf>
    <xf numFmtId="2" fontId="29" fillId="0" borderId="15" xfId="467" applyNumberFormat="1" applyFont="1" applyFill="1" applyBorder="1" applyAlignment="1">
      <alignment horizontal="center" vertical="center"/>
    </xf>
    <xf numFmtId="2" fontId="29" fillId="0" borderId="18" xfId="467" applyNumberFormat="1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15" xfId="0" applyNumberFormat="1" applyFont="1" applyFill="1" applyBorder="1" applyAlignment="1">
      <alignment horizontal="center" vertical="center"/>
    </xf>
    <xf numFmtId="2" fontId="29" fillId="0" borderId="0" xfId="661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 wrapText="1"/>
    </xf>
    <xf numFmtId="2" fontId="29" fillId="0" borderId="21" xfId="0" applyNumberFormat="1" applyFont="1" applyFill="1" applyBorder="1" applyAlignment="1">
      <alignment horizontal="center" vertical="center"/>
    </xf>
    <xf numFmtId="0" fontId="29" fillId="0" borderId="15" xfId="444" applyFont="1" applyFill="1" applyBorder="1" applyAlignment="1">
      <alignment horizontal="center" vertical="center" wrapText="1"/>
    </xf>
    <xf numFmtId="0" fontId="29" fillId="0" borderId="0" xfId="444" applyFont="1" applyFill="1" applyBorder="1" applyAlignment="1">
      <alignment horizontal="center" vertical="center" wrapText="1"/>
    </xf>
    <xf numFmtId="2" fontId="29" fillId="0" borderId="0" xfId="444" applyNumberFormat="1" applyFont="1" applyFill="1" applyBorder="1" applyAlignment="1">
      <alignment horizontal="center" vertical="center"/>
    </xf>
    <xf numFmtId="2" fontId="29" fillId="0" borderId="0" xfId="561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 wrapText="1"/>
    </xf>
    <xf numFmtId="0" fontId="38" fillId="0" borderId="0" xfId="0" applyFont="1" applyFill="1"/>
    <xf numFmtId="0" fontId="29" fillId="0" borderId="12" xfId="561" applyFont="1" applyFill="1" applyBorder="1" applyAlignment="1">
      <alignment horizontal="center" vertical="center"/>
    </xf>
    <xf numFmtId="0" fontId="29" fillId="0" borderId="17" xfId="56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167" fontId="29" fillId="0" borderId="20" xfId="0" applyNumberFormat="1" applyFont="1" applyFill="1" applyBorder="1" applyAlignment="1">
      <alignment horizontal="center" vertical="center" wrapText="1"/>
    </xf>
    <xf numFmtId="167" fontId="29" fillId="0" borderId="0" xfId="0" applyNumberFormat="1" applyFont="1" applyFill="1" applyAlignment="1">
      <alignment horizontal="center" vertical="center" wrapText="1"/>
    </xf>
    <xf numFmtId="0" fontId="29" fillId="0" borderId="22" xfId="444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17" xfId="526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 vertical="center"/>
    </xf>
    <xf numFmtId="167" fontId="29" fillId="0" borderId="16" xfId="0" applyNumberFormat="1" applyFont="1" applyFill="1" applyBorder="1" applyAlignment="1">
      <alignment horizontal="center" vertical="center"/>
    </xf>
    <xf numFmtId="167" fontId="29" fillId="0" borderId="10" xfId="0" applyNumberFormat="1" applyFont="1" applyFill="1" applyBorder="1" applyAlignment="1">
      <alignment horizontal="center" vertical="center"/>
    </xf>
    <xf numFmtId="167" fontId="29" fillId="0" borderId="21" xfId="0" applyNumberFormat="1" applyFont="1" applyFill="1" applyBorder="1" applyAlignment="1">
      <alignment horizontal="center" vertical="center"/>
    </xf>
    <xf numFmtId="0" fontId="29" fillId="0" borderId="15" xfId="661" applyFont="1" applyFill="1" applyBorder="1" applyAlignment="1">
      <alignment horizontal="center" vertical="center" wrapText="1"/>
    </xf>
    <xf numFmtId="0" fontId="29" fillId="0" borderId="18" xfId="661" applyFont="1" applyFill="1" applyBorder="1" applyAlignment="1">
      <alignment horizontal="center" vertical="center" wrapText="1"/>
    </xf>
    <xf numFmtId="167" fontId="29" fillId="0" borderId="18" xfId="0" applyNumberFormat="1" applyFont="1" applyFill="1" applyBorder="1" applyAlignment="1">
      <alignment horizontal="center" vertical="center"/>
    </xf>
    <xf numFmtId="167" fontId="29" fillId="0" borderId="15" xfId="661" applyNumberFormat="1" applyFont="1" applyFill="1" applyBorder="1" applyAlignment="1">
      <alignment horizontal="center" vertical="center"/>
    </xf>
    <xf numFmtId="167" fontId="29" fillId="0" borderId="18" xfId="661" applyNumberFormat="1" applyFont="1" applyFill="1" applyBorder="1" applyAlignment="1">
      <alignment horizontal="center" vertical="center"/>
    </xf>
    <xf numFmtId="167" fontId="29" fillId="0" borderId="15" xfId="0" applyNumberFormat="1" applyFont="1" applyFill="1" applyBorder="1" applyAlignment="1">
      <alignment horizontal="center" vertical="center"/>
    </xf>
    <xf numFmtId="2" fontId="29" fillId="0" borderId="15" xfId="661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2" fontId="50" fillId="0" borderId="18" xfId="0" applyNumberFormat="1" applyFont="1" applyFill="1" applyBorder="1" applyAlignment="1">
      <alignment horizontal="center" vertical="center"/>
    </xf>
    <xf numFmtId="0" fontId="50" fillId="0" borderId="15" xfId="661" applyFont="1" applyFill="1" applyBorder="1" applyAlignment="1">
      <alignment horizontal="center" vertical="center"/>
    </xf>
    <xf numFmtId="2" fontId="50" fillId="0" borderId="18" xfId="661" applyNumberFormat="1" applyFont="1" applyFill="1" applyBorder="1" applyAlignment="1">
      <alignment horizontal="center" vertical="center"/>
    </xf>
    <xf numFmtId="2" fontId="50" fillId="0" borderId="15" xfId="0" applyNumberFormat="1" applyFont="1" applyFill="1" applyBorder="1" applyAlignment="1">
      <alignment horizontal="center" vertical="center"/>
    </xf>
    <xf numFmtId="0" fontId="29" fillId="0" borderId="16" xfId="447" applyFont="1" applyFill="1" applyBorder="1" applyAlignment="1">
      <alignment horizontal="center"/>
    </xf>
    <xf numFmtId="0" fontId="50" fillId="0" borderId="16" xfId="661" applyFont="1" applyFill="1" applyBorder="1" applyAlignment="1">
      <alignment horizontal="center" vertical="center"/>
    </xf>
    <xf numFmtId="2" fontId="50" fillId="0" borderId="10" xfId="661" applyNumberFormat="1" applyFont="1" applyFill="1" applyBorder="1" applyAlignment="1">
      <alignment horizontal="center" vertical="center"/>
    </xf>
    <xf numFmtId="168" fontId="29" fillId="0" borderId="17" xfId="0" applyNumberFormat="1" applyFont="1" applyFill="1" applyBorder="1" applyAlignment="1">
      <alignment horizontal="center" vertical="center" wrapText="1"/>
    </xf>
    <xf numFmtId="1" fontId="29" fillId="0" borderId="17" xfId="0" applyNumberFormat="1" applyFont="1" applyFill="1" applyBorder="1" applyAlignment="1">
      <alignment horizontal="center" vertical="center" wrapText="1"/>
    </xf>
    <xf numFmtId="167" fontId="29" fillId="0" borderId="17" xfId="0" applyNumberFormat="1" applyFont="1" applyFill="1" applyBorder="1" applyAlignment="1">
      <alignment horizontal="center" vertical="center" wrapText="1"/>
    </xf>
    <xf numFmtId="168" fontId="29" fillId="0" borderId="16" xfId="473" applyNumberFormat="1" applyFont="1" applyFill="1" applyBorder="1" applyAlignment="1">
      <alignment horizontal="center" vertical="center"/>
    </xf>
    <xf numFmtId="168" fontId="29" fillId="0" borderId="10" xfId="473" applyNumberFormat="1" applyFont="1" applyFill="1" applyBorder="1" applyAlignment="1">
      <alignment horizontal="center" vertical="center"/>
    </xf>
    <xf numFmtId="2" fontId="29" fillId="0" borderId="10" xfId="473" applyNumberFormat="1" applyFont="1" applyFill="1" applyBorder="1" applyAlignment="1">
      <alignment horizontal="center" vertical="center"/>
    </xf>
    <xf numFmtId="14" fontId="29" fillId="0" borderId="0" xfId="444" applyNumberFormat="1" applyFont="1" applyFill="1" applyAlignment="1">
      <alignment horizontal="center" vertical="center" wrapText="1"/>
    </xf>
    <xf numFmtId="168" fontId="29" fillId="0" borderId="20" xfId="444" applyNumberFormat="1" applyFont="1" applyFill="1" applyBorder="1" applyAlignment="1">
      <alignment horizontal="center" vertical="center" wrapText="1"/>
    </xf>
    <xf numFmtId="168" fontId="50" fillId="0" borderId="0" xfId="0" applyNumberFormat="1" applyFont="1" applyFill="1"/>
    <xf numFmtId="2" fontId="29" fillId="0" borderId="19" xfId="561" applyNumberFormat="1" applyFont="1" applyFill="1" applyBorder="1" applyAlignment="1">
      <alignment horizontal="center" vertical="center"/>
    </xf>
    <xf numFmtId="14" fontId="29" fillId="0" borderId="11" xfId="467" applyNumberFormat="1" applyFont="1" applyFill="1" applyBorder="1" applyAlignment="1">
      <alignment horizontal="center" vertical="center"/>
    </xf>
    <xf numFmtId="2" fontId="29" fillId="0" borderId="11" xfId="467" applyNumberFormat="1" applyFont="1" applyFill="1" applyBorder="1" applyAlignment="1">
      <alignment horizontal="center" vertical="center"/>
    </xf>
    <xf numFmtId="167" fontId="29" fillId="0" borderId="11" xfId="467" applyNumberFormat="1" applyFont="1" applyFill="1" applyBorder="1" applyAlignment="1">
      <alignment horizontal="center" vertical="center"/>
    </xf>
    <xf numFmtId="2" fontId="29" fillId="0" borderId="19" xfId="467" applyNumberFormat="1" applyFont="1" applyFill="1" applyBorder="1" applyAlignment="1">
      <alignment horizontal="center" vertical="center"/>
    </xf>
    <xf numFmtId="167" fontId="29" fillId="0" borderId="19" xfId="467" applyNumberFormat="1" applyFont="1" applyFill="1" applyBorder="1" applyAlignment="1">
      <alignment horizontal="center" vertical="center"/>
    </xf>
    <xf numFmtId="0" fontId="29" fillId="0" borderId="21" xfId="467" applyFont="1" applyFill="1" applyBorder="1" applyAlignment="1">
      <alignment horizontal="center" vertical="center"/>
    </xf>
    <xf numFmtId="167" fontId="29" fillId="0" borderId="17" xfId="562" applyNumberFormat="1" applyFont="1" applyFill="1" applyBorder="1" applyAlignment="1">
      <alignment horizontal="center" vertical="center"/>
    </xf>
    <xf numFmtId="0" fontId="43" fillId="0" borderId="15" xfId="0" applyFont="1" applyFill="1" applyBorder="1"/>
    <xf numFmtId="0" fontId="29" fillId="0" borderId="21" xfId="0" applyFont="1" applyFill="1" applyBorder="1" applyAlignment="1">
      <alignment horizontal="center" vertical="center"/>
    </xf>
    <xf numFmtId="1" fontId="29" fillId="0" borderId="0" xfId="0" applyNumberFormat="1" applyFont="1" applyFill="1" applyAlignment="1">
      <alignment horizontal="center" vertical="center" wrapText="1"/>
    </xf>
    <xf numFmtId="1" fontId="29" fillId="0" borderId="19" xfId="0" applyNumberFormat="1" applyFont="1" applyFill="1" applyBorder="1" applyAlignment="1">
      <alignment horizontal="center" vertical="center"/>
    </xf>
    <xf numFmtId="2" fontId="29" fillId="0" borderId="22" xfId="0" applyNumberFormat="1" applyFont="1" applyFill="1" applyBorder="1" applyAlignment="1">
      <alignment horizontal="center" vertical="center"/>
    </xf>
    <xf numFmtId="1" fontId="29" fillId="0" borderId="19" xfId="0" applyNumberFormat="1" applyFont="1" applyFill="1" applyBorder="1" applyAlignment="1">
      <alignment horizontal="center"/>
    </xf>
    <xf numFmtId="2" fontId="29" fillId="0" borderId="22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168" fontId="29" fillId="0" borderId="21" xfId="0" applyNumberFormat="1" applyFont="1" applyFill="1" applyBorder="1" applyAlignment="1">
      <alignment horizontal="center" vertical="center"/>
    </xf>
    <xf numFmtId="1" fontId="29" fillId="0" borderId="15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Alignment="1">
      <alignment horizontal="center" vertical="center"/>
    </xf>
    <xf numFmtId="0" fontId="29" fillId="0" borderId="15" xfId="467" applyFont="1" applyFill="1" applyBorder="1" applyAlignment="1">
      <alignment horizontal="center" vertical="center"/>
    </xf>
    <xf numFmtId="168" fontId="29" fillId="0" borderId="11" xfId="467" applyNumberFormat="1" applyFont="1" applyFill="1" applyBorder="1" applyAlignment="1">
      <alignment horizontal="center" vertical="center"/>
    </xf>
    <xf numFmtId="168" fontId="29" fillId="0" borderId="15" xfId="467" applyNumberFormat="1" applyFont="1" applyFill="1" applyBorder="1" applyAlignment="1">
      <alignment horizontal="center" vertical="center"/>
    </xf>
    <xf numFmtId="2" fontId="29" fillId="0" borderId="17" xfId="467" applyNumberFormat="1" applyFont="1" applyFill="1" applyBorder="1" applyAlignment="1">
      <alignment horizontal="center" vertical="center"/>
    </xf>
    <xf numFmtId="0" fontId="29" fillId="0" borderId="11" xfId="467" applyFont="1" applyFill="1" applyBorder="1" applyAlignment="1">
      <alignment horizontal="center" vertical="center"/>
    </xf>
    <xf numFmtId="0" fontId="29" fillId="0" borderId="20" xfId="661" applyFont="1" applyFill="1" applyBorder="1" applyAlignment="1">
      <alignment horizontal="center" vertical="center" wrapText="1"/>
    </xf>
    <xf numFmtId="0" fontId="29" fillId="0" borderId="0" xfId="661" applyFont="1" applyFill="1" applyAlignment="1">
      <alignment horizontal="center" vertical="center" wrapText="1"/>
    </xf>
    <xf numFmtId="168" fontId="29" fillId="0" borderId="18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wrapText="1"/>
    </xf>
    <xf numFmtId="2" fontId="29" fillId="0" borderId="0" xfId="661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center" wrapText="1"/>
    </xf>
    <xf numFmtId="2" fontId="29" fillId="0" borderId="15" xfId="0" applyNumberFormat="1" applyFont="1" applyFill="1" applyBorder="1" applyAlignment="1">
      <alignment horizontal="center"/>
    </xf>
    <xf numFmtId="168" fontId="29" fillId="0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5" xfId="661" applyNumberFormat="1" applyFont="1" applyFill="1" applyBorder="1" applyAlignment="1">
      <alignment horizontal="center"/>
    </xf>
    <xf numFmtId="2" fontId="29" fillId="0" borderId="18" xfId="661" applyNumberFormat="1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14" fontId="29" fillId="0" borderId="20" xfId="467" applyNumberFormat="1" applyFont="1" applyFill="1" applyBorder="1" applyAlignment="1">
      <alignment horizontal="center" vertical="center"/>
    </xf>
    <xf numFmtId="0" fontId="29" fillId="0" borderId="19" xfId="467" applyFont="1" applyFill="1" applyBorder="1" applyAlignment="1">
      <alignment horizontal="center" vertical="center" wrapText="1"/>
    </xf>
    <xf numFmtId="168" fontId="29" fillId="0" borderId="19" xfId="467" applyNumberFormat="1" applyFont="1" applyFill="1" applyBorder="1" applyAlignment="1">
      <alignment horizontal="center" vertical="center"/>
    </xf>
    <xf numFmtId="168" fontId="29" fillId="0" borderId="20" xfId="467" applyNumberFormat="1" applyFont="1" applyFill="1" applyBorder="1" applyAlignment="1">
      <alignment horizontal="center" vertical="center"/>
    </xf>
    <xf numFmtId="0" fontId="29" fillId="0" borderId="19" xfId="467" applyFont="1" applyFill="1" applyBorder="1" applyAlignment="1">
      <alignment horizontal="center" vertical="center"/>
    </xf>
    <xf numFmtId="14" fontId="29" fillId="0" borderId="15" xfId="467" applyNumberFormat="1" applyFont="1" applyFill="1" applyBorder="1" applyAlignment="1">
      <alignment horizontal="center" vertical="center"/>
    </xf>
    <xf numFmtId="0" fontId="29" fillId="0" borderId="11" xfId="467" applyFont="1" applyFill="1" applyBorder="1" applyAlignment="1">
      <alignment horizontal="center" vertical="center" wrapText="1"/>
    </xf>
    <xf numFmtId="168" fontId="29" fillId="0" borderId="21" xfId="467" applyNumberFormat="1" applyFont="1" applyFill="1" applyBorder="1" applyAlignment="1">
      <alignment horizontal="center" vertical="center"/>
    </xf>
    <xf numFmtId="49" fontId="29" fillId="0" borderId="15" xfId="465" applyNumberFormat="1" applyFont="1" applyFill="1" applyBorder="1" applyAlignment="1">
      <alignment horizontal="center" vertical="center" wrapText="1"/>
    </xf>
    <xf numFmtId="0" fontId="29" fillId="0" borderId="15" xfId="465" applyFont="1" applyFill="1" applyBorder="1" applyAlignment="1">
      <alignment horizontal="center" vertical="center" wrapText="1"/>
    </xf>
    <xf numFmtId="0" fontId="29" fillId="0" borderId="15" xfId="465" applyFont="1" applyFill="1" applyBorder="1" applyAlignment="1">
      <alignment horizontal="center" vertical="center"/>
    </xf>
    <xf numFmtId="2" fontId="29" fillId="0" borderId="15" xfId="465" applyNumberFormat="1" applyFont="1" applyFill="1" applyBorder="1" applyAlignment="1">
      <alignment horizontal="center" vertical="center"/>
    </xf>
    <xf numFmtId="0" fontId="29" fillId="0" borderId="20" xfId="465" applyFont="1" applyFill="1" applyBorder="1" applyAlignment="1">
      <alignment horizontal="center" vertical="center" wrapText="1"/>
    </xf>
    <xf numFmtId="0" fontId="29" fillId="0" borderId="20" xfId="465" applyFont="1" applyFill="1" applyBorder="1" applyAlignment="1">
      <alignment horizontal="center" vertical="center"/>
    </xf>
    <xf numFmtId="2" fontId="29" fillId="0" borderId="20" xfId="465" applyNumberFormat="1" applyFont="1" applyFill="1" applyBorder="1" applyAlignment="1">
      <alignment horizontal="center" vertical="center"/>
    </xf>
    <xf numFmtId="2" fontId="29" fillId="0" borderId="20" xfId="541" applyNumberFormat="1" applyFont="1" applyFill="1" applyBorder="1" applyAlignment="1">
      <alignment horizontal="center" vertical="center"/>
    </xf>
    <xf numFmtId="0" fontId="29" fillId="0" borderId="22" xfId="465" applyFont="1" applyFill="1" applyBorder="1" applyAlignment="1">
      <alignment horizontal="center" vertical="center" wrapText="1"/>
    </xf>
    <xf numFmtId="0" fontId="29" fillId="0" borderId="20" xfId="504" applyFont="1" applyFill="1" applyBorder="1" applyAlignment="1">
      <alignment horizontal="center" vertical="center"/>
    </xf>
    <xf numFmtId="2" fontId="29" fillId="0" borderId="20" xfId="543" applyNumberFormat="1" applyFont="1" applyFill="1" applyBorder="1" applyAlignment="1">
      <alignment horizontal="center" vertical="center"/>
    </xf>
    <xf numFmtId="0" fontId="29" fillId="0" borderId="0" xfId="465" applyFont="1" applyFill="1" applyAlignment="1">
      <alignment horizontal="center" vertical="center" wrapText="1"/>
    </xf>
    <xf numFmtId="0" fontId="29" fillId="0" borderId="0" xfId="504" applyFont="1" applyFill="1" applyAlignment="1">
      <alignment horizontal="center" vertical="center"/>
    </xf>
    <xf numFmtId="0" fontId="29" fillId="0" borderId="24" xfId="465" applyFont="1" applyFill="1" applyBorder="1" applyAlignment="1">
      <alignment horizontal="center" vertical="center" wrapText="1"/>
    </xf>
    <xf numFmtId="173" fontId="29" fillId="0" borderId="20" xfId="465" applyNumberFormat="1" applyFont="1" applyFill="1" applyBorder="1" applyAlignment="1">
      <alignment horizontal="center" vertical="center"/>
    </xf>
    <xf numFmtId="169" fontId="29" fillId="0" borderId="20" xfId="465" applyNumberFormat="1" applyFont="1" applyFill="1" applyBorder="1" applyAlignment="1">
      <alignment horizontal="center" vertical="center"/>
    </xf>
    <xf numFmtId="167" fontId="29" fillId="0" borderId="11" xfId="0" applyNumberFormat="1" applyFont="1" applyFill="1" applyBorder="1" applyAlignment="1">
      <alignment horizontal="center" vertical="center" wrapText="1"/>
    </xf>
    <xf numFmtId="167" fontId="29" fillId="0" borderId="19" xfId="0" applyNumberFormat="1" applyFont="1" applyFill="1" applyBorder="1" applyAlignment="1">
      <alignment horizontal="center" vertical="center" wrapText="1"/>
    </xf>
    <xf numFmtId="169" fontId="29" fillId="0" borderId="16" xfId="0" applyNumberFormat="1" applyFont="1" applyFill="1" applyBorder="1" applyAlignment="1">
      <alignment horizontal="center" vertical="center"/>
    </xf>
    <xf numFmtId="1" fontId="29" fillId="0" borderId="15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69" fontId="29" fillId="0" borderId="20" xfId="0" applyNumberFormat="1" applyFont="1" applyFill="1" applyBorder="1" applyAlignment="1">
      <alignment horizontal="center" vertical="center"/>
    </xf>
    <xf numFmtId="169" fontId="29" fillId="0" borderId="0" xfId="0" applyNumberFormat="1" applyFont="1" applyFill="1" applyAlignment="1">
      <alignment horizontal="center" vertical="center"/>
    </xf>
    <xf numFmtId="14" fontId="29" fillId="0" borderId="18" xfId="0" applyNumberFormat="1" applyFont="1" applyFill="1" applyBorder="1" applyAlignment="1">
      <alignment horizontal="center" vertical="center"/>
    </xf>
    <xf numFmtId="14" fontId="29" fillId="0" borderId="0" xfId="0" applyNumberFormat="1" applyFont="1" applyFill="1" applyBorder="1" applyAlignment="1">
      <alignment horizontal="center" vertical="center"/>
    </xf>
    <xf numFmtId="0" fontId="43" fillId="0" borderId="25" xfId="0" applyFont="1" applyFill="1" applyBorder="1"/>
    <xf numFmtId="0" fontId="29" fillId="0" borderId="11" xfId="473" applyFont="1" applyFill="1" applyBorder="1" applyAlignment="1">
      <alignment horizontal="center" vertical="center"/>
    </xf>
    <xf numFmtId="0" fontId="29" fillId="0" borderId="15" xfId="473" applyFont="1" applyFill="1" applyBorder="1" applyAlignment="1">
      <alignment horizontal="center" vertical="center" wrapText="1"/>
    </xf>
    <xf numFmtId="0" fontId="29" fillId="0" borderId="18" xfId="473" applyFont="1" applyFill="1" applyBorder="1" applyAlignment="1">
      <alignment horizontal="center" vertical="center"/>
    </xf>
    <xf numFmtId="168" fontId="29" fillId="0" borderId="15" xfId="473" applyNumberFormat="1" applyFont="1" applyFill="1" applyBorder="1" applyAlignment="1">
      <alignment horizontal="center" vertical="center"/>
    </xf>
    <xf numFmtId="2" fontId="29" fillId="0" borderId="18" xfId="473" applyNumberFormat="1" applyFont="1" applyFill="1" applyBorder="1" applyAlignment="1">
      <alignment horizontal="center" vertical="center"/>
    </xf>
    <xf numFmtId="2" fontId="29" fillId="0" borderId="15" xfId="473" applyNumberFormat="1" applyFont="1" applyFill="1" applyBorder="1" applyAlignment="1">
      <alignment horizontal="center" vertical="center"/>
    </xf>
    <xf numFmtId="0" fontId="29" fillId="0" borderId="18" xfId="661" applyFont="1" applyFill="1" applyBorder="1" applyAlignment="1">
      <alignment horizontal="center" vertical="center"/>
    </xf>
    <xf numFmtId="14" fontId="29" fillId="0" borderId="11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 wrapText="1"/>
    </xf>
    <xf numFmtId="1" fontId="29" fillId="0" borderId="20" xfId="541" applyNumberFormat="1" applyFont="1" applyFill="1" applyBorder="1" applyAlignment="1">
      <alignment horizontal="center" vertical="center"/>
    </xf>
    <xf numFmtId="167" fontId="29" fillId="0" borderId="20" xfId="444" applyNumberFormat="1" applyFont="1" applyFill="1" applyBorder="1" applyAlignment="1">
      <alignment horizontal="center" vertical="center"/>
    </xf>
    <xf numFmtId="2" fontId="29" fillId="0" borderId="16" xfId="541" applyNumberFormat="1" applyFont="1" applyFill="1" applyBorder="1" applyAlignment="1">
      <alignment horizontal="center" vertical="center"/>
    </xf>
    <xf numFmtId="2" fontId="29" fillId="0" borderId="16" xfId="465" applyNumberFormat="1" applyFont="1" applyFill="1" applyBorder="1" applyAlignment="1">
      <alignment horizontal="center" vertical="center"/>
    </xf>
    <xf numFmtId="167" fontId="29" fillId="0" borderId="16" xfId="444" applyNumberFormat="1" applyFont="1" applyFill="1" applyBorder="1" applyAlignment="1">
      <alignment horizontal="center" vertical="center"/>
    </xf>
    <xf numFmtId="2" fontId="29" fillId="0" borderId="11" xfId="0" applyNumberFormat="1" applyFont="1" applyFill="1" applyBorder="1" applyAlignment="1">
      <alignment horizontal="center" vertical="center"/>
    </xf>
    <xf numFmtId="0" fontId="43" fillId="0" borderId="18" xfId="0" applyFont="1" applyFill="1" applyBorder="1"/>
    <xf numFmtId="2" fontId="66" fillId="0" borderId="11" xfId="0" applyNumberFormat="1" applyFont="1" applyFill="1" applyBorder="1"/>
    <xf numFmtId="2" fontId="66" fillId="0" borderId="15" xfId="0" applyNumberFormat="1" applyFont="1" applyFill="1" applyBorder="1"/>
    <xf numFmtId="2" fontId="50" fillId="0" borderId="0" xfId="0" applyNumberFormat="1" applyFont="1" applyFill="1"/>
    <xf numFmtId="2" fontId="33" fillId="0" borderId="19" xfId="467" applyNumberFormat="1" applyFont="1" applyFill="1" applyBorder="1" applyAlignment="1">
      <alignment horizontal="center" vertical="center"/>
    </xf>
    <xf numFmtId="2" fontId="33" fillId="0" borderId="20" xfId="467" applyNumberFormat="1" applyFont="1" applyFill="1" applyBorder="1" applyAlignment="1">
      <alignment horizontal="center" vertical="center"/>
    </xf>
    <xf numFmtId="0" fontId="43" fillId="0" borderId="20" xfId="0" applyFont="1" applyFill="1" applyBorder="1"/>
    <xf numFmtId="2" fontId="33" fillId="0" borderId="16" xfId="467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wrapText="1"/>
    </xf>
    <xf numFmtId="0" fontId="0" fillId="0" borderId="0" xfId="0" applyFill="1"/>
    <xf numFmtId="0" fontId="29" fillId="24" borderId="25" xfId="657" applyFont="1" applyFill="1" applyBorder="1"/>
    <xf numFmtId="0" fontId="29" fillId="24" borderId="25" xfId="657" applyFont="1" applyFill="1" applyBorder="1" applyAlignment="1">
      <alignment horizontal="center"/>
    </xf>
    <xf numFmtId="0" fontId="29" fillId="24" borderId="25" xfId="657" applyFont="1" applyFill="1" applyBorder="1" applyAlignment="1">
      <alignment horizontal="left"/>
    </xf>
    <xf numFmtId="0" fontId="67" fillId="0" borderId="0" xfId="0" applyFont="1" applyFill="1" applyAlignment="1">
      <alignment vertical="center"/>
    </xf>
    <xf numFmtId="0" fontId="29" fillId="24" borderId="17" xfId="638" applyFont="1" applyFill="1" applyBorder="1" applyAlignment="1">
      <alignment horizontal="center"/>
    </xf>
    <xf numFmtId="168" fontId="29" fillId="24" borderId="17" xfId="638" applyNumberFormat="1" applyFont="1" applyFill="1" applyBorder="1" applyAlignment="1">
      <alignment horizontal="center"/>
    </xf>
    <xf numFmtId="169" fontId="29" fillId="24" borderId="17" xfId="638" applyNumberFormat="1" applyFont="1" applyFill="1" applyBorder="1" applyAlignment="1">
      <alignment horizontal="center"/>
    </xf>
    <xf numFmtId="9" fontId="33" fillId="24" borderId="17" xfId="638" applyNumberFormat="1" applyFont="1" applyFill="1" applyBorder="1" applyAlignment="1">
      <alignment horizontal="center"/>
    </xf>
    <xf numFmtId="0" fontId="33" fillId="24" borderId="17" xfId="638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68" fontId="29" fillId="24" borderId="11" xfId="0" applyNumberFormat="1" applyFont="1" applyFill="1" applyBorder="1" applyAlignment="1">
      <alignment horizontal="center" vertical="center"/>
    </xf>
    <xf numFmtId="2" fontId="29" fillId="24" borderId="11" xfId="0" applyNumberFormat="1" applyFont="1" applyFill="1" applyBorder="1" applyAlignment="1">
      <alignment horizontal="center" vertical="center"/>
    </xf>
    <xf numFmtId="2" fontId="66" fillId="24" borderId="11" xfId="0" applyNumberFormat="1" applyFont="1" applyFill="1" applyBorder="1"/>
    <xf numFmtId="9" fontId="29" fillId="24" borderId="19" xfId="0" applyNumberFormat="1" applyFont="1" applyFill="1" applyBorder="1" applyAlignment="1">
      <alignment horizontal="center" vertical="center"/>
    </xf>
    <xf numFmtId="0" fontId="29" fillId="24" borderId="19" xfId="0" applyFont="1" applyFill="1" applyBorder="1" applyAlignment="1">
      <alignment horizontal="center" vertical="center"/>
    </xf>
    <xf numFmtId="2" fontId="33" fillId="24" borderId="19" xfId="467" applyNumberFormat="1" applyFont="1" applyFill="1" applyBorder="1" applyAlignment="1">
      <alignment horizontal="center" vertical="center"/>
    </xf>
    <xf numFmtId="168" fontId="29" fillId="24" borderId="19" xfId="0" applyNumberFormat="1" applyFont="1" applyFill="1" applyBorder="1" applyAlignment="1">
      <alignment horizontal="center" vertical="center"/>
    </xf>
    <xf numFmtId="0" fontId="30" fillId="0" borderId="16" xfId="508" applyFont="1" applyBorder="1" applyAlignment="1">
      <alignment horizontal="center" vertical="center"/>
    </xf>
    <xf numFmtId="0" fontId="32" fillId="0" borderId="10" xfId="508" applyFont="1" applyBorder="1" applyAlignment="1">
      <alignment horizontal="center" vertical="center" wrapText="1"/>
    </xf>
    <xf numFmtId="0" fontId="35" fillId="0" borderId="16" xfId="508" applyFont="1" applyBorder="1" applyAlignment="1">
      <alignment horizontal="center" vertical="center" wrapText="1"/>
    </xf>
    <xf numFmtId="0" fontId="35" fillId="0" borderId="10" xfId="508" applyFont="1" applyBorder="1" applyAlignment="1">
      <alignment horizontal="center" vertical="center" wrapText="1"/>
    </xf>
    <xf numFmtId="0" fontId="35" fillId="0" borderId="0" xfId="508" applyFont="1" applyBorder="1" applyAlignment="1">
      <alignment horizontal="center" vertical="center"/>
    </xf>
    <xf numFmtId="0" fontId="5" fillId="0" borderId="0" xfId="508" applyFont="1" applyBorder="1" applyAlignment="1">
      <alignment horizontal="center" vertical="center"/>
    </xf>
    <xf numFmtId="0" fontId="2" fillId="0" borderId="0" xfId="508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637" applyFont="1" applyFill="1" applyAlignment="1">
      <alignment horizontal="center"/>
    </xf>
    <xf numFmtId="0" fontId="29" fillId="0" borderId="25" xfId="561" applyFont="1" applyFill="1" applyBorder="1" applyAlignment="1">
      <alignment horizontal="center"/>
    </xf>
    <xf numFmtId="0" fontId="29" fillId="0" borderId="25" xfId="561" applyFont="1" applyFill="1" applyBorder="1"/>
    <xf numFmtId="0" fontId="29" fillId="0" borderId="25" xfId="561" applyFont="1" applyFill="1" applyBorder="1" applyAlignment="1">
      <alignment horizontal="left"/>
    </xf>
    <xf numFmtId="0" fontId="33" fillId="0" borderId="0" xfId="561" applyFont="1" applyFill="1" applyAlignment="1">
      <alignment vertical="center"/>
    </xf>
    <xf numFmtId="0" fontId="33" fillId="0" borderId="0" xfId="561" applyFont="1" applyFill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2" fontId="60" fillId="0" borderId="0" xfId="0" applyNumberFormat="1" applyFont="1" applyAlignment="1">
      <alignment horizontal="right" vertical="center"/>
    </xf>
    <xf numFmtId="0" fontId="60" fillId="0" borderId="0" xfId="637" applyFont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5" fillId="0" borderId="12" xfId="508" applyFont="1" applyBorder="1" applyAlignment="1">
      <alignment horizontal="center"/>
    </xf>
    <xf numFmtId="0" fontId="35" fillId="0" borderId="13" xfId="508" applyFont="1" applyBorder="1" applyAlignment="1">
      <alignment horizontal="center"/>
    </xf>
    <xf numFmtId="0" fontId="35" fillId="0" borderId="14" xfId="508" applyFont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5" xfId="479" applyFont="1" applyFill="1" applyBorder="1" applyAlignment="1">
      <alignment horizontal="center" vertical="center" wrapText="1"/>
    </xf>
    <xf numFmtId="0" fontId="29" fillId="0" borderId="16" xfId="479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9" fontId="45" fillId="0" borderId="19" xfId="672" applyNumberFormat="1" applyFont="1" applyFill="1" applyBorder="1" applyAlignment="1">
      <alignment vertical="center" wrapText="1"/>
    </xf>
    <xf numFmtId="49" fontId="45" fillId="0" borderId="0" xfId="672" applyNumberFormat="1" applyFont="1" applyFill="1" applyBorder="1" applyAlignment="1">
      <alignment vertical="center" wrapText="1"/>
    </xf>
    <xf numFmtId="0" fontId="33" fillId="0" borderId="0" xfId="637" applyFont="1" applyFill="1" applyAlignment="1">
      <alignment horizontal="left" vertical="center"/>
    </xf>
    <xf numFmtId="0" fontId="33" fillId="0" borderId="0" xfId="637" applyFont="1" applyFill="1" applyAlignment="1">
      <alignment horizontal="right" vertical="center"/>
    </xf>
    <xf numFmtId="0" fontId="37" fillId="0" borderId="0" xfId="637" applyFont="1" applyFill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top"/>
    </xf>
    <xf numFmtId="0" fontId="50" fillId="0" borderId="0" xfId="0" applyFont="1" applyFill="1" applyAlignment="1">
      <alignment horizontal="center" vertical="top"/>
    </xf>
    <xf numFmtId="14" fontId="50" fillId="0" borderId="19" xfId="0" applyNumberFormat="1" applyFont="1" applyFill="1" applyBorder="1" applyAlignment="1">
      <alignment horizontal="center" vertical="center" wrapText="1"/>
    </xf>
    <xf numFmtId="14" fontId="50" fillId="0" borderId="0" xfId="0" applyNumberFormat="1" applyFont="1" applyFill="1" applyAlignment="1">
      <alignment horizontal="center" vertical="center" wrapText="1"/>
    </xf>
    <xf numFmtId="49" fontId="50" fillId="0" borderId="19" xfId="672" applyNumberFormat="1" applyFont="1" applyFill="1" applyBorder="1" applyAlignment="1">
      <alignment horizontal="center" vertical="center" wrapText="1"/>
    </xf>
    <xf numFmtId="49" fontId="50" fillId="0" borderId="0" xfId="672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29" fillId="24" borderId="0" xfId="477" applyFont="1" applyFill="1" applyAlignment="1">
      <alignment horizontal="left" vertical="center"/>
    </xf>
    <xf numFmtId="0" fontId="29" fillId="24" borderId="0" xfId="477" applyFont="1" applyFill="1" applyAlignment="1">
      <alignment horizontal="center"/>
    </xf>
    <xf numFmtId="0" fontId="33" fillId="24" borderId="0" xfId="477" applyFont="1" applyFill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9" fillId="24" borderId="15" xfId="0" applyFont="1" applyFill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0" fontId="29" fillId="24" borderId="15" xfId="657" applyFont="1" applyFill="1" applyBorder="1" applyAlignment="1">
      <alignment horizontal="center" vertical="center" wrapText="1"/>
    </xf>
    <xf numFmtId="0" fontId="29" fillId="24" borderId="16" xfId="657" applyFont="1" applyFill="1" applyBorder="1" applyAlignment="1">
      <alignment horizontal="center" vertical="center" wrapText="1"/>
    </xf>
    <xf numFmtId="0" fontId="29" fillId="24" borderId="15" xfId="657" applyFont="1" applyFill="1" applyBorder="1" applyAlignment="1">
      <alignment horizontal="center" wrapText="1"/>
    </xf>
    <xf numFmtId="0" fontId="29" fillId="24" borderId="16" xfId="657" applyFont="1" applyFill="1" applyBorder="1" applyAlignment="1">
      <alignment horizontal="center" wrapText="1"/>
    </xf>
    <xf numFmtId="0" fontId="50" fillId="24" borderId="19" xfId="0" applyFont="1" applyFill="1" applyBorder="1" applyAlignment="1">
      <alignment horizontal="center"/>
    </xf>
    <xf numFmtId="0" fontId="50" fillId="24" borderId="0" xfId="0" applyFont="1" applyFill="1" applyAlignment="1">
      <alignment horizontal="center"/>
    </xf>
    <xf numFmtId="14" fontId="50" fillId="0" borderId="19" xfId="0" applyNumberFormat="1" applyFont="1" applyBorder="1" applyAlignment="1">
      <alignment horizontal="center" vertical="center" wrapText="1"/>
    </xf>
    <xf numFmtId="14" fontId="50" fillId="0" borderId="0" xfId="0" applyNumberFormat="1" applyFont="1" applyAlignment="1">
      <alignment horizontal="center" vertical="center" wrapText="1"/>
    </xf>
    <xf numFmtId="0" fontId="50" fillId="0" borderId="19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5" xfId="444" applyFont="1" applyFill="1" applyBorder="1" applyAlignment="1">
      <alignment horizontal="center" vertical="center"/>
    </xf>
    <xf numFmtId="0" fontId="29" fillId="0" borderId="20" xfId="444" applyFont="1" applyFill="1" applyBorder="1" applyAlignment="1">
      <alignment horizontal="center" vertical="center"/>
    </xf>
    <xf numFmtId="0" fontId="29" fillId="0" borderId="16" xfId="444" applyFont="1" applyFill="1" applyBorder="1" applyAlignment="1">
      <alignment horizontal="center" vertical="center"/>
    </xf>
    <xf numFmtId="0" fontId="29" fillId="0" borderId="15" xfId="467" applyFont="1" applyFill="1" applyBorder="1" applyAlignment="1">
      <alignment horizontal="center" vertical="center"/>
    </xf>
    <xf numFmtId="0" fontId="29" fillId="0" borderId="20" xfId="467" applyFont="1" applyFill="1" applyBorder="1" applyAlignment="1">
      <alignment horizontal="center" vertical="center"/>
    </xf>
    <xf numFmtId="0" fontId="29" fillId="0" borderId="16" xfId="467" applyFont="1" applyFill="1" applyBorder="1" applyAlignment="1">
      <alignment horizontal="center" vertical="center"/>
    </xf>
    <xf numFmtId="1" fontId="29" fillId="0" borderId="15" xfId="0" applyNumberFormat="1" applyFont="1" applyFill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wrapText="1"/>
    </xf>
    <xf numFmtId="1" fontId="29" fillId="0" borderId="16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9" fillId="0" borderId="23" xfId="467" applyFont="1" applyFill="1" applyBorder="1" applyAlignment="1">
      <alignment horizontal="center" vertical="center"/>
    </xf>
    <xf numFmtId="0" fontId="29" fillId="0" borderId="22" xfId="467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1" fontId="29" fillId="0" borderId="15" xfId="465" applyNumberFormat="1" applyFont="1" applyFill="1" applyBorder="1" applyAlignment="1">
      <alignment horizontal="center" vertical="center"/>
    </xf>
    <xf numFmtId="1" fontId="29" fillId="0" borderId="20" xfId="465" applyNumberFormat="1" applyFont="1" applyFill="1" applyBorder="1" applyAlignment="1">
      <alignment horizontal="center" vertical="center"/>
    </xf>
    <xf numFmtId="1" fontId="29" fillId="0" borderId="16" xfId="465" applyNumberFormat="1" applyFont="1" applyFill="1" applyBorder="1" applyAlignment="1">
      <alignment horizontal="center" vertical="center"/>
    </xf>
    <xf numFmtId="0" fontId="33" fillId="0" borderId="11" xfId="467" applyFont="1" applyFill="1" applyBorder="1" applyAlignment="1">
      <alignment horizontal="center" vertical="center"/>
    </xf>
    <xf numFmtId="0" fontId="33" fillId="0" borderId="23" xfId="467" applyFont="1" applyFill="1" applyBorder="1" applyAlignment="1">
      <alignment horizontal="center" vertical="center"/>
    </xf>
    <xf numFmtId="0" fontId="29" fillId="0" borderId="15" xfId="561" applyFont="1" applyFill="1" applyBorder="1" applyAlignment="1">
      <alignment horizontal="center" vertical="center" wrapText="1"/>
    </xf>
    <xf numFmtId="0" fontId="29" fillId="0" borderId="16" xfId="56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33" fillId="0" borderId="0" xfId="561" applyFont="1" applyFill="1" applyAlignment="1">
      <alignment horizontal="left" vertical="center"/>
    </xf>
    <xf numFmtId="0" fontId="33" fillId="0" borderId="0" xfId="67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14" fontId="50" fillId="0" borderId="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29" fillId="0" borderId="20" xfId="561" applyFont="1" applyFill="1" applyBorder="1" applyAlignment="1">
      <alignment horizontal="center" vertical="center" wrapText="1"/>
    </xf>
    <xf numFmtId="0" fontId="29" fillId="0" borderId="11" xfId="561" applyFont="1" applyFill="1" applyBorder="1" applyAlignment="1">
      <alignment horizontal="center" vertical="center" wrapText="1"/>
    </xf>
    <xf numFmtId="0" fontId="29" fillId="0" borderId="23" xfId="561" applyFont="1" applyFill="1" applyBorder="1" applyAlignment="1">
      <alignment horizontal="center" vertical="center" wrapText="1"/>
    </xf>
    <xf numFmtId="0" fontId="29" fillId="0" borderId="21" xfId="561" applyFont="1" applyFill="1" applyBorder="1" applyAlignment="1">
      <alignment horizontal="center" vertical="center" wrapText="1"/>
    </xf>
    <xf numFmtId="0" fontId="29" fillId="0" borderId="24" xfId="561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/>
    </xf>
  </cellXfs>
  <cellStyles count="693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3" xfId="6"/>
    <cellStyle name="20% - Accent1 4" xfId="7"/>
    <cellStyle name="20% - Accent1 4 2" xfId="8"/>
    <cellStyle name="20% - Accent1 5" xfId="9"/>
    <cellStyle name="20% - Accent1 6" xfId="10"/>
    <cellStyle name="20% - Accent1 7" xfId="11"/>
    <cellStyle name="20% - Accent2 2" xfId="12"/>
    <cellStyle name="20% - Accent2 2 2" xfId="13"/>
    <cellStyle name="20% - Accent2 2 3" xfId="14"/>
    <cellStyle name="20% - Accent2 2 4" xfId="15"/>
    <cellStyle name="20% - Accent2 2 5" xfId="16"/>
    <cellStyle name="20% - Accent2 3" xfId="17"/>
    <cellStyle name="20% - Accent2 4" xfId="18"/>
    <cellStyle name="20% - Accent2 4 2" xfId="19"/>
    <cellStyle name="20% - Accent2 5" xfId="20"/>
    <cellStyle name="20% - Accent2 6" xfId="21"/>
    <cellStyle name="20% - Accent2 7" xfId="22"/>
    <cellStyle name="20% - Accent3 2" xfId="23"/>
    <cellStyle name="20% - Accent3 2 2" xfId="24"/>
    <cellStyle name="20% - Accent3 2 3" xfId="25"/>
    <cellStyle name="20% - Accent3 2 4" xfId="26"/>
    <cellStyle name="20% - Accent3 2 5" xfId="27"/>
    <cellStyle name="20% - Accent3 3" xfId="28"/>
    <cellStyle name="20% - Accent3 4" xfId="29"/>
    <cellStyle name="20% - Accent3 4 2" xfId="30"/>
    <cellStyle name="20% - Accent3 5" xfId="31"/>
    <cellStyle name="20% - Accent3 6" xfId="32"/>
    <cellStyle name="20% - Accent3 7" xfId="33"/>
    <cellStyle name="20% - Accent4 2" xfId="34"/>
    <cellStyle name="20% - Accent4 2 2" xfId="35"/>
    <cellStyle name="20% - Accent4 2 3" xfId="36"/>
    <cellStyle name="20% - Accent4 2 4" xfId="37"/>
    <cellStyle name="20% - Accent4 2 5" xfId="38"/>
    <cellStyle name="20% - Accent4 3" xfId="39"/>
    <cellStyle name="20% - Accent4 4" xfId="40"/>
    <cellStyle name="20% - Accent4 4 2" xfId="41"/>
    <cellStyle name="20% - Accent4 5" xfId="42"/>
    <cellStyle name="20% - Accent4 6" xfId="43"/>
    <cellStyle name="20% - Accent4 7" xfId="44"/>
    <cellStyle name="20% - Accent5 2" xfId="45"/>
    <cellStyle name="20% - Accent5 2 2" xfId="46"/>
    <cellStyle name="20% - Accent5 2 3" xfId="47"/>
    <cellStyle name="20% - Accent5 2 4" xfId="48"/>
    <cellStyle name="20% - Accent5 2 5" xfId="49"/>
    <cellStyle name="20% - Accent5 3" xfId="50"/>
    <cellStyle name="20% - Accent5 4" xfId="51"/>
    <cellStyle name="20% - Accent5 4 2" xfId="52"/>
    <cellStyle name="20% - Accent5 5" xfId="53"/>
    <cellStyle name="20% - Accent5 6" xfId="54"/>
    <cellStyle name="20% - Accent5 7" xfId="55"/>
    <cellStyle name="20% - Accent6 2" xfId="56"/>
    <cellStyle name="20% - Accent6 2 2" xfId="57"/>
    <cellStyle name="20% - Accent6 2 3" xfId="58"/>
    <cellStyle name="20% - Accent6 2 4" xfId="59"/>
    <cellStyle name="20% - Accent6 2 5" xfId="60"/>
    <cellStyle name="20% - Accent6 3" xfId="61"/>
    <cellStyle name="20% - Accent6 4" xfId="62"/>
    <cellStyle name="20% - Accent6 4 2" xfId="63"/>
    <cellStyle name="20% - Accent6 5" xfId="64"/>
    <cellStyle name="20% - Accent6 6" xfId="65"/>
    <cellStyle name="20% - Accent6 7" xfId="66"/>
    <cellStyle name="40% - Accent1 2" xfId="67"/>
    <cellStyle name="40% - Accent1 2 2" xfId="68"/>
    <cellStyle name="40% - Accent1 2 3" xfId="69"/>
    <cellStyle name="40% - Accent1 2 4" xfId="70"/>
    <cellStyle name="40% - Accent1 2 5" xfId="71"/>
    <cellStyle name="40% - Accent1 3" xfId="72"/>
    <cellStyle name="40% - Accent1 4" xfId="73"/>
    <cellStyle name="40% - Accent1 4 2" xfId="74"/>
    <cellStyle name="40% - Accent1 5" xfId="75"/>
    <cellStyle name="40% - Accent1 6" xfId="76"/>
    <cellStyle name="40% - Accent1 7" xfId="77"/>
    <cellStyle name="40% - Accent2 2" xfId="78"/>
    <cellStyle name="40% - Accent2 2 2" xfId="79"/>
    <cellStyle name="40% - Accent2 2 3" xfId="80"/>
    <cellStyle name="40% - Accent2 2 4" xfId="81"/>
    <cellStyle name="40% - Accent2 2 5" xfId="82"/>
    <cellStyle name="40% - Accent2 3" xfId="83"/>
    <cellStyle name="40% - Accent2 4" xfId="84"/>
    <cellStyle name="40% - Accent2 4 2" xfId="85"/>
    <cellStyle name="40% - Accent2 5" xfId="86"/>
    <cellStyle name="40% - Accent2 6" xfId="87"/>
    <cellStyle name="40% - Accent2 7" xfId="88"/>
    <cellStyle name="40% - Accent3 2" xfId="89"/>
    <cellStyle name="40% - Accent3 2 2" xfId="90"/>
    <cellStyle name="40% - Accent3 2 3" xfId="91"/>
    <cellStyle name="40% - Accent3 2 4" xfId="92"/>
    <cellStyle name="40% - Accent3 2 5" xfId="93"/>
    <cellStyle name="40% - Accent3 3" xfId="94"/>
    <cellStyle name="40% - Accent3 4" xfId="95"/>
    <cellStyle name="40% - Accent3 4 2" xfId="96"/>
    <cellStyle name="40% - Accent3 5" xfId="97"/>
    <cellStyle name="40% - Accent3 6" xfId="98"/>
    <cellStyle name="40% - Accent3 7" xfId="99"/>
    <cellStyle name="40% - Accent4 2" xfId="100"/>
    <cellStyle name="40% - Accent4 2 2" xfId="101"/>
    <cellStyle name="40% - Accent4 2 3" xfId="102"/>
    <cellStyle name="40% - Accent4 2 4" xfId="103"/>
    <cellStyle name="40% - Accent4 2 5" xfId="104"/>
    <cellStyle name="40% - Accent4 3" xfId="105"/>
    <cellStyle name="40% - Accent4 4" xfId="106"/>
    <cellStyle name="40% - Accent4 4 2" xfId="107"/>
    <cellStyle name="40% - Accent4 5" xfId="108"/>
    <cellStyle name="40% - Accent4 6" xfId="109"/>
    <cellStyle name="40% - Accent4 7" xfId="110"/>
    <cellStyle name="40% - Accent5 2" xfId="111"/>
    <cellStyle name="40% - Accent5 2 2" xfId="112"/>
    <cellStyle name="40% - Accent5 2 3" xfId="113"/>
    <cellStyle name="40% - Accent5 2 4" xfId="114"/>
    <cellStyle name="40% - Accent5 2 5" xfId="115"/>
    <cellStyle name="40% - Accent5 3" xfId="116"/>
    <cellStyle name="40% - Accent5 4" xfId="117"/>
    <cellStyle name="40% - Accent5 4 2" xfId="118"/>
    <cellStyle name="40% - Accent5 5" xfId="119"/>
    <cellStyle name="40% - Accent5 6" xfId="120"/>
    <cellStyle name="40% - Accent5 7" xfId="121"/>
    <cellStyle name="40% - Accent6 2" xfId="122"/>
    <cellStyle name="40% - Accent6 2 2" xfId="123"/>
    <cellStyle name="40% - Accent6 2 3" xfId="124"/>
    <cellStyle name="40% - Accent6 2 4" xfId="125"/>
    <cellStyle name="40% - Accent6 2 5" xfId="126"/>
    <cellStyle name="40% - Accent6 3" xfId="127"/>
    <cellStyle name="40% - Accent6 4" xfId="128"/>
    <cellStyle name="40% - Accent6 4 2" xfId="129"/>
    <cellStyle name="40% - Accent6 5" xfId="130"/>
    <cellStyle name="40% - Accent6 6" xfId="131"/>
    <cellStyle name="40% - Accent6 7" xfId="132"/>
    <cellStyle name="60% - Accent1 2" xfId="133"/>
    <cellStyle name="60% - Accent1 2 2" xfId="134"/>
    <cellStyle name="60% - Accent1 2 3" xfId="135"/>
    <cellStyle name="60% - Accent1 2 4" xfId="136"/>
    <cellStyle name="60% - Accent1 2 5" xfId="137"/>
    <cellStyle name="60% - Accent1 3" xfId="138"/>
    <cellStyle name="60% - Accent1 4" xfId="139"/>
    <cellStyle name="60% - Accent1 4 2" xfId="140"/>
    <cellStyle name="60% - Accent1 5" xfId="141"/>
    <cellStyle name="60% - Accent1 6" xfId="142"/>
    <cellStyle name="60% - Accent1 7" xfId="143"/>
    <cellStyle name="60% - Accent2 2" xfId="144"/>
    <cellStyle name="60% - Accent2 2 2" xfId="145"/>
    <cellStyle name="60% - Accent2 2 3" xfId="146"/>
    <cellStyle name="60% - Accent2 2 4" xfId="147"/>
    <cellStyle name="60% - Accent2 2 5" xfId="148"/>
    <cellStyle name="60% - Accent2 3" xfId="149"/>
    <cellStyle name="60% - Accent2 4" xfId="150"/>
    <cellStyle name="60% - Accent2 4 2" xfId="151"/>
    <cellStyle name="60% - Accent2 5" xfId="152"/>
    <cellStyle name="60% - Accent2 6" xfId="153"/>
    <cellStyle name="60% - Accent2 7" xfId="154"/>
    <cellStyle name="60% - Accent3 2" xfId="155"/>
    <cellStyle name="60% - Accent3 2 2" xfId="156"/>
    <cellStyle name="60% - Accent3 2 3" xfId="157"/>
    <cellStyle name="60% - Accent3 2 4" xfId="158"/>
    <cellStyle name="60% - Accent3 2 5" xfId="159"/>
    <cellStyle name="60% - Accent3 3" xfId="160"/>
    <cellStyle name="60% - Accent3 4" xfId="161"/>
    <cellStyle name="60% - Accent3 4 2" xfId="162"/>
    <cellStyle name="60% - Accent3 5" xfId="163"/>
    <cellStyle name="60% - Accent3 6" xfId="164"/>
    <cellStyle name="60% - Accent3 7" xfId="165"/>
    <cellStyle name="60% - Accent4 2" xfId="166"/>
    <cellStyle name="60% - Accent4 2 2" xfId="167"/>
    <cellStyle name="60% - Accent4 2 3" xfId="168"/>
    <cellStyle name="60% - Accent4 2 4" xfId="169"/>
    <cellStyle name="60% - Accent4 2 5" xfId="170"/>
    <cellStyle name="60% - Accent4 3" xfId="171"/>
    <cellStyle name="60% - Accent4 4" xfId="172"/>
    <cellStyle name="60% - Accent4 4 2" xfId="173"/>
    <cellStyle name="60% - Accent4 5" xfId="174"/>
    <cellStyle name="60% - Accent4 6" xfId="175"/>
    <cellStyle name="60% - Accent4 7" xfId="176"/>
    <cellStyle name="60% - Accent5 2" xfId="177"/>
    <cellStyle name="60% - Accent5 2 2" xfId="178"/>
    <cellStyle name="60% - Accent5 2 3" xfId="179"/>
    <cellStyle name="60% - Accent5 2 4" xfId="180"/>
    <cellStyle name="60% - Accent5 2 5" xfId="181"/>
    <cellStyle name="60% - Accent5 3" xfId="182"/>
    <cellStyle name="60% - Accent5 4" xfId="183"/>
    <cellStyle name="60% - Accent5 4 2" xfId="184"/>
    <cellStyle name="60% - Accent5 5" xfId="185"/>
    <cellStyle name="60% - Accent5 6" xfId="186"/>
    <cellStyle name="60% - Accent5 7" xfId="187"/>
    <cellStyle name="60% - Accent6 2" xfId="188"/>
    <cellStyle name="60% - Accent6 2 2" xfId="189"/>
    <cellStyle name="60% - Accent6 2 3" xfId="190"/>
    <cellStyle name="60% - Accent6 2 4" xfId="191"/>
    <cellStyle name="60% - Accent6 2 5" xfId="192"/>
    <cellStyle name="60% - Accent6 3" xfId="193"/>
    <cellStyle name="60% - Accent6 4" xfId="194"/>
    <cellStyle name="60% - Accent6 4 2" xfId="195"/>
    <cellStyle name="60% - Accent6 5" xfId="196"/>
    <cellStyle name="60% - Accent6 6" xfId="197"/>
    <cellStyle name="60% - Accent6 7" xfId="198"/>
    <cellStyle name="Accent1 2" xfId="199"/>
    <cellStyle name="Accent1 2 2" xfId="200"/>
    <cellStyle name="Accent1 2 3" xfId="201"/>
    <cellStyle name="Accent1 2 4" xfId="202"/>
    <cellStyle name="Accent1 2 5" xfId="203"/>
    <cellStyle name="Accent1 3" xfId="204"/>
    <cellStyle name="Accent1 4" xfId="205"/>
    <cellStyle name="Accent1 4 2" xfId="206"/>
    <cellStyle name="Accent1 5" xfId="207"/>
    <cellStyle name="Accent1 6" xfId="208"/>
    <cellStyle name="Accent1 7" xfId="209"/>
    <cellStyle name="Accent2 2" xfId="210"/>
    <cellStyle name="Accent2 2 2" xfId="211"/>
    <cellStyle name="Accent2 2 3" xfId="212"/>
    <cellStyle name="Accent2 2 4" xfId="213"/>
    <cellStyle name="Accent2 2 5" xfId="214"/>
    <cellStyle name="Accent2 3" xfId="215"/>
    <cellStyle name="Accent2 4" xfId="216"/>
    <cellStyle name="Accent2 4 2" xfId="217"/>
    <cellStyle name="Accent2 5" xfId="218"/>
    <cellStyle name="Accent2 6" xfId="219"/>
    <cellStyle name="Accent2 7" xfId="220"/>
    <cellStyle name="Accent3 2" xfId="221"/>
    <cellStyle name="Accent3 2 2" xfId="222"/>
    <cellStyle name="Accent3 2 3" xfId="223"/>
    <cellStyle name="Accent3 2 4" xfId="224"/>
    <cellStyle name="Accent3 2 5" xfId="225"/>
    <cellStyle name="Accent3 3" xfId="226"/>
    <cellStyle name="Accent3 4" xfId="227"/>
    <cellStyle name="Accent3 4 2" xfId="228"/>
    <cellStyle name="Accent3 5" xfId="229"/>
    <cellStyle name="Accent3 6" xfId="230"/>
    <cellStyle name="Accent3 7" xfId="231"/>
    <cellStyle name="Accent4 2" xfId="232"/>
    <cellStyle name="Accent4 2 2" xfId="233"/>
    <cellStyle name="Accent4 2 3" xfId="234"/>
    <cellStyle name="Accent4 2 4" xfId="235"/>
    <cellStyle name="Accent4 2 5" xfId="236"/>
    <cellStyle name="Accent4 3" xfId="237"/>
    <cellStyle name="Accent4 4" xfId="238"/>
    <cellStyle name="Accent4 4 2" xfId="239"/>
    <cellStyle name="Accent4 5" xfId="240"/>
    <cellStyle name="Accent4 6" xfId="241"/>
    <cellStyle name="Accent4 7" xfId="242"/>
    <cellStyle name="Accent5 2" xfId="243"/>
    <cellStyle name="Accent5 2 2" xfId="244"/>
    <cellStyle name="Accent5 2 3" xfId="245"/>
    <cellStyle name="Accent5 2 4" xfId="246"/>
    <cellStyle name="Accent5 2 5" xfId="247"/>
    <cellStyle name="Accent5 3" xfId="248"/>
    <cellStyle name="Accent5 4" xfId="249"/>
    <cellStyle name="Accent5 4 2" xfId="250"/>
    <cellStyle name="Accent5 5" xfId="251"/>
    <cellStyle name="Accent5 6" xfId="252"/>
    <cellStyle name="Accent5 7" xfId="253"/>
    <cellStyle name="Accent6 2" xfId="254"/>
    <cellStyle name="Accent6 2 2" xfId="255"/>
    <cellStyle name="Accent6 2 3" xfId="256"/>
    <cellStyle name="Accent6 2 4" xfId="257"/>
    <cellStyle name="Accent6 2 5" xfId="258"/>
    <cellStyle name="Accent6 3" xfId="259"/>
    <cellStyle name="Accent6 4" xfId="260"/>
    <cellStyle name="Accent6 4 2" xfId="261"/>
    <cellStyle name="Accent6 5" xfId="262"/>
    <cellStyle name="Accent6 6" xfId="263"/>
    <cellStyle name="Accent6 7" xfId="264"/>
    <cellStyle name="Bad 2" xfId="265"/>
    <cellStyle name="Bad 2 2" xfId="266"/>
    <cellStyle name="Bad 2 3" xfId="267"/>
    <cellStyle name="Bad 2 4" xfId="268"/>
    <cellStyle name="Bad 2 5" xfId="269"/>
    <cellStyle name="Bad 3" xfId="270"/>
    <cellStyle name="Bad 4" xfId="271"/>
    <cellStyle name="Bad 4 2" xfId="272"/>
    <cellStyle name="Bad 5" xfId="273"/>
    <cellStyle name="Bad 6" xfId="274"/>
    <cellStyle name="Bad 7" xfId="275"/>
    <cellStyle name="Calculation 2" xfId="276"/>
    <cellStyle name="Calculation 2 2" xfId="277"/>
    <cellStyle name="Calculation 2 3" xfId="278"/>
    <cellStyle name="Calculation 2 4" xfId="279"/>
    <cellStyle name="Calculation 2 5" xfId="280"/>
    <cellStyle name="Calculation 2_anakia II etapi.xls sm. defeqturi" xfId="281"/>
    <cellStyle name="Calculation 3" xfId="282"/>
    <cellStyle name="Calculation 4" xfId="283"/>
    <cellStyle name="Calculation 4 2" xfId="284"/>
    <cellStyle name="Calculation 4_anakia II etapi.xls sm. defeqturi" xfId="285"/>
    <cellStyle name="Calculation 5" xfId="286"/>
    <cellStyle name="Calculation 6" xfId="287"/>
    <cellStyle name="Calculation 7" xfId="288"/>
    <cellStyle name="Check Cell 2" xfId="289"/>
    <cellStyle name="Check Cell 2 2" xfId="290"/>
    <cellStyle name="Check Cell 2 3" xfId="291"/>
    <cellStyle name="Check Cell 2 4" xfId="292"/>
    <cellStyle name="Check Cell 2 5" xfId="293"/>
    <cellStyle name="Check Cell 2_anakia II etapi.xls sm. defeqturi" xfId="294"/>
    <cellStyle name="Check Cell 3" xfId="295"/>
    <cellStyle name="Check Cell 4" xfId="296"/>
    <cellStyle name="Check Cell 4 2" xfId="297"/>
    <cellStyle name="Check Cell 4_anakia II etapi.xls sm. defeqturi" xfId="298"/>
    <cellStyle name="Check Cell 5" xfId="299"/>
    <cellStyle name="Check Cell 6" xfId="300"/>
    <cellStyle name="Check Cell 7" xfId="301"/>
    <cellStyle name="Comma" xfId="671" builtinId="3"/>
    <cellStyle name="Comma 10" xfId="302"/>
    <cellStyle name="Comma 10 2" xfId="303"/>
    <cellStyle name="Comma 11" xfId="304"/>
    <cellStyle name="Comma 12" xfId="305"/>
    <cellStyle name="Comma 12 2" xfId="306"/>
    <cellStyle name="Comma 12 3" xfId="307"/>
    <cellStyle name="Comma 12 4" xfId="308"/>
    <cellStyle name="Comma 12 5" xfId="309"/>
    <cellStyle name="Comma 12 6" xfId="310"/>
    <cellStyle name="Comma 12 7" xfId="311"/>
    <cellStyle name="Comma 12 8" xfId="312"/>
    <cellStyle name="Comma 13" xfId="313"/>
    <cellStyle name="Comma 14" xfId="314"/>
    <cellStyle name="Comma 15" xfId="315"/>
    <cellStyle name="Comma 16" xfId="316"/>
    <cellStyle name="Comma 17" xfId="317"/>
    <cellStyle name="Comma 18" xfId="318"/>
    <cellStyle name="Comma 19" xfId="319"/>
    <cellStyle name="Comma 2" xfId="320"/>
    <cellStyle name="Comma 2 2" xfId="321"/>
    <cellStyle name="Comma 2 2 2" xfId="322"/>
    <cellStyle name="Comma 2 2 2 2" xfId="676"/>
    <cellStyle name="Comma 2 2 3" xfId="323"/>
    <cellStyle name="Comma 2 2 4" xfId="675"/>
    <cellStyle name="Comma 2 3" xfId="324"/>
    <cellStyle name="Comma 2 3 2" xfId="677"/>
    <cellStyle name="Comma 2 4" xfId="674"/>
    <cellStyle name="Comma 20" xfId="325"/>
    <cellStyle name="Comma 21" xfId="326"/>
    <cellStyle name="Comma 22" xfId="327"/>
    <cellStyle name="Comma 23" xfId="673"/>
    <cellStyle name="Comma 3" xfId="328"/>
    <cellStyle name="Comma 3 2" xfId="679"/>
    <cellStyle name="Comma 3 3" xfId="678"/>
    <cellStyle name="Comma 4" xfId="329"/>
    <cellStyle name="Comma 4 2" xfId="680"/>
    <cellStyle name="Comma 5" xfId="330"/>
    <cellStyle name="Comma 6" xfId="331"/>
    <cellStyle name="Comma 7" xfId="332"/>
    <cellStyle name="Comma 8" xfId="333"/>
    <cellStyle name="Comma 9" xfId="334"/>
    <cellStyle name="Currency 2" xfId="681"/>
    <cellStyle name="Explanatory Text 2" xfId="335"/>
    <cellStyle name="Explanatory Text 2 2" xfId="336"/>
    <cellStyle name="Explanatory Text 2 3" xfId="337"/>
    <cellStyle name="Explanatory Text 2 4" xfId="338"/>
    <cellStyle name="Explanatory Text 2 5" xfId="339"/>
    <cellStyle name="Explanatory Text 3" xfId="340"/>
    <cellStyle name="Explanatory Text 4" xfId="341"/>
    <cellStyle name="Explanatory Text 4 2" xfId="342"/>
    <cellStyle name="Explanatory Text 5" xfId="343"/>
    <cellStyle name="Explanatory Text 6" xfId="344"/>
    <cellStyle name="Explanatory Text 7" xfId="345"/>
    <cellStyle name="Good 2" xfId="346"/>
    <cellStyle name="Good 2 2" xfId="347"/>
    <cellStyle name="Good 2 3" xfId="348"/>
    <cellStyle name="Good 2 4" xfId="349"/>
    <cellStyle name="Good 2 5" xfId="350"/>
    <cellStyle name="Good 3" xfId="351"/>
    <cellStyle name="Good 4" xfId="352"/>
    <cellStyle name="Good 4 2" xfId="353"/>
    <cellStyle name="Good 5" xfId="354"/>
    <cellStyle name="Good 6" xfId="355"/>
    <cellStyle name="Good 7" xfId="356"/>
    <cellStyle name="Heading 1 2" xfId="357"/>
    <cellStyle name="Heading 1 2 2" xfId="358"/>
    <cellStyle name="Heading 1 2 3" xfId="359"/>
    <cellStyle name="Heading 1 2 4" xfId="360"/>
    <cellStyle name="Heading 1 2 5" xfId="361"/>
    <cellStyle name="Heading 1 2_anakia II etapi.xls sm. defeqturi" xfId="362"/>
    <cellStyle name="Heading 1 3" xfId="363"/>
    <cellStyle name="Heading 1 4" xfId="364"/>
    <cellStyle name="Heading 1 4 2" xfId="365"/>
    <cellStyle name="Heading 1 4_anakia II etapi.xls sm. defeqturi" xfId="366"/>
    <cellStyle name="Heading 1 5" xfId="367"/>
    <cellStyle name="Heading 1 6" xfId="368"/>
    <cellStyle name="Heading 1 7" xfId="369"/>
    <cellStyle name="Heading 2 2" xfId="370"/>
    <cellStyle name="Heading 2 2 2" xfId="371"/>
    <cellStyle name="Heading 2 2 3" xfId="372"/>
    <cellStyle name="Heading 2 2 4" xfId="373"/>
    <cellStyle name="Heading 2 2 5" xfId="374"/>
    <cellStyle name="Heading 2 2_anakia II etapi.xls sm. defeqturi" xfId="375"/>
    <cellStyle name="Heading 2 3" xfId="376"/>
    <cellStyle name="Heading 2 4" xfId="377"/>
    <cellStyle name="Heading 2 4 2" xfId="378"/>
    <cellStyle name="Heading 2 4_anakia II etapi.xls sm. defeqturi" xfId="379"/>
    <cellStyle name="Heading 2 5" xfId="380"/>
    <cellStyle name="Heading 2 6" xfId="381"/>
    <cellStyle name="Heading 2 7" xfId="382"/>
    <cellStyle name="Heading 3 2" xfId="383"/>
    <cellStyle name="Heading 3 2 2" xfId="384"/>
    <cellStyle name="Heading 3 2 3" xfId="385"/>
    <cellStyle name="Heading 3 2 4" xfId="386"/>
    <cellStyle name="Heading 3 2 5" xfId="387"/>
    <cellStyle name="Heading 3 2_anakia II etapi.xls sm. defeqturi" xfId="388"/>
    <cellStyle name="Heading 3 3" xfId="389"/>
    <cellStyle name="Heading 3 4" xfId="390"/>
    <cellStyle name="Heading 3 4 2" xfId="391"/>
    <cellStyle name="Heading 3 4_anakia II etapi.xls sm. defeqturi" xfId="392"/>
    <cellStyle name="Heading 3 5" xfId="393"/>
    <cellStyle name="Heading 3 6" xfId="394"/>
    <cellStyle name="Heading 3 7" xfId="395"/>
    <cellStyle name="Heading 4 2" xfId="396"/>
    <cellStyle name="Heading 4 2 2" xfId="397"/>
    <cellStyle name="Heading 4 2 3" xfId="398"/>
    <cellStyle name="Heading 4 2 4" xfId="399"/>
    <cellStyle name="Heading 4 2 5" xfId="400"/>
    <cellStyle name="Heading 4 3" xfId="401"/>
    <cellStyle name="Heading 4 4" xfId="402"/>
    <cellStyle name="Heading 4 4 2" xfId="403"/>
    <cellStyle name="Heading 4 5" xfId="404"/>
    <cellStyle name="Heading 4 6" xfId="405"/>
    <cellStyle name="Heading 4 7" xfId="406"/>
    <cellStyle name="Hyperlink 2" xfId="682"/>
    <cellStyle name="Input 2" xfId="407"/>
    <cellStyle name="Input 2 2" xfId="408"/>
    <cellStyle name="Input 2 3" xfId="409"/>
    <cellStyle name="Input 2 4" xfId="410"/>
    <cellStyle name="Input 2 5" xfId="411"/>
    <cellStyle name="Input 2_anakia II etapi.xls sm. defeqturi" xfId="412"/>
    <cellStyle name="Input 3" xfId="413"/>
    <cellStyle name="Input 4" xfId="414"/>
    <cellStyle name="Input 4 2" xfId="415"/>
    <cellStyle name="Input 4_anakia II etapi.xls sm. defeqturi" xfId="416"/>
    <cellStyle name="Input 5" xfId="417"/>
    <cellStyle name="Input 6" xfId="418"/>
    <cellStyle name="Input 7" xfId="419"/>
    <cellStyle name="Linked Cell 2" xfId="420"/>
    <cellStyle name="Linked Cell 2 2" xfId="421"/>
    <cellStyle name="Linked Cell 2 3" xfId="422"/>
    <cellStyle name="Linked Cell 2 4" xfId="423"/>
    <cellStyle name="Linked Cell 2 5" xfId="424"/>
    <cellStyle name="Linked Cell 2_anakia II etapi.xls sm. defeqturi" xfId="425"/>
    <cellStyle name="Linked Cell 3" xfId="426"/>
    <cellStyle name="Linked Cell 4" xfId="427"/>
    <cellStyle name="Linked Cell 4 2" xfId="428"/>
    <cellStyle name="Linked Cell 4_anakia II etapi.xls sm. defeqturi" xfId="429"/>
    <cellStyle name="Linked Cell 5" xfId="430"/>
    <cellStyle name="Linked Cell 6" xfId="431"/>
    <cellStyle name="Linked Cell 7" xfId="432"/>
    <cellStyle name="Neutral 2" xfId="433"/>
    <cellStyle name="Neutral 2 2" xfId="434"/>
    <cellStyle name="Neutral 2 3" xfId="435"/>
    <cellStyle name="Neutral 2 4" xfId="436"/>
    <cellStyle name="Neutral 2 5" xfId="437"/>
    <cellStyle name="Neutral 3" xfId="438"/>
    <cellStyle name="Neutral 4" xfId="439"/>
    <cellStyle name="Neutral 4 2" xfId="440"/>
    <cellStyle name="Neutral 5" xfId="441"/>
    <cellStyle name="Neutral 6" xfId="442"/>
    <cellStyle name="Neutral 7" xfId="443"/>
    <cellStyle name="Normal" xfId="0" builtinId="0"/>
    <cellStyle name="Normal 10" xfId="444"/>
    <cellStyle name="Normal 10 2" xfId="445"/>
    <cellStyle name="Normal 11" xfId="446"/>
    <cellStyle name="Normal 11 2" xfId="447"/>
    <cellStyle name="Normal 11 2 2" xfId="448"/>
    <cellStyle name="Normal 11 3" xfId="449"/>
    <cellStyle name="Normal 11_GAZI-2010" xfId="450"/>
    <cellStyle name="Normal 12" xfId="451"/>
    <cellStyle name="Normal 12 2" xfId="452"/>
    <cellStyle name="Normal 12_gazis gare qseli" xfId="453"/>
    <cellStyle name="Normal 13" xfId="454"/>
    <cellStyle name="Normal 13 2" xfId="455"/>
    <cellStyle name="Normal 13 3" xfId="456"/>
    <cellStyle name="Normal 13 3 2" xfId="457"/>
    <cellStyle name="Normal 13 3 3" xfId="667"/>
    <cellStyle name="Normal 13 3 3 2" xfId="668"/>
    <cellStyle name="Normal 13 4" xfId="458"/>
    <cellStyle name="Normal 13 5" xfId="459"/>
    <cellStyle name="Normal 13 5 3" xfId="659"/>
    <cellStyle name="Normal 13_GAZI-2010" xfId="460"/>
    <cellStyle name="Normal 14" xfId="461"/>
    <cellStyle name="Normal 14 2" xfId="462"/>
    <cellStyle name="Normal 14 3" xfId="463"/>
    <cellStyle name="Normal 14 3 2" xfId="464"/>
    <cellStyle name="Normal 14 4" xfId="465"/>
    <cellStyle name="Normal 14 5" xfId="466"/>
    <cellStyle name="Normal 14_anakia II etapi.xls sm. defeqturi" xfId="467"/>
    <cellStyle name="Normal 15" xfId="468"/>
    <cellStyle name="Normal 16" xfId="469"/>
    <cellStyle name="Normal 16 2" xfId="470"/>
    <cellStyle name="Normal 16 3" xfId="471"/>
    <cellStyle name="Normal 16_axalq.skola" xfId="472"/>
    <cellStyle name="Normal 17" xfId="473"/>
    <cellStyle name="Normal 18" xfId="474"/>
    <cellStyle name="Normal 19" xfId="475"/>
    <cellStyle name="Normal 2" xfId="476"/>
    <cellStyle name="Normal 2 10" xfId="477"/>
    <cellStyle name="Normal 2 2" xfId="478"/>
    <cellStyle name="Normal 2 2 2" xfId="479"/>
    <cellStyle name="Normal 2 2 3" xfId="480"/>
    <cellStyle name="Normal 2 2 4" xfId="481"/>
    <cellStyle name="Normal 2 2 5" xfId="482"/>
    <cellStyle name="Normal 2 2 6" xfId="483"/>
    <cellStyle name="Normal 2 2 7" xfId="484"/>
    <cellStyle name="Normal 2 2_2D4CD000" xfId="485"/>
    <cellStyle name="Normal 2 3" xfId="486"/>
    <cellStyle name="Normal 2 4" xfId="487"/>
    <cellStyle name="Normal 2 5" xfId="488"/>
    <cellStyle name="Normal 2 6" xfId="489"/>
    <cellStyle name="Normal 2 7" xfId="490"/>
    <cellStyle name="Normal 2 7 2" xfId="491"/>
    <cellStyle name="Normal 2 7 3" xfId="492"/>
    <cellStyle name="Normal 2 7_anakia II etapi.xls sm. defeqturi" xfId="493"/>
    <cellStyle name="Normal 2 8" xfId="494"/>
    <cellStyle name="Normal 2 9" xfId="495"/>
    <cellStyle name="Normal 2_anakia II etapi.xls sm. defeqturi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9" xfId="506"/>
    <cellStyle name="Normal 29 2" xfId="507"/>
    <cellStyle name="Normal 3" xfId="508"/>
    <cellStyle name="Normal 3 2" xfId="509"/>
    <cellStyle name="Normal 3 2 2" xfId="510"/>
    <cellStyle name="Normal 3 2_anakia II etapi.xls sm. defeqturi" xfId="511"/>
    <cellStyle name="Normal 3 3" xfId="683"/>
    <cellStyle name="Normal 30" xfId="512"/>
    <cellStyle name="Normal 30 2" xfId="513"/>
    <cellStyle name="Normal 31" xfId="514"/>
    <cellStyle name="Normal 32" xfId="515"/>
    <cellStyle name="Normal 32 2" xfId="516"/>
    <cellStyle name="Normal 32 3" xfId="517"/>
    <cellStyle name="Normal 32 3 2" xfId="518"/>
    <cellStyle name="Normal 33" xfId="519"/>
    <cellStyle name="Normal 33 2" xfId="520"/>
    <cellStyle name="Normal 34" xfId="521"/>
    <cellStyle name="Normal 35" xfId="522"/>
    <cellStyle name="Normal 35 2" xfId="523"/>
    <cellStyle name="Normal 35 3" xfId="524"/>
    <cellStyle name="Normal 36" xfId="525"/>
    <cellStyle name="Normal 36 2" xfId="526"/>
    <cellStyle name="Normal 36 2 2" xfId="527"/>
    <cellStyle name="Normal 36 2 2 3" xfId="660"/>
    <cellStyle name="Normal 36 2 2 4" xfId="663"/>
    <cellStyle name="Normal 36 3" xfId="528"/>
    <cellStyle name="Normal 36 5" xfId="669"/>
    <cellStyle name="Normal 37" xfId="529"/>
    <cellStyle name="Normal 38" xfId="530"/>
    <cellStyle name="Normal 38 2" xfId="531"/>
    <cellStyle name="Normal 38 2 2" xfId="532"/>
    <cellStyle name="Normal 38 3" xfId="533"/>
    <cellStyle name="Normal 39" xfId="534"/>
    <cellStyle name="Normal 39 2" xfId="535"/>
    <cellStyle name="Normal 4" xfId="536"/>
    <cellStyle name="Normal 4 2" xfId="685"/>
    <cellStyle name="Normal 4 3" xfId="686"/>
    <cellStyle name="Normal 4 4" xfId="684"/>
    <cellStyle name="Normal 40" xfId="537"/>
    <cellStyle name="Normal 40 2" xfId="538"/>
    <cellStyle name="Normal 41" xfId="539"/>
    <cellStyle name="Normal 42" xfId="672"/>
    <cellStyle name="Normal 44" xfId="540"/>
    <cellStyle name="Normal 47 2" xfId="666"/>
    <cellStyle name="Normal 5" xfId="541"/>
    <cellStyle name="Normal 5 2" xfId="542"/>
    <cellStyle name="Normal 5 2 2" xfId="543"/>
    <cellStyle name="Normal 5 3" xfId="544"/>
    <cellStyle name="Normal 5 4" xfId="545"/>
    <cellStyle name="Normal 5 4 2" xfId="546"/>
    <cellStyle name="Normal 5 5" xfId="687"/>
    <cellStyle name="Normal 5_Copy of SAN2010" xfId="547"/>
    <cellStyle name="Normal 6" xfId="548"/>
    <cellStyle name="Normal 6 2" xfId="688"/>
    <cellStyle name="Normal 7" xfId="549"/>
    <cellStyle name="Normal 8" xfId="550"/>
    <cellStyle name="Normal 8 2" xfId="551"/>
    <cellStyle name="Normal 8_2D4CD000" xfId="552"/>
    <cellStyle name="Normal 9" xfId="553"/>
    <cellStyle name="Normal 9 2" xfId="554"/>
    <cellStyle name="Normal 9 2 2" xfId="555"/>
    <cellStyle name="Normal 9 2 3" xfId="556"/>
    <cellStyle name="Normal 9 2 4" xfId="557"/>
    <cellStyle name="Normal 9 2_anakia II etapi.xls sm. defeqturi" xfId="558"/>
    <cellStyle name="Normal 9_2D4CD000" xfId="559"/>
    <cellStyle name="Normal_axalqalaqis skola  2" xfId="656"/>
    <cellStyle name="Normal_Book1 2" xfId="662"/>
    <cellStyle name="Normal_gare wyalsadfenigagarini" xfId="560"/>
    <cellStyle name="Normal_gare wyalsadfenigagarini 10" xfId="661"/>
    <cellStyle name="Normal_gare wyalsadfenigagarini 2 2" xfId="561"/>
    <cellStyle name="Normal_gare wyalsadfenigagarini 2_SMSH2008-IIkv ." xfId="562"/>
    <cellStyle name="Normal_gare wyalsadfenigagarini_ELEQ-08-IIkv" xfId="657"/>
    <cellStyle name="Normal_gare wyalsadfenigagarini_ELEQ10-I" xfId="664"/>
    <cellStyle name="Normal_senaki keTilmowyoba_xarj-va keTilmowyobis" xfId="692"/>
    <cellStyle name="Normal_sida wyalsadeni 2 2" xfId="670"/>
    <cellStyle name="Note 2" xfId="563"/>
    <cellStyle name="Note 2 2" xfId="564"/>
    <cellStyle name="Note 2 3" xfId="565"/>
    <cellStyle name="Note 2 4" xfId="566"/>
    <cellStyle name="Note 2 5" xfId="567"/>
    <cellStyle name="Note 2_anakia II etapi.xls sm. defeqturi" xfId="568"/>
    <cellStyle name="Note 3" xfId="569"/>
    <cellStyle name="Note 4" xfId="570"/>
    <cellStyle name="Note 4 2" xfId="571"/>
    <cellStyle name="Note 4_anakia II etapi.xls sm. defeqturi" xfId="572"/>
    <cellStyle name="Note 5" xfId="573"/>
    <cellStyle name="Note 6" xfId="574"/>
    <cellStyle name="Note 7" xfId="575"/>
    <cellStyle name="Output 2" xfId="576"/>
    <cellStyle name="Output 2 2" xfId="577"/>
    <cellStyle name="Output 2 3" xfId="578"/>
    <cellStyle name="Output 2 4" xfId="579"/>
    <cellStyle name="Output 2 5" xfId="580"/>
    <cellStyle name="Output 2_anakia II etapi.xls sm. defeqturi" xfId="581"/>
    <cellStyle name="Output 3" xfId="582"/>
    <cellStyle name="Output 4" xfId="583"/>
    <cellStyle name="Output 4 2" xfId="584"/>
    <cellStyle name="Output 4_anakia II etapi.xls sm. defeqturi" xfId="585"/>
    <cellStyle name="Output 5" xfId="586"/>
    <cellStyle name="Output 6" xfId="587"/>
    <cellStyle name="Output 7" xfId="588"/>
    <cellStyle name="Percent 2" xfId="589"/>
    <cellStyle name="Percent 3" xfId="590"/>
    <cellStyle name="Percent 3 2" xfId="591"/>
    <cellStyle name="Percent 4" xfId="592"/>
    <cellStyle name="Percent 5" xfId="593"/>
    <cellStyle name="Percent 6" xfId="594"/>
    <cellStyle name="Style 1" xfId="595"/>
    <cellStyle name="Title 2" xfId="596"/>
    <cellStyle name="Title 2 2" xfId="597"/>
    <cellStyle name="Title 2 3" xfId="598"/>
    <cellStyle name="Title 2 4" xfId="599"/>
    <cellStyle name="Title 2 5" xfId="600"/>
    <cellStyle name="Title 3" xfId="601"/>
    <cellStyle name="Title 4" xfId="602"/>
    <cellStyle name="Title 4 2" xfId="603"/>
    <cellStyle name="Title 5" xfId="604"/>
    <cellStyle name="Title 6" xfId="605"/>
    <cellStyle name="Title 7" xfId="606"/>
    <cellStyle name="Total 2" xfId="607"/>
    <cellStyle name="Total 2 2" xfId="608"/>
    <cellStyle name="Total 2 3" xfId="609"/>
    <cellStyle name="Total 2 4" xfId="610"/>
    <cellStyle name="Total 2 5" xfId="611"/>
    <cellStyle name="Total 2_anakia II etapi.xls sm. defeqturi" xfId="612"/>
    <cellStyle name="Total 3" xfId="613"/>
    <cellStyle name="Total 4" xfId="614"/>
    <cellStyle name="Total 4 2" xfId="615"/>
    <cellStyle name="Total 4_anakia II etapi.xls sm. defeqturi" xfId="616"/>
    <cellStyle name="Total 5" xfId="617"/>
    <cellStyle name="Total 6" xfId="618"/>
    <cellStyle name="Total 7" xfId="619"/>
    <cellStyle name="Warning Text 2" xfId="620"/>
    <cellStyle name="Warning Text 2 2" xfId="621"/>
    <cellStyle name="Warning Text 2 3" xfId="622"/>
    <cellStyle name="Warning Text 2 4" xfId="623"/>
    <cellStyle name="Warning Text 2 5" xfId="624"/>
    <cellStyle name="Warning Text 3" xfId="625"/>
    <cellStyle name="Warning Text 4" xfId="626"/>
    <cellStyle name="Warning Text 4 2" xfId="627"/>
    <cellStyle name="Warning Text 5" xfId="628"/>
    <cellStyle name="Warning Text 6" xfId="629"/>
    <cellStyle name="Warning Text 7" xfId="630"/>
    <cellStyle name="Обычный 10" xfId="631"/>
    <cellStyle name="Обычный 2" xfId="632"/>
    <cellStyle name="Обычный 2 2" xfId="633"/>
    <cellStyle name="Обычный 2 3" xfId="689"/>
    <cellStyle name="Обычный 3" xfId="634"/>
    <cellStyle name="Обычный 3 2" xfId="635"/>
    <cellStyle name="Обычный 3 3" xfId="636"/>
    <cellStyle name="Обычный 4" xfId="637"/>
    <cellStyle name="Обычный 4 2" xfId="638"/>
    <cellStyle name="Обычный 4 3" xfId="639"/>
    <cellStyle name="Обычный 5" xfId="640"/>
    <cellStyle name="Обычный 5 2" xfId="641"/>
    <cellStyle name="Обычный 5 2 2" xfId="642"/>
    <cellStyle name="Обычный 5 3" xfId="643"/>
    <cellStyle name="Обычный 5 4" xfId="690"/>
    <cellStyle name="Обычный 5 4 2" xfId="658"/>
    <cellStyle name="Обычный 6" xfId="644"/>
    <cellStyle name="Обычный 6 2" xfId="691"/>
    <cellStyle name="Обычный 7" xfId="645"/>
    <cellStyle name="Обычный 8" xfId="646"/>
    <cellStyle name="Обычный 9" xfId="647"/>
    <cellStyle name="Обычный_ELEQ 3" xfId="665"/>
    <cellStyle name="Обычный_SAN2008-I" xfId="648"/>
    <cellStyle name="Процентный 2" xfId="649"/>
    <cellStyle name="Процентный 3" xfId="650"/>
    <cellStyle name="Процентный 3 2" xfId="651"/>
    <cellStyle name="Финансовый 2" xfId="652"/>
    <cellStyle name="Финансовый 3" xfId="653"/>
    <cellStyle name="Финансовый 4" xfId="654"/>
    <cellStyle name="Финансовый 5" xfId="6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5"/>
  <sheetViews>
    <sheetView view="pageBreakPreview" topLeftCell="A2" zoomScale="70" zoomScaleNormal="110" zoomScaleSheetLayoutView="70" workbookViewId="0">
      <selection activeCell="H5" sqref="H5"/>
    </sheetView>
  </sheetViews>
  <sheetFormatPr defaultColWidth="9.125" defaultRowHeight="16.5"/>
  <cols>
    <col min="1" max="1" width="5.125" style="10" customWidth="1"/>
    <col min="2" max="2" width="13.25" style="10" customWidth="1"/>
    <col min="3" max="3" width="43" style="10" customWidth="1"/>
    <col min="4" max="4" width="15.375" style="10" customWidth="1"/>
    <col min="5" max="5" width="15.25" style="10" customWidth="1"/>
    <col min="6" max="6" width="11.875" style="10" customWidth="1"/>
    <col min="7" max="7" width="13.375" style="10" customWidth="1"/>
    <col min="8" max="8" width="14.875" style="10" customWidth="1"/>
    <col min="9" max="9" width="9.125" style="10"/>
    <col min="10" max="10" width="8.375" style="2" customWidth="1"/>
    <col min="11" max="16384" width="9.125" style="2"/>
  </cols>
  <sheetData>
    <row r="1" spans="1:254" ht="6" hidden="1" customHeight="1"/>
    <row r="2" spans="1:254" s="830" customFormat="1" ht="27.75" customHeight="1">
      <c r="A2" s="838" t="s">
        <v>670</v>
      </c>
      <c r="B2" s="838"/>
      <c r="C2" s="838"/>
      <c r="G2" s="842" t="s">
        <v>675</v>
      </c>
      <c r="H2" s="842"/>
      <c r="L2" s="839"/>
      <c r="M2" s="839"/>
      <c r="N2" s="839"/>
    </row>
    <row r="3" spans="1:254" ht="60" customHeight="1">
      <c r="A3" s="840" t="s">
        <v>680</v>
      </c>
      <c r="B3" s="840"/>
      <c r="C3" s="840"/>
      <c r="D3" s="840"/>
      <c r="E3" s="840"/>
      <c r="F3" s="840"/>
      <c r="G3" s="840"/>
      <c r="H3" s="840"/>
    </row>
    <row r="4" spans="1:254" ht="16.5" customHeight="1">
      <c r="A4" s="14"/>
      <c r="B4" s="14"/>
      <c r="C4" s="14"/>
      <c r="D4" s="843" t="s">
        <v>30</v>
      </c>
      <c r="E4" s="844"/>
      <c r="F4" s="844"/>
      <c r="G4" s="845"/>
      <c r="H4" s="15"/>
      <c r="I4" s="16"/>
      <c r="J4" s="5"/>
    </row>
    <row r="5" spans="1:254" s="829" customFormat="1" ht="79.5" customHeight="1">
      <c r="A5" s="823" t="s">
        <v>4</v>
      </c>
      <c r="B5" s="824" t="s">
        <v>31</v>
      </c>
      <c r="C5" s="825" t="s">
        <v>32</v>
      </c>
      <c r="D5" s="826" t="s">
        <v>33</v>
      </c>
      <c r="E5" s="825" t="s">
        <v>34</v>
      </c>
      <c r="F5" s="826" t="s">
        <v>35</v>
      </c>
      <c r="G5" s="825" t="s">
        <v>8</v>
      </c>
      <c r="H5" s="825" t="s">
        <v>36</v>
      </c>
      <c r="I5" s="827"/>
      <c r="J5" s="828"/>
    </row>
    <row r="6" spans="1:254" ht="15" customHeight="1">
      <c r="A6" s="18">
        <v>1</v>
      </c>
      <c r="B6" s="19">
        <v>2</v>
      </c>
      <c r="C6" s="18">
        <v>3</v>
      </c>
      <c r="D6" s="19">
        <v>4</v>
      </c>
      <c r="E6" s="18">
        <v>5</v>
      </c>
      <c r="F6" s="19">
        <v>6</v>
      </c>
      <c r="G6" s="17">
        <v>7</v>
      </c>
      <c r="H6" s="18">
        <v>8</v>
      </c>
      <c r="I6" s="12"/>
      <c r="J6" s="3"/>
    </row>
    <row r="7" spans="1:254" s="7" customFormat="1" ht="21.75" customHeight="1">
      <c r="A7" s="20">
        <v>1</v>
      </c>
      <c r="B7" s="21" t="s">
        <v>66</v>
      </c>
      <c r="C7" s="191" t="s">
        <v>129</v>
      </c>
      <c r="D7" s="22">
        <f>'x.2-1'!M215/1000</f>
        <v>0</v>
      </c>
      <c r="E7" s="22"/>
      <c r="F7" s="22"/>
      <c r="G7" s="22">
        <f>D7</f>
        <v>0</v>
      </c>
      <c r="H7" s="22"/>
      <c r="I7" s="23"/>
      <c r="J7" s="6"/>
    </row>
    <row r="8" spans="1:254" s="7" customFormat="1" ht="21.75" customHeight="1">
      <c r="A8" s="20">
        <v>2</v>
      </c>
      <c r="B8" s="21" t="s">
        <v>86</v>
      </c>
      <c r="C8" s="20" t="s">
        <v>73</v>
      </c>
      <c r="D8" s="22">
        <f>'x2-2'!M27/1000</f>
        <v>0</v>
      </c>
      <c r="E8" s="223">
        <f>'x2-2'!M55/1000</f>
        <v>0</v>
      </c>
      <c r="F8" s="22"/>
      <c r="G8" s="22">
        <f>F8+E8+D8</f>
        <v>0</v>
      </c>
      <c r="H8" s="22"/>
      <c r="I8" s="23"/>
      <c r="J8" s="6"/>
    </row>
    <row r="9" spans="1:254" s="7" customFormat="1" ht="21.75" customHeight="1">
      <c r="A9" s="20">
        <v>3</v>
      </c>
      <c r="B9" s="21" t="s">
        <v>246</v>
      </c>
      <c r="C9" s="20" t="s">
        <v>247</v>
      </c>
      <c r="D9" s="22">
        <f>G9</f>
        <v>0</v>
      </c>
      <c r="E9" s="223"/>
      <c r="F9" s="22"/>
      <c r="G9" s="22">
        <f>'X2-3'!M494/1000</f>
        <v>0</v>
      </c>
      <c r="H9" s="22"/>
      <c r="I9" s="23"/>
      <c r="J9" s="6"/>
    </row>
    <row r="10" spans="1:254" s="4" customFormat="1" ht="15.75">
      <c r="A10" s="24"/>
      <c r="B10" s="26"/>
      <c r="C10" s="193" t="s">
        <v>3</v>
      </c>
      <c r="D10" s="27">
        <f>SUM(D7:D9)</f>
        <v>0</v>
      </c>
      <c r="E10" s="27">
        <f>SUM(E7:E8)</f>
        <v>0</v>
      </c>
      <c r="F10" s="25"/>
      <c r="G10" s="27">
        <f>SUM(G7:G9)</f>
        <v>0</v>
      </c>
      <c r="H10" s="25"/>
      <c r="I10" s="13"/>
    </row>
    <row r="11" spans="1:254" s="4" customFormat="1" ht="15.75">
      <c r="A11" s="24"/>
      <c r="B11" s="26"/>
      <c r="C11" s="24" t="s">
        <v>669</v>
      </c>
      <c r="D11" s="28"/>
      <c r="E11" s="28"/>
      <c r="F11" s="28"/>
      <c r="G11" s="27">
        <f>G10*2%</f>
        <v>0</v>
      </c>
      <c r="H11" s="28"/>
      <c r="I11" s="13"/>
    </row>
    <row r="12" spans="1:254" s="4" customFormat="1" ht="15.75">
      <c r="A12" s="24"/>
      <c r="B12" s="26"/>
      <c r="C12" s="24" t="s">
        <v>3</v>
      </c>
      <c r="D12" s="28"/>
      <c r="E12" s="28"/>
      <c r="F12" s="28"/>
      <c r="G12" s="27">
        <f>G10+G11</f>
        <v>0</v>
      </c>
      <c r="H12" s="28"/>
      <c r="I12" s="13"/>
    </row>
    <row r="13" spans="1:254" s="4" customFormat="1" ht="15.75">
      <c r="A13" s="24"/>
      <c r="B13" s="26"/>
      <c r="C13" s="24" t="s">
        <v>37</v>
      </c>
      <c r="D13" s="28"/>
      <c r="E13" s="28"/>
      <c r="F13" s="28"/>
      <c r="G13" s="27">
        <f>G12*18%</f>
        <v>0</v>
      </c>
      <c r="H13" s="28"/>
      <c r="I13" s="13"/>
    </row>
    <row r="14" spans="1:254" s="1" customFormat="1" ht="19.5" customHeight="1">
      <c r="A14" s="29"/>
      <c r="B14" s="29"/>
      <c r="C14" s="194" t="s">
        <v>8</v>
      </c>
      <c r="D14" s="30"/>
      <c r="E14" s="30"/>
      <c r="F14" s="30"/>
      <c r="G14" s="27">
        <f>G12+G13</f>
        <v>0</v>
      </c>
      <c r="H14" s="31"/>
      <c r="I14" s="11"/>
      <c r="K14" s="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</row>
    <row r="15" spans="1:254" s="805" customFormat="1" ht="73.5" customHeight="1">
      <c r="A15" s="841" t="s">
        <v>674</v>
      </c>
      <c r="B15" s="841"/>
      <c r="C15" s="841"/>
      <c r="D15" s="841"/>
      <c r="E15" s="841"/>
      <c r="F15" s="841"/>
      <c r="G15" s="841"/>
      <c r="H15" s="841"/>
      <c r="I15" s="809"/>
      <c r="J15" s="809"/>
      <c r="K15" s="809"/>
      <c r="L15" s="809"/>
      <c r="M15" s="809"/>
      <c r="N15" s="809"/>
      <c r="O15" s="804"/>
      <c r="P15" s="804"/>
      <c r="Q15" s="804"/>
      <c r="R15" s="804"/>
      <c r="S15" s="804"/>
      <c r="T15" s="804"/>
      <c r="U15" s="804"/>
      <c r="V15" s="804"/>
      <c r="W15" s="804"/>
      <c r="X15" s="804"/>
      <c r="Y15" s="804"/>
      <c r="Z15" s="804"/>
      <c r="AA15" s="804"/>
      <c r="AB15" s="804"/>
      <c r="AC15" s="804"/>
      <c r="AD15" s="804"/>
      <c r="AE15" s="804"/>
      <c r="AF15" s="804"/>
      <c r="AG15" s="804"/>
      <c r="AH15" s="804"/>
      <c r="AI15" s="804"/>
    </row>
  </sheetData>
  <mergeCells count="6">
    <mergeCell ref="A2:C2"/>
    <mergeCell ref="L2:N2"/>
    <mergeCell ref="A3:H3"/>
    <mergeCell ref="A15:H15"/>
    <mergeCell ref="G2:H2"/>
    <mergeCell ref="D4:G4"/>
  </mergeCells>
  <pageMargins left="0.74803149606299213" right="0.51181102362204722" top="0.47" bottom="0.59055118110236227" header="0.27559055118110237" footer="0.15748031496062992"/>
  <pageSetup paperSize="9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30"/>
  <sheetViews>
    <sheetView view="pageBreakPreview" topLeftCell="A199" zoomScale="70" zoomScaleNormal="86" zoomScaleSheetLayoutView="70" workbookViewId="0">
      <selection activeCell="G238" sqref="G238"/>
    </sheetView>
  </sheetViews>
  <sheetFormatPr defaultColWidth="9.125" defaultRowHeight="15.75"/>
  <cols>
    <col min="1" max="1" width="4.625" style="445" customWidth="1"/>
    <col min="2" max="2" width="12.875" style="445" customWidth="1"/>
    <col min="3" max="3" width="63.75" style="445" bestFit="1" customWidth="1"/>
    <col min="4" max="4" width="10.875" style="445" customWidth="1"/>
    <col min="5" max="5" width="11.125" style="445" customWidth="1"/>
    <col min="6" max="6" width="10.125" style="445" customWidth="1"/>
    <col min="7" max="7" width="9.75" style="445" customWidth="1"/>
    <col min="8" max="8" width="11.25" style="445" customWidth="1"/>
    <col min="9" max="9" width="10" style="445" customWidth="1"/>
    <col min="10" max="10" width="12" style="445" customWidth="1"/>
    <col min="11" max="11" width="9.125" style="445" customWidth="1"/>
    <col min="12" max="12" width="14.25" style="445" customWidth="1"/>
    <col min="13" max="13" width="13.25" style="445" customWidth="1"/>
    <col min="14" max="14" width="10.875" style="445" bestFit="1" customWidth="1"/>
    <col min="15" max="17" width="9.125" style="445"/>
    <col min="18" max="18" width="11" style="445" customWidth="1"/>
    <col min="19" max="16384" width="9.125" style="445"/>
  </cols>
  <sheetData>
    <row r="1" spans="1:18" s="831" customFormat="1" ht="27.75" customHeight="1">
      <c r="A1" s="857" t="s">
        <v>672</v>
      </c>
      <c r="B1" s="857"/>
      <c r="C1" s="857"/>
      <c r="K1" s="858" t="s">
        <v>676</v>
      </c>
      <c r="L1" s="858"/>
      <c r="M1" s="858"/>
    </row>
    <row r="2" spans="1:18" ht="78" customHeight="1">
      <c r="A2" s="859" t="s">
        <v>679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</row>
    <row r="3" spans="1:18">
      <c r="A3" s="446"/>
      <c r="B3" s="447"/>
      <c r="C3" s="832"/>
      <c r="D3" s="833"/>
      <c r="E3" s="832" t="s">
        <v>44</v>
      </c>
      <c r="F3" s="832"/>
      <c r="G3" s="834" t="s">
        <v>45</v>
      </c>
      <c r="H3" s="833"/>
      <c r="I3" s="833" t="s">
        <v>46</v>
      </c>
      <c r="J3" s="833"/>
      <c r="K3" s="833" t="s">
        <v>47</v>
      </c>
      <c r="L3" s="833"/>
      <c r="M3" s="447"/>
      <c r="N3" s="448"/>
      <c r="O3" s="448"/>
      <c r="P3" s="448"/>
      <c r="Q3" s="448"/>
      <c r="R3" s="448"/>
    </row>
    <row r="4" spans="1:18">
      <c r="A4" s="449"/>
      <c r="B4" s="450"/>
      <c r="C4" s="832" t="s">
        <v>1</v>
      </c>
      <c r="D4" s="833"/>
      <c r="E4" s="832" t="s">
        <v>26</v>
      </c>
      <c r="F4" s="833"/>
      <c r="G4" s="833"/>
      <c r="H4" s="833"/>
      <c r="I4" s="833"/>
      <c r="J4" s="833"/>
      <c r="K4" s="833" t="s">
        <v>2</v>
      </c>
      <c r="L4" s="833"/>
      <c r="M4" s="450" t="s">
        <v>3</v>
      </c>
      <c r="N4" s="448"/>
      <c r="O4" s="448"/>
      <c r="P4" s="448"/>
      <c r="Q4" s="448"/>
      <c r="R4" s="448"/>
    </row>
    <row r="5" spans="1:18">
      <c r="A5" s="453" t="s">
        <v>4</v>
      </c>
      <c r="B5" s="450" t="s">
        <v>5</v>
      </c>
      <c r="C5" s="445" t="s">
        <v>6</v>
      </c>
      <c r="D5" s="450" t="s">
        <v>27</v>
      </c>
      <c r="E5" s="450" t="s">
        <v>7</v>
      </c>
      <c r="F5" s="371" t="s">
        <v>8</v>
      </c>
      <c r="G5" s="450" t="s">
        <v>28</v>
      </c>
      <c r="H5" s="371" t="s">
        <v>8</v>
      </c>
      <c r="I5" s="450" t="s">
        <v>28</v>
      </c>
      <c r="J5" s="371" t="s">
        <v>8</v>
      </c>
      <c r="K5" s="450" t="s">
        <v>28</v>
      </c>
      <c r="L5" s="371" t="s">
        <v>8</v>
      </c>
      <c r="M5" s="450"/>
      <c r="N5" s="448"/>
      <c r="O5" s="448"/>
      <c r="P5" s="448"/>
      <c r="Q5" s="448"/>
      <c r="R5" s="448"/>
    </row>
    <row r="6" spans="1:18">
      <c r="A6" s="452"/>
      <c r="B6" s="454"/>
      <c r="C6" s="455"/>
      <c r="D6" s="451"/>
      <c r="E6" s="454"/>
      <c r="F6" s="455"/>
      <c r="G6" s="454" t="s">
        <v>29</v>
      </c>
      <c r="H6" s="455"/>
      <c r="I6" s="454" t="s">
        <v>29</v>
      </c>
      <c r="J6" s="455"/>
      <c r="K6" s="454" t="s">
        <v>29</v>
      </c>
      <c r="L6" s="455"/>
      <c r="M6" s="454"/>
      <c r="N6" s="448"/>
      <c r="O6" s="448"/>
      <c r="P6" s="448"/>
      <c r="Q6" s="448"/>
      <c r="R6" s="448"/>
    </row>
    <row r="7" spans="1:18">
      <c r="A7" s="456" t="s">
        <v>9</v>
      </c>
      <c r="B7" s="457" t="s">
        <v>10</v>
      </c>
      <c r="C7" s="458" t="s">
        <v>11</v>
      </c>
      <c r="D7" s="456" t="s">
        <v>12</v>
      </c>
      <c r="E7" s="457" t="s">
        <v>13</v>
      </c>
      <c r="F7" s="459" t="s">
        <v>14</v>
      </c>
      <c r="G7" s="458" t="s">
        <v>15</v>
      </c>
      <c r="H7" s="456" t="s">
        <v>16</v>
      </c>
      <c r="I7" s="457" t="s">
        <v>17</v>
      </c>
      <c r="J7" s="458" t="s">
        <v>18</v>
      </c>
      <c r="K7" s="457" t="s">
        <v>19</v>
      </c>
      <c r="L7" s="456" t="s">
        <v>20</v>
      </c>
      <c r="M7" s="457" t="s">
        <v>21</v>
      </c>
      <c r="N7" s="448"/>
      <c r="O7" s="448"/>
      <c r="P7" s="448"/>
      <c r="Q7" s="448"/>
      <c r="R7" s="448"/>
    </row>
    <row r="8" spans="1:18" s="467" customFormat="1" ht="30" customHeight="1">
      <c r="A8" s="460"/>
      <c r="B8" s="461"/>
      <c r="C8" s="462" t="s">
        <v>87</v>
      </c>
      <c r="D8" s="461"/>
      <c r="E8" s="463"/>
      <c r="F8" s="464"/>
      <c r="G8" s="465"/>
      <c r="H8" s="464"/>
      <c r="I8" s="465"/>
      <c r="J8" s="464"/>
      <c r="K8" s="465"/>
      <c r="L8" s="464"/>
      <c r="M8" s="465"/>
      <c r="N8" s="466"/>
      <c r="O8" s="466"/>
      <c r="P8" s="466"/>
      <c r="Q8" s="466"/>
      <c r="R8" s="466"/>
    </row>
    <row r="9" spans="1:18" s="467" customFormat="1">
      <c r="A9" s="460"/>
      <c r="B9" s="461"/>
      <c r="C9" s="468" t="s">
        <v>88</v>
      </c>
      <c r="D9" s="461"/>
      <c r="E9" s="463"/>
      <c r="F9" s="464"/>
      <c r="G9" s="465"/>
      <c r="H9" s="464"/>
      <c r="I9" s="465"/>
      <c r="J9" s="464"/>
      <c r="K9" s="465"/>
      <c r="L9" s="464"/>
      <c r="M9" s="465"/>
      <c r="N9" s="466"/>
      <c r="O9" s="466"/>
      <c r="P9" s="466"/>
      <c r="Q9" s="466"/>
      <c r="R9" s="466"/>
    </row>
    <row r="10" spans="1:18" s="416" customFormat="1" ht="31.5">
      <c r="A10" s="320">
        <v>1</v>
      </c>
      <c r="B10" s="469" t="s">
        <v>89</v>
      </c>
      <c r="C10" s="340" t="s">
        <v>624</v>
      </c>
      <c r="D10" s="470" t="s">
        <v>38</v>
      </c>
      <c r="E10" s="351"/>
      <c r="F10" s="471">
        <f>278.15+30.91</f>
        <v>309.06</v>
      </c>
      <c r="G10" s="344"/>
      <c r="H10" s="344"/>
      <c r="I10" s="344"/>
      <c r="J10" s="353"/>
      <c r="K10" s="344"/>
      <c r="L10" s="353"/>
      <c r="M10" s="344"/>
      <c r="N10" s="408"/>
      <c r="O10" s="408"/>
      <c r="P10" s="408"/>
      <c r="Q10" s="408"/>
      <c r="R10" s="408"/>
    </row>
    <row r="11" spans="1:18" s="416" customFormat="1">
      <c r="A11" s="320"/>
      <c r="B11" s="415"/>
      <c r="C11" s="320" t="s">
        <v>22</v>
      </c>
      <c r="D11" s="416" t="s">
        <v>23</v>
      </c>
      <c r="E11" s="344">
        <v>1.6</v>
      </c>
      <c r="F11" s="353">
        <f>F10*E11</f>
        <v>494.49600000000004</v>
      </c>
      <c r="G11" s="344"/>
      <c r="H11" s="353"/>
      <c r="I11" s="417"/>
      <c r="J11" s="418"/>
      <c r="K11" s="417"/>
      <c r="L11" s="418"/>
      <c r="M11" s="344"/>
      <c r="N11" s="408"/>
      <c r="O11" s="408"/>
      <c r="P11" s="408"/>
      <c r="Q11" s="408"/>
      <c r="R11" s="408"/>
    </row>
    <row r="12" spans="1:18" s="416" customFormat="1">
      <c r="A12" s="320"/>
      <c r="B12" s="416" t="s">
        <v>90</v>
      </c>
      <c r="C12" s="320" t="s">
        <v>91</v>
      </c>
      <c r="D12" s="416" t="s">
        <v>60</v>
      </c>
      <c r="E12" s="419">
        <v>1.9099999999999999E-2</v>
      </c>
      <c r="F12" s="353">
        <f>F10*E12</f>
        <v>5.9030459999999998</v>
      </c>
      <c r="G12" s="344"/>
      <c r="H12" s="344"/>
      <c r="I12" s="344"/>
      <c r="J12" s="353"/>
      <c r="K12" s="344"/>
      <c r="L12" s="353"/>
      <c r="M12" s="344"/>
      <c r="N12" s="408"/>
      <c r="O12" s="408"/>
      <c r="P12" s="408"/>
      <c r="Q12" s="408"/>
      <c r="R12" s="408"/>
    </row>
    <row r="13" spans="1:18" s="416" customFormat="1">
      <c r="A13" s="320"/>
      <c r="B13" s="420" t="s">
        <v>92</v>
      </c>
      <c r="C13" s="320" t="s">
        <v>93</v>
      </c>
      <c r="D13" s="420" t="s">
        <v>60</v>
      </c>
      <c r="E13" s="351">
        <v>0.77500000000000002</v>
      </c>
      <c r="F13" s="421">
        <f>F10*E13</f>
        <v>239.5215</v>
      </c>
      <c r="G13" s="344"/>
      <c r="H13" s="344"/>
      <c r="I13" s="344"/>
      <c r="J13" s="421"/>
      <c r="K13" s="344"/>
      <c r="L13" s="421"/>
      <c r="M13" s="344"/>
      <c r="N13" s="408"/>
      <c r="O13" s="408"/>
      <c r="P13" s="408"/>
      <c r="Q13" s="408"/>
      <c r="R13" s="408"/>
    </row>
    <row r="14" spans="1:18" s="416" customFormat="1">
      <c r="A14" s="319"/>
      <c r="B14" s="319" t="s">
        <v>135</v>
      </c>
      <c r="C14" s="319" t="s">
        <v>136</v>
      </c>
      <c r="D14" s="319" t="s">
        <v>60</v>
      </c>
      <c r="E14" s="362">
        <f>E13/2</f>
        <v>0.38750000000000001</v>
      </c>
      <c r="F14" s="343">
        <f>F10*E14</f>
        <v>119.76075</v>
      </c>
      <c r="G14" s="343"/>
      <c r="H14" s="343"/>
      <c r="I14" s="343"/>
      <c r="J14" s="343"/>
      <c r="K14" s="343"/>
      <c r="L14" s="343"/>
      <c r="M14" s="343"/>
      <c r="N14" s="472"/>
      <c r="O14" s="408"/>
      <c r="P14" s="408"/>
      <c r="Q14" s="408"/>
      <c r="R14" s="408"/>
    </row>
    <row r="15" spans="1:18" s="476" customFormat="1">
      <c r="A15" s="346">
        <v>2</v>
      </c>
      <c r="B15" s="473" t="s">
        <v>149</v>
      </c>
      <c r="C15" s="340" t="s">
        <v>94</v>
      </c>
      <c r="D15" s="347" t="s">
        <v>82</v>
      </c>
      <c r="E15" s="348"/>
      <c r="F15" s="474">
        <f>F10/1000</f>
        <v>0.30906</v>
      </c>
      <c r="G15" s="350"/>
      <c r="H15" s="346"/>
      <c r="I15" s="346"/>
      <c r="J15" s="347"/>
      <c r="K15" s="346"/>
      <c r="L15" s="347"/>
      <c r="M15" s="344"/>
      <c r="N15" s="472"/>
      <c r="O15" s="475"/>
      <c r="P15" s="475"/>
      <c r="Q15" s="475"/>
      <c r="R15" s="475"/>
    </row>
    <row r="16" spans="1:18" s="478" customFormat="1">
      <c r="A16" s="320"/>
      <c r="B16" s="320"/>
      <c r="C16" s="320" t="s">
        <v>22</v>
      </c>
      <c r="D16" s="320" t="s">
        <v>23</v>
      </c>
      <c r="E16" s="351">
        <v>15.5</v>
      </c>
      <c r="F16" s="352">
        <f>F15*E16</f>
        <v>4.7904299999999997</v>
      </c>
      <c r="G16" s="320"/>
      <c r="H16" s="416"/>
      <c r="I16" s="321"/>
      <c r="J16" s="429"/>
      <c r="K16" s="321"/>
      <c r="L16" s="429"/>
      <c r="M16" s="344"/>
      <c r="N16" s="477"/>
      <c r="O16" s="477"/>
      <c r="P16" s="477"/>
      <c r="Q16" s="477"/>
      <c r="R16" s="477"/>
    </row>
    <row r="17" spans="1:18" s="478" customFormat="1">
      <c r="A17" s="320"/>
      <c r="B17" s="420" t="s">
        <v>98</v>
      </c>
      <c r="C17" s="320" t="s">
        <v>161</v>
      </c>
      <c r="D17" s="420" t="s">
        <v>60</v>
      </c>
      <c r="E17" s="351">
        <v>34.700000000000003</v>
      </c>
      <c r="F17" s="479">
        <f>F15*E17</f>
        <v>10.724382</v>
      </c>
      <c r="G17" s="344"/>
      <c r="H17" s="480"/>
      <c r="I17" s="320"/>
      <c r="J17" s="420"/>
      <c r="K17" s="359"/>
      <c r="L17" s="481"/>
      <c r="M17" s="344"/>
      <c r="N17" s="853"/>
      <c r="O17" s="854"/>
      <c r="P17" s="854"/>
      <c r="Q17" s="854"/>
      <c r="R17" s="854"/>
    </row>
    <row r="18" spans="1:18" s="478" customFormat="1">
      <c r="A18" s="319"/>
      <c r="B18" s="319"/>
      <c r="C18" s="319" t="s">
        <v>99</v>
      </c>
      <c r="D18" s="319" t="s">
        <v>0</v>
      </c>
      <c r="E18" s="362">
        <v>2.09</v>
      </c>
      <c r="F18" s="362">
        <f>F15*E18</f>
        <v>0.64593539999999994</v>
      </c>
      <c r="G18" s="343"/>
      <c r="H18" s="343"/>
      <c r="I18" s="343"/>
      <c r="J18" s="343"/>
      <c r="K18" s="343"/>
      <c r="L18" s="343"/>
      <c r="M18" s="343"/>
      <c r="N18" s="477"/>
      <c r="O18" s="477"/>
      <c r="P18" s="477"/>
      <c r="Q18" s="477"/>
      <c r="R18" s="477"/>
    </row>
    <row r="19" spans="1:18" s="325" customFormat="1">
      <c r="A19" s="482">
        <v>4</v>
      </c>
      <c r="B19" s="373" t="s">
        <v>137</v>
      </c>
      <c r="C19" s="372" t="s">
        <v>75</v>
      </c>
      <c r="D19" s="373" t="s">
        <v>38</v>
      </c>
      <c r="E19" s="374"/>
      <c r="F19" s="375">
        <v>30.91</v>
      </c>
      <c r="G19" s="324"/>
      <c r="I19" s="326"/>
      <c r="J19" s="327"/>
      <c r="K19" s="326"/>
      <c r="L19" s="327"/>
      <c r="M19" s="328"/>
      <c r="N19" s="483"/>
      <c r="O19" s="484"/>
      <c r="P19" s="484"/>
      <c r="Q19" s="484"/>
      <c r="R19" s="484"/>
    </row>
    <row r="20" spans="1:18" s="486" customFormat="1">
      <c r="A20" s="376"/>
      <c r="B20" s="376"/>
      <c r="C20" s="376" t="s">
        <v>22</v>
      </c>
      <c r="D20" s="376" t="s">
        <v>23</v>
      </c>
      <c r="E20" s="377">
        <v>0.87</v>
      </c>
      <c r="F20" s="378">
        <f>F19*E20</f>
        <v>26.8917</v>
      </c>
      <c r="G20" s="329"/>
      <c r="H20" s="330"/>
      <c r="I20" s="331"/>
      <c r="J20" s="332"/>
      <c r="K20" s="331"/>
      <c r="L20" s="332"/>
      <c r="M20" s="333"/>
      <c r="N20" s="485"/>
      <c r="O20" s="485"/>
      <c r="P20" s="485"/>
      <c r="Q20" s="485"/>
      <c r="R20" s="485"/>
    </row>
    <row r="21" spans="1:18" s="476" customFormat="1" ht="31.5">
      <c r="A21" s="334">
        <v>5</v>
      </c>
      <c r="B21" s="336" t="s">
        <v>160</v>
      </c>
      <c r="C21" s="335" t="s">
        <v>95</v>
      </c>
      <c r="D21" s="336" t="s">
        <v>39</v>
      </c>
      <c r="E21" s="337"/>
      <c r="F21" s="338">
        <f>F19*1.95+F10*1.95</f>
        <v>662.94150000000002</v>
      </c>
      <c r="G21" s="322"/>
      <c r="H21" s="339"/>
      <c r="I21" s="322"/>
      <c r="J21" s="339"/>
      <c r="K21" s="322"/>
      <c r="L21" s="339"/>
      <c r="M21" s="322"/>
      <c r="N21" s="853"/>
      <c r="O21" s="854"/>
      <c r="P21" s="854"/>
      <c r="Q21" s="854"/>
      <c r="R21" s="854"/>
    </row>
    <row r="22" spans="1:18" s="478" customFormat="1" ht="31.5">
      <c r="A22" s="848">
        <v>6</v>
      </c>
      <c r="B22" s="469" t="s">
        <v>138</v>
      </c>
      <c r="C22" s="340" t="s">
        <v>152</v>
      </c>
      <c r="D22" s="426" t="s">
        <v>74</v>
      </c>
      <c r="E22" s="351"/>
      <c r="F22" s="487">
        <f>39.25/0.05</f>
        <v>785</v>
      </c>
      <c r="G22" s="344"/>
      <c r="H22" s="480"/>
      <c r="I22" s="321"/>
      <c r="J22" s="429"/>
      <c r="K22" s="321"/>
      <c r="L22" s="429"/>
      <c r="M22" s="321"/>
      <c r="N22" s="864"/>
      <c r="O22" s="865"/>
      <c r="P22" s="865"/>
      <c r="Q22" s="865"/>
      <c r="R22" s="865"/>
    </row>
    <row r="23" spans="1:18" s="478" customFormat="1">
      <c r="A23" s="849"/>
      <c r="B23" s="319"/>
      <c r="C23" s="319" t="s">
        <v>22</v>
      </c>
      <c r="D23" s="319" t="s">
        <v>23</v>
      </c>
      <c r="E23" s="362">
        <v>0.32300000000000001</v>
      </c>
      <c r="F23" s="363">
        <f>F22*E23</f>
        <v>253.55500000000001</v>
      </c>
      <c r="G23" s="343"/>
      <c r="H23" s="364"/>
      <c r="I23" s="341"/>
      <c r="J23" s="413"/>
      <c r="K23" s="341"/>
      <c r="L23" s="370"/>
      <c r="M23" s="343"/>
      <c r="N23" s="477"/>
      <c r="O23" s="477"/>
      <c r="P23" s="477"/>
      <c r="Q23" s="477"/>
      <c r="R23" s="477"/>
    </row>
    <row r="24" spans="1:18" s="478" customFormat="1">
      <c r="A24" s="850"/>
      <c r="B24" s="396"/>
      <c r="C24" s="319" t="s">
        <v>99</v>
      </c>
      <c r="D24" s="361" t="s">
        <v>0</v>
      </c>
      <c r="E24" s="345">
        <f>2.15/100</f>
        <v>2.1499999999999998E-2</v>
      </c>
      <c r="F24" s="363">
        <f>F22*E24</f>
        <v>16.877499999999998</v>
      </c>
      <c r="G24" s="343"/>
      <c r="H24" s="343"/>
      <c r="I24" s="343"/>
      <c r="J24" s="364"/>
      <c r="K24" s="343"/>
      <c r="L24" s="364"/>
      <c r="M24" s="343"/>
      <c r="N24" s="477"/>
      <c r="O24" s="477"/>
      <c r="P24" s="477"/>
      <c r="Q24" s="477"/>
      <c r="R24" s="477"/>
    </row>
    <row r="25" spans="1:18" s="325" customFormat="1">
      <c r="A25" s="482">
        <v>7</v>
      </c>
      <c r="B25" s="373" t="s">
        <v>137</v>
      </c>
      <c r="C25" s="372" t="s">
        <v>75</v>
      </c>
      <c r="D25" s="373" t="s">
        <v>38</v>
      </c>
      <c r="E25" s="374"/>
      <c r="F25" s="375">
        <v>39.25</v>
      </c>
      <c r="G25" s="324"/>
      <c r="I25" s="326"/>
      <c r="J25" s="327"/>
      <c r="K25" s="326"/>
      <c r="L25" s="327"/>
      <c r="M25" s="328"/>
      <c r="N25" s="483"/>
      <c r="O25" s="484"/>
      <c r="P25" s="484"/>
      <c r="Q25" s="484"/>
      <c r="R25" s="484"/>
    </row>
    <row r="26" spans="1:18" s="486" customFormat="1">
      <c r="A26" s="376"/>
      <c r="B26" s="376"/>
      <c r="C26" s="376" t="s">
        <v>22</v>
      </c>
      <c r="D26" s="376" t="s">
        <v>23</v>
      </c>
      <c r="E26" s="377">
        <v>0.87</v>
      </c>
      <c r="F26" s="378">
        <f>F25*E26</f>
        <v>34.147500000000001</v>
      </c>
      <c r="G26" s="329"/>
      <c r="H26" s="330"/>
      <c r="I26" s="331"/>
      <c r="J26" s="332"/>
      <c r="K26" s="331"/>
      <c r="L26" s="332"/>
      <c r="M26" s="333"/>
      <c r="N26" s="485"/>
      <c r="O26" s="485"/>
      <c r="P26" s="485"/>
      <c r="Q26" s="485"/>
      <c r="R26" s="485"/>
    </row>
    <row r="27" spans="1:18" s="476" customFormat="1" ht="33" customHeight="1">
      <c r="A27" s="334">
        <v>8</v>
      </c>
      <c r="B27" s="336" t="s">
        <v>160</v>
      </c>
      <c r="C27" s="335" t="s">
        <v>95</v>
      </c>
      <c r="D27" s="336" t="s">
        <v>39</v>
      </c>
      <c r="E27" s="337"/>
      <c r="F27" s="338">
        <f>F25*1.95</f>
        <v>76.537499999999994</v>
      </c>
      <c r="G27" s="322"/>
      <c r="H27" s="339"/>
      <c r="I27" s="322"/>
      <c r="J27" s="339"/>
      <c r="K27" s="322"/>
      <c r="L27" s="339"/>
      <c r="M27" s="322"/>
      <c r="N27" s="853"/>
      <c r="O27" s="854"/>
      <c r="P27" s="854"/>
      <c r="Q27" s="854"/>
      <c r="R27" s="854"/>
    </row>
    <row r="28" spans="1:18" s="476" customFormat="1" ht="47.25">
      <c r="A28" s="346">
        <v>9</v>
      </c>
      <c r="B28" s="347" t="s">
        <v>96</v>
      </c>
      <c r="C28" s="340" t="s">
        <v>100</v>
      </c>
      <c r="D28" s="347" t="s">
        <v>97</v>
      </c>
      <c r="E28" s="348"/>
      <c r="F28" s="488">
        <v>8.4779999999999994E-2</v>
      </c>
      <c r="G28" s="350"/>
      <c r="H28" s="346"/>
      <c r="I28" s="346"/>
      <c r="J28" s="347"/>
      <c r="K28" s="346"/>
      <c r="L28" s="347"/>
      <c r="M28" s="346"/>
      <c r="N28" s="475"/>
      <c r="O28" s="475"/>
      <c r="P28" s="475"/>
      <c r="Q28" s="475"/>
      <c r="R28" s="475"/>
    </row>
    <row r="29" spans="1:18" s="478" customFormat="1">
      <c r="A29" s="320"/>
      <c r="B29" s="320"/>
      <c r="C29" s="320" t="s">
        <v>22</v>
      </c>
      <c r="D29" s="320" t="s">
        <v>23</v>
      </c>
      <c r="E29" s="351">
        <v>28.3</v>
      </c>
      <c r="F29" s="352">
        <f>F28*E29</f>
        <v>2.3992739999999997</v>
      </c>
      <c r="G29" s="344"/>
      <c r="H29" s="353"/>
      <c r="I29" s="354"/>
      <c r="J29" s="355"/>
      <c r="K29" s="354"/>
      <c r="L29" s="355"/>
      <c r="M29" s="344"/>
      <c r="N29" s="477"/>
      <c r="O29" s="477"/>
      <c r="P29" s="477"/>
      <c r="Q29" s="477"/>
      <c r="R29" s="477"/>
    </row>
    <row r="30" spans="1:18" s="489" customFormat="1">
      <c r="A30" s="323"/>
      <c r="B30" s="356" t="s">
        <v>98</v>
      </c>
      <c r="C30" s="323" t="s">
        <v>161</v>
      </c>
      <c r="D30" s="356" t="s">
        <v>60</v>
      </c>
      <c r="E30" s="357">
        <v>63.4</v>
      </c>
      <c r="F30" s="358">
        <f>F28*E30</f>
        <v>5.3750519999999993</v>
      </c>
      <c r="G30" s="359"/>
      <c r="H30" s="359"/>
      <c r="I30" s="359"/>
      <c r="J30" s="360"/>
      <c r="K30" s="359"/>
      <c r="L30" s="360"/>
      <c r="M30" s="359"/>
      <c r="N30" s="860"/>
      <c r="O30" s="861"/>
      <c r="P30" s="861"/>
      <c r="Q30" s="861"/>
      <c r="R30" s="861"/>
    </row>
    <row r="31" spans="1:18" s="478" customFormat="1">
      <c r="A31" s="319"/>
      <c r="B31" s="361"/>
      <c r="C31" s="319" t="s">
        <v>99</v>
      </c>
      <c r="D31" s="361" t="s">
        <v>0</v>
      </c>
      <c r="E31" s="362">
        <v>3.36</v>
      </c>
      <c r="F31" s="363">
        <f>F28*E31</f>
        <v>0.28486079999999997</v>
      </c>
      <c r="G31" s="343"/>
      <c r="H31" s="343"/>
      <c r="I31" s="343"/>
      <c r="J31" s="364"/>
      <c r="K31" s="343"/>
      <c r="L31" s="364"/>
      <c r="M31" s="343"/>
      <c r="N31" s="477"/>
      <c r="O31" s="477"/>
      <c r="P31" s="477"/>
      <c r="Q31" s="477"/>
      <c r="R31" s="477"/>
    </row>
    <row r="32" spans="1:18" s="476" customFormat="1" ht="31.5">
      <c r="A32" s="365">
        <v>10</v>
      </c>
      <c r="B32" s="366" t="s">
        <v>76</v>
      </c>
      <c r="C32" s="340" t="s">
        <v>170</v>
      </c>
      <c r="D32" s="347" t="s">
        <v>38</v>
      </c>
      <c r="E32" s="350"/>
      <c r="F32" s="367">
        <v>9.42</v>
      </c>
      <c r="G32" s="346"/>
      <c r="H32" s="347"/>
      <c r="I32" s="346"/>
      <c r="J32" s="347"/>
      <c r="K32" s="368"/>
      <c r="L32" s="347"/>
      <c r="M32" s="346"/>
      <c r="N32" s="853"/>
      <c r="O32" s="854"/>
      <c r="P32" s="854"/>
      <c r="Q32" s="854"/>
      <c r="R32" s="854"/>
    </row>
    <row r="33" spans="1:18" s="478" customFormat="1">
      <c r="A33" s="319"/>
      <c r="B33" s="319"/>
      <c r="C33" s="319" t="s">
        <v>22</v>
      </c>
      <c r="D33" s="319" t="s">
        <v>23</v>
      </c>
      <c r="E33" s="343">
        <v>2.06</v>
      </c>
      <c r="F33" s="364">
        <f>F32*E33</f>
        <v>19.405200000000001</v>
      </c>
      <c r="G33" s="343"/>
      <c r="H33" s="361"/>
      <c r="I33" s="369"/>
      <c r="J33" s="370"/>
      <c r="K33" s="369"/>
      <c r="L33" s="370"/>
      <c r="M33" s="343"/>
      <c r="N33" s="477"/>
      <c r="O33" s="477"/>
      <c r="P33" s="477"/>
      <c r="Q33" s="477"/>
      <c r="R33" s="477"/>
    </row>
    <row r="34" spans="1:18" s="478" customFormat="1">
      <c r="A34" s="851">
        <v>11</v>
      </c>
      <c r="B34" s="373" t="s">
        <v>137</v>
      </c>
      <c r="C34" s="372" t="s">
        <v>75</v>
      </c>
      <c r="D34" s="373" t="s">
        <v>38</v>
      </c>
      <c r="E34" s="374"/>
      <c r="F34" s="375">
        <v>9.42</v>
      </c>
      <c r="G34" s="324"/>
      <c r="H34" s="325"/>
      <c r="I34" s="326"/>
      <c r="J34" s="327"/>
      <c r="K34" s="326"/>
      <c r="L34" s="327"/>
      <c r="M34" s="328"/>
      <c r="N34" s="477"/>
      <c r="O34" s="477"/>
      <c r="P34" s="477"/>
      <c r="Q34" s="477"/>
      <c r="R34" s="477"/>
    </row>
    <row r="35" spans="1:18" s="478" customFormat="1">
      <c r="A35" s="852"/>
      <c r="B35" s="376"/>
      <c r="C35" s="376" t="s">
        <v>22</v>
      </c>
      <c r="D35" s="376" t="s">
        <v>23</v>
      </c>
      <c r="E35" s="377">
        <v>0.87</v>
      </c>
      <c r="F35" s="378">
        <f>F34*E35</f>
        <v>8.1953999999999994</v>
      </c>
      <c r="G35" s="329"/>
      <c r="H35" s="330"/>
      <c r="I35" s="331"/>
      <c r="J35" s="332"/>
      <c r="K35" s="331"/>
      <c r="L35" s="332"/>
      <c r="M35" s="333"/>
      <c r="N35" s="477"/>
      <c r="O35" s="477"/>
      <c r="P35" s="477"/>
      <c r="Q35" s="477"/>
      <c r="R35" s="477"/>
    </row>
    <row r="36" spans="1:18" s="476" customFormat="1" ht="31.5">
      <c r="A36" s="334">
        <v>11</v>
      </c>
      <c r="B36" s="336" t="s">
        <v>160</v>
      </c>
      <c r="C36" s="335" t="s">
        <v>101</v>
      </c>
      <c r="D36" s="336" t="s">
        <v>39</v>
      </c>
      <c r="E36" s="337"/>
      <c r="F36" s="338">
        <f>(F32+F28*1000)*1.75</f>
        <v>164.85</v>
      </c>
      <c r="G36" s="322"/>
      <c r="H36" s="339"/>
      <c r="I36" s="322"/>
      <c r="J36" s="339"/>
      <c r="K36" s="322"/>
      <c r="L36" s="339"/>
      <c r="M36" s="322"/>
      <c r="N36" s="853"/>
      <c r="O36" s="854"/>
      <c r="P36" s="854"/>
      <c r="Q36" s="854"/>
      <c r="R36" s="854"/>
    </row>
    <row r="37" spans="1:18" s="476" customFormat="1" ht="31.5">
      <c r="A37" s="365">
        <v>12</v>
      </c>
      <c r="B37" s="414" t="s">
        <v>162</v>
      </c>
      <c r="C37" s="340" t="s">
        <v>139</v>
      </c>
      <c r="D37" s="347" t="s">
        <v>38</v>
      </c>
      <c r="E37" s="350"/>
      <c r="F37" s="367">
        <v>24.2</v>
      </c>
      <c r="G37" s="346"/>
      <c r="H37" s="347"/>
      <c r="I37" s="346"/>
      <c r="J37" s="347"/>
      <c r="K37" s="368"/>
      <c r="L37" s="347"/>
      <c r="M37" s="346"/>
      <c r="N37" s="862"/>
      <c r="O37" s="863"/>
      <c r="P37" s="863"/>
      <c r="Q37" s="863"/>
      <c r="R37" s="863"/>
    </row>
    <row r="38" spans="1:18" s="416" customFormat="1">
      <c r="A38" s="320"/>
      <c r="B38" s="415"/>
      <c r="C38" s="320" t="s">
        <v>22</v>
      </c>
      <c r="D38" s="416" t="s">
        <v>23</v>
      </c>
      <c r="E38" s="344">
        <v>1.6</v>
      </c>
      <c r="F38" s="364">
        <f>F37*E38</f>
        <v>38.72</v>
      </c>
      <c r="G38" s="344"/>
      <c r="H38" s="353"/>
      <c r="I38" s="417"/>
      <c r="J38" s="418"/>
      <c r="K38" s="417"/>
      <c r="L38" s="418"/>
      <c r="M38" s="344"/>
      <c r="N38" s="408"/>
      <c r="O38" s="408"/>
      <c r="P38" s="408"/>
      <c r="Q38" s="408"/>
      <c r="R38" s="408"/>
    </row>
    <row r="39" spans="1:18" s="416" customFormat="1">
      <c r="A39" s="320"/>
      <c r="B39" s="416" t="s">
        <v>90</v>
      </c>
      <c r="C39" s="320" t="s">
        <v>91</v>
      </c>
      <c r="D39" s="416" t="s">
        <v>60</v>
      </c>
      <c r="E39" s="419">
        <v>1.9099999999999999E-2</v>
      </c>
      <c r="F39" s="364">
        <f>F37*E39</f>
        <v>0.46221999999999996</v>
      </c>
      <c r="G39" s="344"/>
      <c r="H39" s="344"/>
      <c r="I39" s="344"/>
      <c r="J39" s="353"/>
      <c r="K39" s="344"/>
      <c r="L39" s="353"/>
      <c r="M39" s="344"/>
      <c r="N39" s="408"/>
      <c r="O39" s="408"/>
      <c r="P39" s="408"/>
      <c r="Q39" s="408"/>
      <c r="R39" s="408"/>
    </row>
    <row r="40" spans="1:18" s="416" customFormat="1">
      <c r="A40" s="320"/>
      <c r="B40" s="420" t="s">
        <v>92</v>
      </c>
      <c r="C40" s="320" t="s">
        <v>93</v>
      </c>
      <c r="D40" s="420" t="s">
        <v>60</v>
      </c>
      <c r="E40" s="351">
        <v>0.77500000000000002</v>
      </c>
      <c r="F40" s="364">
        <f>F37*E40</f>
        <v>18.754999999999999</v>
      </c>
      <c r="G40" s="344"/>
      <c r="H40" s="344"/>
      <c r="I40" s="344"/>
      <c r="J40" s="421"/>
      <c r="K40" s="344"/>
      <c r="L40" s="421"/>
      <c r="M40" s="344"/>
      <c r="N40" s="408"/>
      <c r="O40" s="408"/>
      <c r="P40" s="408"/>
      <c r="Q40" s="408"/>
      <c r="R40" s="408"/>
    </row>
    <row r="41" spans="1:18" s="416" customFormat="1">
      <c r="A41" s="319"/>
      <c r="B41" s="319" t="s">
        <v>135</v>
      </c>
      <c r="C41" s="319" t="s">
        <v>136</v>
      </c>
      <c r="D41" s="319" t="s">
        <v>60</v>
      </c>
      <c r="E41" s="362">
        <f>E40/2</f>
        <v>0.38750000000000001</v>
      </c>
      <c r="F41" s="364">
        <f>F37*E41</f>
        <v>9.3774999999999995</v>
      </c>
      <c r="G41" s="343"/>
      <c r="H41" s="343"/>
      <c r="I41" s="343"/>
      <c r="J41" s="343"/>
      <c r="K41" s="343"/>
      <c r="L41" s="343"/>
      <c r="M41" s="343"/>
      <c r="N41" s="472"/>
      <c r="O41" s="408"/>
      <c r="P41" s="408"/>
      <c r="Q41" s="408"/>
      <c r="R41" s="408"/>
    </row>
    <row r="42" spans="1:18" s="478" customFormat="1">
      <c r="A42" s="846">
        <v>13</v>
      </c>
      <c r="B42" s="373" t="s">
        <v>137</v>
      </c>
      <c r="C42" s="372" t="s">
        <v>75</v>
      </c>
      <c r="D42" s="373" t="s">
        <v>38</v>
      </c>
      <c r="E42" s="343"/>
      <c r="F42" s="490">
        <v>24.2</v>
      </c>
      <c r="G42" s="343"/>
      <c r="H42" s="361"/>
      <c r="I42" s="369"/>
      <c r="J42" s="370"/>
      <c r="K42" s="369"/>
      <c r="L42" s="370"/>
      <c r="M42" s="343"/>
      <c r="N42" s="855"/>
      <c r="O42" s="856"/>
      <c r="P42" s="477"/>
      <c r="Q42" s="477"/>
      <c r="R42" s="477"/>
    </row>
    <row r="43" spans="1:18" s="478" customFormat="1">
      <c r="A43" s="847"/>
      <c r="B43" s="423"/>
      <c r="C43" s="376" t="s">
        <v>22</v>
      </c>
      <c r="D43" s="376" t="s">
        <v>23</v>
      </c>
      <c r="E43" s="377">
        <v>0.87</v>
      </c>
      <c r="F43" s="378">
        <f>F42*E43</f>
        <v>21.053999999999998</v>
      </c>
      <c r="G43" s="329"/>
      <c r="H43" s="330"/>
      <c r="I43" s="331"/>
      <c r="J43" s="332"/>
      <c r="K43" s="331"/>
      <c r="L43" s="332"/>
      <c r="M43" s="333"/>
      <c r="N43" s="483"/>
      <c r="O43" s="483"/>
      <c r="P43" s="477"/>
      <c r="Q43" s="477"/>
      <c r="R43" s="477"/>
    </row>
    <row r="44" spans="1:18" s="476" customFormat="1" ht="31.5">
      <c r="A44" s="334">
        <v>14</v>
      </c>
      <c r="B44" s="336" t="s">
        <v>160</v>
      </c>
      <c r="C44" s="335" t="s">
        <v>153</v>
      </c>
      <c r="D44" s="336" t="s">
        <v>39</v>
      </c>
      <c r="E44" s="337"/>
      <c r="F44" s="338">
        <f>(F37)*2.4</f>
        <v>58.08</v>
      </c>
      <c r="G44" s="322"/>
      <c r="H44" s="339"/>
      <c r="I44" s="322"/>
      <c r="J44" s="339"/>
      <c r="K44" s="322"/>
      <c r="L44" s="339"/>
      <c r="M44" s="322"/>
      <c r="N44" s="853"/>
      <c r="O44" s="854"/>
      <c r="P44" s="854"/>
      <c r="Q44" s="854"/>
      <c r="R44" s="854"/>
    </row>
    <row r="45" spans="1:18" s="478" customFormat="1" ht="31.5">
      <c r="A45" s="320">
        <v>15</v>
      </c>
      <c r="B45" s="469" t="s">
        <v>155</v>
      </c>
      <c r="C45" s="340" t="s">
        <v>102</v>
      </c>
      <c r="D45" s="426" t="s">
        <v>74</v>
      </c>
      <c r="E45" s="491"/>
      <c r="F45" s="492">
        <v>1210</v>
      </c>
      <c r="G45" s="344"/>
      <c r="H45" s="480"/>
      <c r="I45" s="492"/>
      <c r="J45" s="429"/>
      <c r="K45" s="321"/>
      <c r="L45" s="429"/>
      <c r="M45" s="321"/>
      <c r="N45" s="477"/>
      <c r="O45" s="477"/>
      <c r="P45" s="477"/>
      <c r="Q45" s="477"/>
      <c r="R45" s="477"/>
    </row>
    <row r="46" spans="1:18" s="478" customFormat="1">
      <c r="A46" s="319"/>
      <c r="B46" s="319"/>
      <c r="C46" s="319" t="s">
        <v>22</v>
      </c>
      <c r="D46" s="319" t="s">
        <v>23</v>
      </c>
      <c r="E46" s="362">
        <v>0.61099999999999999</v>
      </c>
      <c r="F46" s="363">
        <f>F45*E46</f>
        <v>739.31</v>
      </c>
      <c r="G46" s="343"/>
      <c r="H46" s="364"/>
      <c r="I46" s="341"/>
      <c r="J46" s="413"/>
      <c r="K46" s="341"/>
      <c r="L46" s="370"/>
      <c r="M46" s="343"/>
      <c r="N46" s="477"/>
      <c r="O46" s="477"/>
      <c r="P46" s="477"/>
      <c r="Q46" s="477"/>
      <c r="R46" s="477"/>
    </row>
    <row r="47" spans="1:18" s="478" customFormat="1">
      <c r="A47" s="396"/>
      <c r="B47" s="493"/>
      <c r="C47" s="396" t="s">
        <v>156</v>
      </c>
      <c r="D47" s="396" t="s">
        <v>0</v>
      </c>
      <c r="E47" s="403">
        <v>0.29299999999999998</v>
      </c>
      <c r="F47" s="494">
        <f>F45*E47</f>
        <v>354.53</v>
      </c>
      <c r="G47" s="393"/>
      <c r="H47" s="495"/>
      <c r="I47" s="342"/>
      <c r="J47" s="496"/>
      <c r="K47" s="342"/>
      <c r="L47" s="339"/>
      <c r="M47" s="322"/>
      <c r="N47" s="477"/>
      <c r="O47" s="477"/>
      <c r="P47" s="477"/>
      <c r="Q47" s="477"/>
      <c r="R47" s="477"/>
    </row>
    <row r="48" spans="1:18" s="325" customFormat="1">
      <c r="A48" s="482">
        <v>16</v>
      </c>
      <c r="B48" s="373" t="s">
        <v>140</v>
      </c>
      <c r="C48" s="372" t="s">
        <v>171</v>
      </c>
      <c r="D48" s="373" t="s">
        <v>38</v>
      </c>
      <c r="E48" s="374"/>
      <c r="F48" s="375">
        <v>60.5</v>
      </c>
      <c r="G48" s="324"/>
      <c r="I48" s="326"/>
      <c r="J48" s="327"/>
      <c r="K48" s="326"/>
      <c r="L48" s="327"/>
      <c r="M48" s="328"/>
      <c r="N48" s="483"/>
      <c r="O48" s="484"/>
      <c r="P48" s="484"/>
      <c r="Q48" s="484"/>
      <c r="R48" s="484"/>
    </row>
    <row r="49" spans="1:18" s="486" customFormat="1">
      <c r="A49" s="376"/>
      <c r="B49" s="376"/>
      <c r="C49" s="376" t="s">
        <v>22</v>
      </c>
      <c r="D49" s="376" t="s">
        <v>23</v>
      </c>
      <c r="E49" s="377">
        <v>0.87</v>
      </c>
      <c r="F49" s="378">
        <f>F48*E49</f>
        <v>52.634999999999998</v>
      </c>
      <c r="G49" s="329"/>
      <c r="H49" s="330"/>
      <c r="I49" s="331"/>
      <c r="J49" s="332"/>
      <c r="K49" s="331"/>
      <c r="L49" s="332"/>
      <c r="M49" s="333"/>
      <c r="N49" s="485"/>
      <c r="O49" s="485"/>
      <c r="P49" s="485"/>
      <c r="Q49" s="485"/>
      <c r="R49" s="485"/>
    </row>
    <row r="50" spans="1:18" s="476" customFormat="1" ht="28.5" customHeight="1">
      <c r="A50" s="334">
        <v>16</v>
      </c>
      <c r="B50" s="336" t="s">
        <v>160</v>
      </c>
      <c r="C50" s="335" t="s">
        <v>95</v>
      </c>
      <c r="D50" s="336" t="s">
        <v>39</v>
      </c>
      <c r="E50" s="337"/>
      <c r="F50" s="338">
        <f>F48*2.4</f>
        <v>145.19999999999999</v>
      </c>
      <c r="G50" s="322"/>
      <c r="H50" s="339"/>
      <c r="I50" s="322"/>
      <c r="J50" s="339"/>
      <c r="K50" s="322"/>
      <c r="L50" s="339"/>
      <c r="M50" s="322"/>
      <c r="N50" s="853"/>
      <c r="O50" s="854"/>
      <c r="P50" s="854"/>
      <c r="Q50" s="854"/>
      <c r="R50" s="854"/>
    </row>
    <row r="51" spans="1:18" s="478" customFormat="1" ht="31.5">
      <c r="A51" s="320"/>
      <c r="B51" s="365" t="s">
        <v>141</v>
      </c>
      <c r="C51" s="340" t="s">
        <v>130</v>
      </c>
      <c r="D51" s="426" t="s">
        <v>74</v>
      </c>
      <c r="E51" s="427"/>
      <c r="F51" s="338">
        <f>180.42/0.06</f>
        <v>3007</v>
      </c>
      <c r="G51" s="428"/>
      <c r="H51" s="429"/>
      <c r="I51" s="321"/>
      <c r="J51" s="429"/>
      <c r="K51" s="321"/>
      <c r="L51" s="429"/>
      <c r="M51" s="321"/>
      <c r="N51" s="477"/>
      <c r="O51" s="477"/>
      <c r="P51" s="477"/>
      <c r="Q51" s="477"/>
      <c r="R51" s="477"/>
    </row>
    <row r="52" spans="1:18" s="478" customFormat="1">
      <c r="A52" s="320"/>
      <c r="B52" s="320"/>
      <c r="C52" s="320" t="s">
        <v>22</v>
      </c>
      <c r="D52" s="320" t="s">
        <v>23</v>
      </c>
      <c r="E52" s="351">
        <f>33/1000</f>
        <v>3.3000000000000002E-2</v>
      </c>
      <c r="F52" s="352">
        <f>F51*E52</f>
        <v>99.231000000000009</v>
      </c>
      <c r="G52" s="344"/>
      <c r="H52" s="353"/>
      <c r="I52" s="417"/>
      <c r="J52" s="418"/>
      <c r="K52" s="417"/>
      <c r="L52" s="418"/>
      <c r="M52" s="344"/>
      <c r="N52" s="477"/>
      <c r="O52" s="477"/>
      <c r="P52" s="477"/>
      <c r="Q52" s="477"/>
      <c r="R52" s="477"/>
    </row>
    <row r="53" spans="1:18" s="478" customFormat="1">
      <c r="A53" s="320"/>
      <c r="B53" s="416" t="s">
        <v>90</v>
      </c>
      <c r="C53" s="320" t="s">
        <v>104</v>
      </c>
      <c r="D53" s="416" t="s">
        <v>60</v>
      </c>
      <c r="E53" s="419">
        <f>0.42/1000</f>
        <v>4.1999999999999996E-4</v>
      </c>
      <c r="F53" s="352">
        <f>F51*E53</f>
        <v>1.26294</v>
      </c>
      <c r="G53" s="321"/>
      <c r="H53" s="418"/>
      <c r="I53" s="417"/>
      <c r="J53" s="418"/>
      <c r="K53" s="344"/>
      <c r="L53" s="353"/>
      <c r="M53" s="344"/>
      <c r="N53" s="477"/>
      <c r="O53" s="477"/>
      <c r="P53" s="477"/>
      <c r="Q53" s="477"/>
      <c r="R53" s="477"/>
    </row>
    <row r="54" spans="1:18" s="478" customFormat="1">
      <c r="A54" s="320"/>
      <c r="B54" s="416" t="s">
        <v>83</v>
      </c>
      <c r="C54" s="320" t="s">
        <v>105</v>
      </c>
      <c r="D54" s="416" t="s">
        <v>60</v>
      </c>
      <c r="E54" s="419">
        <f>2.58/1000</f>
        <v>2.5800000000000003E-3</v>
      </c>
      <c r="F54" s="352">
        <f>F51*E54</f>
        <v>7.7580600000000004</v>
      </c>
      <c r="G54" s="321"/>
      <c r="H54" s="418"/>
      <c r="I54" s="344"/>
      <c r="J54" s="353"/>
      <c r="K54" s="344"/>
      <c r="L54" s="353"/>
      <c r="M54" s="344"/>
      <c r="N54" s="477"/>
      <c r="O54" s="477"/>
      <c r="P54" s="477"/>
      <c r="Q54" s="477"/>
      <c r="R54" s="477"/>
    </row>
    <row r="55" spans="1:18" s="478" customFormat="1">
      <c r="A55" s="320"/>
      <c r="B55" s="416" t="s">
        <v>106</v>
      </c>
      <c r="C55" s="320" t="s">
        <v>107</v>
      </c>
      <c r="D55" s="416" t="s">
        <v>60</v>
      </c>
      <c r="E55" s="419">
        <f>11.2/1000</f>
        <v>1.12E-2</v>
      </c>
      <c r="F55" s="352">
        <f>F51*E55</f>
        <v>33.678399999999996</v>
      </c>
      <c r="G55" s="321"/>
      <c r="H55" s="418"/>
      <c r="I55" s="344"/>
      <c r="J55" s="353"/>
      <c r="K55" s="344"/>
      <c r="L55" s="353"/>
      <c r="M55" s="344"/>
      <c r="N55" s="477"/>
      <c r="O55" s="477"/>
      <c r="P55" s="477"/>
      <c r="Q55" s="477"/>
      <c r="R55" s="477"/>
    </row>
    <row r="56" spans="1:18" s="478" customFormat="1">
      <c r="A56" s="320"/>
      <c r="B56" s="416" t="s">
        <v>108</v>
      </c>
      <c r="C56" s="320" t="s">
        <v>109</v>
      </c>
      <c r="D56" s="416" t="s">
        <v>60</v>
      </c>
      <c r="E56" s="351">
        <f>24.8/1000</f>
        <v>2.4799999999999999E-2</v>
      </c>
      <c r="F56" s="352">
        <f>F51*E56</f>
        <v>74.573599999999999</v>
      </c>
      <c r="G56" s="321"/>
      <c r="H56" s="418"/>
      <c r="I56" s="344"/>
      <c r="J56" s="353"/>
      <c r="K56" s="344"/>
      <c r="L56" s="353"/>
      <c r="M56" s="344"/>
      <c r="N56" s="477"/>
      <c r="O56" s="477"/>
      <c r="P56" s="477"/>
      <c r="Q56" s="477"/>
      <c r="R56" s="477"/>
    </row>
    <row r="57" spans="1:18" s="478" customFormat="1">
      <c r="A57" s="320"/>
      <c r="B57" s="416" t="s">
        <v>110</v>
      </c>
      <c r="C57" s="320" t="s">
        <v>111</v>
      </c>
      <c r="D57" s="416" t="s">
        <v>60</v>
      </c>
      <c r="E57" s="430">
        <f>4.14/1000</f>
        <v>4.1399999999999996E-3</v>
      </c>
      <c r="F57" s="352">
        <f>F51*E57</f>
        <v>12.448979999999999</v>
      </c>
      <c r="G57" s="321"/>
      <c r="H57" s="418"/>
      <c r="I57" s="344"/>
      <c r="J57" s="353"/>
      <c r="K57" s="344"/>
      <c r="L57" s="353"/>
      <c r="M57" s="344"/>
      <c r="N57" s="477"/>
      <c r="O57" s="477"/>
      <c r="P57" s="477"/>
      <c r="Q57" s="477"/>
      <c r="R57" s="477"/>
    </row>
    <row r="58" spans="1:18" s="478" customFormat="1">
      <c r="A58" s="320"/>
      <c r="B58" s="416" t="s">
        <v>142</v>
      </c>
      <c r="C58" s="320" t="s">
        <v>143</v>
      </c>
      <c r="D58" s="416" t="s">
        <v>60</v>
      </c>
      <c r="E58" s="430">
        <f>0.53/1000</f>
        <v>5.2999999999999998E-4</v>
      </c>
      <c r="F58" s="352">
        <f>F51*E58</f>
        <v>1.59371</v>
      </c>
      <c r="G58" s="321"/>
      <c r="H58" s="418"/>
      <c r="I58" s="344"/>
      <c r="J58" s="353"/>
      <c r="K58" s="344"/>
      <c r="L58" s="353"/>
      <c r="M58" s="344"/>
      <c r="N58" s="477"/>
      <c r="O58" s="477"/>
      <c r="P58" s="477"/>
      <c r="Q58" s="477"/>
      <c r="R58" s="477"/>
    </row>
    <row r="59" spans="1:18" s="478" customFormat="1">
      <c r="A59" s="320"/>
      <c r="B59" s="415" t="s">
        <v>165</v>
      </c>
      <c r="C59" s="320" t="s">
        <v>163</v>
      </c>
      <c r="D59" s="416" t="s">
        <v>38</v>
      </c>
      <c r="E59" s="497">
        <f>(189-12.6*9)/1000</f>
        <v>7.5600000000000014E-2</v>
      </c>
      <c r="F59" s="352">
        <f>F51*E59</f>
        <v>227.32920000000004</v>
      </c>
      <c r="G59" s="321"/>
      <c r="H59" s="418"/>
      <c r="I59" s="344"/>
      <c r="J59" s="353"/>
      <c r="K59" s="417"/>
      <c r="L59" s="418"/>
      <c r="M59" s="344"/>
      <c r="N59" s="866"/>
      <c r="O59" s="867"/>
      <c r="P59" s="867"/>
      <c r="Q59" s="867"/>
      <c r="R59" s="867"/>
    </row>
    <row r="60" spans="1:18" s="478" customFormat="1">
      <c r="A60" s="320"/>
      <c r="B60" s="415" t="s">
        <v>166</v>
      </c>
      <c r="C60" s="320" t="s">
        <v>164</v>
      </c>
      <c r="D60" s="416" t="s">
        <v>38</v>
      </c>
      <c r="E60" s="497">
        <f>15/1000</f>
        <v>1.4999999999999999E-2</v>
      </c>
      <c r="F60" s="352">
        <f>F52*E60</f>
        <v>1.4884650000000001</v>
      </c>
      <c r="G60" s="321"/>
      <c r="H60" s="418"/>
      <c r="I60" s="344"/>
      <c r="J60" s="353"/>
      <c r="K60" s="417"/>
      <c r="L60" s="418"/>
      <c r="M60" s="344"/>
      <c r="N60" s="866"/>
      <c r="O60" s="867"/>
      <c r="P60" s="867"/>
      <c r="Q60" s="867"/>
      <c r="R60" s="867"/>
    </row>
    <row r="61" spans="1:18" s="478" customFormat="1">
      <c r="A61" s="320"/>
      <c r="B61" s="361"/>
      <c r="C61" s="319" t="s">
        <v>112</v>
      </c>
      <c r="D61" s="361" t="s">
        <v>38</v>
      </c>
      <c r="E61" s="362">
        <f>30/1000</f>
        <v>0.03</v>
      </c>
      <c r="F61" s="363">
        <f>F51*E61</f>
        <v>90.21</v>
      </c>
      <c r="G61" s="343"/>
      <c r="H61" s="364"/>
      <c r="I61" s="343"/>
      <c r="J61" s="364"/>
      <c r="K61" s="341"/>
      <c r="L61" s="413"/>
      <c r="M61" s="343"/>
      <c r="N61" s="477"/>
      <c r="O61" s="477"/>
      <c r="P61" s="477"/>
      <c r="Q61" s="477"/>
      <c r="R61" s="477"/>
    </row>
    <row r="62" spans="1:18" s="478" customFormat="1" ht="31.5">
      <c r="A62" s="320"/>
      <c r="B62" s="498" t="s">
        <v>144</v>
      </c>
      <c r="C62" s="340" t="s">
        <v>131</v>
      </c>
      <c r="D62" s="426" t="s">
        <v>74</v>
      </c>
      <c r="E62" s="351"/>
      <c r="F62" s="375">
        <f>192.48/0.06</f>
        <v>3208</v>
      </c>
      <c r="G62" s="344"/>
      <c r="H62" s="421"/>
      <c r="I62" s="344"/>
      <c r="J62" s="421"/>
      <c r="K62" s="417"/>
      <c r="L62" s="499"/>
      <c r="M62" s="344"/>
      <c r="N62" s="477"/>
      <c r="O62" s="477"/>
      <c r="P62" s="477"/>
      <c r="Q62" s="477"/>
      <c r="R62" s="477"/>
    </row>
    <row r="63" spans="1:18" s="478" customFormat="1">
      <c r="A63" s="320"/>
      <c r="B63" s="320"/>
      <c r="C63" s="320" t="s">
        <v>22</v>
      </c>
      <c r="D63" s="320" t="s">
        <v>23</v>
      </c>
      <c r="E63" s="351">
        <f>33/1000</f>
        <v>3.3000000000000002E-2</v>
      </c>
      <c r="F63" s="352">
        <f>F62*E63</f>
        <v>105.864</v>
      </c>
      <c r="G63" s="344"/>
      <c r="H63" s="353"/>
      <c r="I63" s="417"/>
      <c r="J63" s="418"/>
      <c r="K63" s="417"/>
      <c r="L63" s="418"/>
      <c r="M63" s="344"/>
      <c r="N63" s="477"/>
      <c r="O63" s="477"/>
      <c r="P63" s="477"/>
      <c r="Q63" s="477"/>
      <c r="R63" s="477"/>
    </row>
    <row r="64" spans="1:18" s="478" customFormat="1">
      <c r="A64" s="320"/>
      <c r="B64" s="416" t="s">
        <v>90</v>
      </c>
      <c r="C64" s="320" t="s">
        <v>104</v>
      </c>
      <c r="D64" s="416" t="s">
        <v>60</v>
      </c>
      <c r="E64" s="419">
        <f>1.91/1000</f>
        <v>1.91E-3</v>
      </c>
      <c r="F64" s="352">
        <f>F62*E64</f>
        <v>6.1272799999999998</v>
      </c>
      <c r="G64" s="321"/>
      <c r="H64" s="418"/>
      <c r="I64" s="417"/>
      <c r="J64" s="418"/>
      <c r="K64" s="344"/>
      <c r="L64" s="353"/>
      <c r="M64" s="344"/>
      <c r="N64" s="477"/>
      <c r="O64" s="477"/>
      <c r="P64" s="477"/>
      <c r="Q64" s="477"/>
      <c r="R64" s="477"/>
    </row>
    <row r="65" spans="1:18" s="478" customFormat="1">
      <c r="A65" s="320"/>
      <c r="B65" s="416" t="s">
        <v>106</v>
      </c>
      <c r="C65" s="320" t="s">
        <v>107</v>
      </c>
      <c r="D65" s="416" t="s">
        <v>60</v>
      </c>
      <c r="E65" s="351">
        <f>11.2/1000</f>
        <v>1.12E-2</v>
      </c>
      <c r="F65" s="352">
        <f>F62*E65</f>
        <v>35.929600000000001</v>
      </c>
      <c r="G65" s="321"/>
      <c r="H65" s="418"/>
      <c r="I65" s="344"/>
      <c r="J65" s="353"/>
      <c r="K65" s="344"/>
      <c r="L65" s="353"/>
      <c r="M65" s="344"/>
      <c r="N65" s="477"/>
      <c r="O65" s="477"/>
      <c r="P65" s="477"/>
      <c r="Q65" s="477"/>
      <c r="R65" s="477"/>
    </row>
    <row r="66" spans="1:18" s="478" customFormat="1">
      <c r="A66" s="320"/>
      <c r="B66" s="416" t="s">
        <v>108</v>
      </c>
      <c r="C66" s="320" t="s">
        <v>109</v>
      </c>
      <c r="D66" s="416" t="s">
        <v>60</v>
      </c>
      <c r="E66" s="419">
        <f>24.8/1000</f>
        <v>2.4799999999999999E-2</v>
      </c>
      <c r="F66" s="352">
        <f>F62*E66</f>
        <v>79.558399999999992</v>
      </c>
      <c r="G66" s="321"/>
      <c r="H66" s="418"/>
      <c r="I66" s="344"/>
      <c r="J66" s="353"/>
      <c r="K66" s="344"/>
      <c r="L66" s="353"/>
      <c r="M66" s="344"/>
      <c r="N66" s="477"/>
      <c r="O66" s="477"/>
      <c r="P66" s="477"/>
      <c r="Q66" s="477"/>
      <c r="R66" s="477"/>
    </row>
    <row r="67" spans="1:18" s="478" customFormat="1">
      <c r="A67" s="320"/>
      <c r="B67" s="416" t="s">
        <v>110</v>
      </c>
      <c r="C67" s="320" t="s">
        <v>111</v>
      </c>
      <c r="D67" s="416" t="s">
        <v>60</v>
      </c>
      <c r="E67" s="430">
        <f>4.14/1000</f>
        <v>4.1399999999999996E-3</v>
      </c>
      <c r="F67" s="352">
        <f>F62*E67</f>
        <v>13.281119999999998</v>
      </c>
      <c r="G67" s="321"/>
      <c r="H67" s="418"/>
      <c r="I67" s="344"/>
      <c r="J67" s="353"/>
      <c r="K67" s="344"/>
      <c r="L67" s="353"/>
      <c r="M67" s="344"/>
      <c r="N67" s="477"/>
      <c r="O67" s="477"/>
      <c r="P67" s="477"/>
      <c r="Q67" s="477"/>
      <c r="R67" s="477"/>
    </row>
    <row r="68" spans="1:18" s="478" customFormat="1">
      <c r="A68" s="320"/>
      <c r="B68" s="416" t="s">
        <v>151</v>
      </c>
      <c r="C68" s="500" t="s">
        <v>132</v>
      </c>
      <c r="D68" s="416" t="s">
        <v>39</v>
      </c>
      <c r="E68" s="501" t="s">
        <v>145</v>
      </c>
      <c r="F68" s="502">
        <v>12.8</v>
      </c>
      <c r="G68" s="321"/>
      <c r="H68" s="418"/>
      <c r="I68" s="344"/>
      <c r="J68" s="353"/>
      <c r="K68" s="344"/>
      <c r="L68" s="353"/>
      <c r="M68" s="344"/>
      <c r="N68" s="477"/>
      <c r="O68" s="477"/>
      <c r="P68" s="477"/>
      <c r="Q68" s="477"/>
      <c r="R68" s="477"/>
    </row>
    <row r="69" spans="1:18" s="478" customFormat="1">
      <c r="A69" s="320"/>
      <c r="B69" s="416" t="s">
        <v>142</v>
      </c>
      <c r="C69" s="320" t="s">
        <v>143</v>
      </c>
      <c r="D69" s="416" t="s">
        <v>60</v>
      </c>
      <c r="E69" s="430">
        <f>0.53/1000</f>
        <v>5.2999999999999998E-4</v>
      </c>
      <c r="F69" s="352">
        <f>F62*E69</f>
        <v>1.70024</v>
      </c>
      <c r="G69" s="321"/>
      <c r="H69" s="418"/>
      <c r="I69" s="344"/>
      <c r="J69" s="353"/>
      <c r="K69" s="344"/>
      <c r="L69" s="353"/>
      <c r="M69" s="344"/>
      <c r="N69" s="477"/>
      <c r="O69" s="477"/>
      <c r="P69" s="477"/>
      <c r="Q69" s="477"/>
      <c r="R69" s="477"/>
    </row>
    <row r="70" spans="1:18" s="478" customFormat="1">
      <c r="A70" s="320"/>
      <c r="B70" s="415" t="s">
        <v>165</v>
      </c>
      <c r="C70" s="320" t="s">
        <v>163</v>
      </c>
      <c r="D70" s="416" t="s">
        <v>38</v>
      </c>
      <c r="E70" s="497">
        <f>(189-12.6*9)/1000</f>
        <v>7.5600000000000014E-2</v>
      </c>
      <c r="F70" s="352">
        <f>F62*E70</f>
        <v>242.52480000000006</v>
      </c>
      <c r="G70" s="321"/>
      <c r="H70" s="418"/>
      <c r="I70" s="344"/>
      <c r="J70" s="353"/>
      <c r="K70" s="417"/>
      <c r="L70" s="418"/>
      <c r="M70" s="344"/>
      <c r="N70" s="866"/>
      <c r="O70" s="867"/>
      <c r="P70" s="867"/>
      <c r="Q70" s="867"/>
      <c r="R70" s="867"/>
    </row>
    <row r="71" spans="1:18" s="478" customFormat="1">
      <c r="A71" s="320"/>
      <c r="B71" s="415" t="s">
        <v>166</v>
      </c>
      <c r="C71" s="320" t="s">
        <v>164</v>
      </c>
      <c r="D71" s="416" t="s">
        <v>38</v>
      </c>
      <c r="E71" s="497">
        <f>15/1000</f>
        <v>1.4999999999999999E-2</v>
      </c>
      <c r="F71" s="352">
        <f>F62*E71</f>
        <v>48.12</v>
      </c>
      <c r="G71" s="321"/>
      <c r="H71" s="418"/>
      <c r="I71" s="344"/>
      <c r="J71" s="353"/>
      <c r="K71" s="417"/>
      <c r="L71" s="418"/>
      <c r="M71" s="344"/>
      <c r="N71" s="866"/>
      <c r="O71" s="867"/>
      <c r="P71" s="867"/>
      <c r="Q71" s="867"/>
      <c r="R71" s="867"/>
    </row>
    <row r="72" spans="1:18" s="478" customFormat="1">
      <c r="A72" s="320"/>
      <c r="B72" s="361"/>
      <c r="C72" s="319" t="s">
        <v>112</v>
      </c>
      <c r="D72" s="361" t="s">
        <v>38</v>
      </c>
      <c r="E72" s="362">
        <f>30/1000</f>
        <v>0.03</v>
      </c>
      <c r="F72" s="363">
        <f>F62*E72</f>
        <v>96.24</v>
      </c>
      <c r="G72" s="343"/>
      <c r="H72" s="364"/>
      <c r="I72" s="343"/>
      <c r="J72" s="364"/>
      <c r="K72" s="341"/>
      <c r="L72" s="413"/>
      <c r="M72" s="343"/>
      <c r="N72" s="853"/>
      <c r="O72" s="854"/>
      <c r="P72" s="854"/>
      <c r="Q72" s="854"/>
      <c r="R72" s="854"/>
    </row>
    <row r="73" spans="1:18" s="416" customFormat="1" ht="31.5">
      <c r="A73" s="320"/>
      <c r="B73" s="473" t="s">
        <v>147</v>
      </c>
      <c r="C73" s="340" t="s">
        <v>113</v>
      </c>
      <c r="D73" s="347" t="s">
        <v>74</v>
      </c>
      <c r="E73" s="348"/>
      <c r="F73" s="367">
        <v>3007</v>
      </c>
      <c r="G73" s="350"/>
      <c r="H73" s="347"/>
      <c r="I73" s="350"/>
      <c r="J73" s="347"/>
      <c r="K73" s="425"/>
      <c r="L73" s="503"/>
      <c r="M73" s="504"/>
      <c r="N73" s="408"/>
      <c r="O73" s="408"/>
      <c r="P73" s="408"/>
      <c r="Q73" s="408"/>
      <c r="R73" s="408"/>
    </row>
    <row r="74" spans="1:18" s="416" customFormat="1">
      <c r="A74" s="320"/>
      <c r="C74" s="320" t="s">
        <v>22</v>
      </c>
      <c r="D74" s="416" t="s">
        <v>23</v>
      </c>
      <c r="E74" s="351">
        <v>0.47899999999999998</v>
      </c>
      <c r="F74" s="352">
        <f>F73*E74</f>
        <v>1440.3529999999998</v>
      </c>
      <c r="G74" s="505"/>
      <c r="H74" s="353"/>
      <c r="I74" s="417"/>
      <c r="J74" s="418"/>
      <c r="K74" s="417"/>
      <c r="L74" s="418"/>
      <c r="M74" s="344"/>
      <c r="N74" s="408"/>
      <c r="O74" s="408"/>
      <c r="P74" s="408"/>
      <c r="Q74" s="408"/>
      <c r="R74" s="408"/>
    </row>
    <row r="75" spans="1:18" s="416" customFormat="1">
      <c r="A75" s="320"/>
      <c r="B75" s="416" t="s">
        <v>110</v>
      </c>
      <c r="C75" s="320" t="s">
        <v>111</v>
      </c>
      <c r="D75" s="416" t="s">
        <v>60</v>
      </c>
      <c r="E75" s="419">
        <v>0.153</v>
      </c>
      <c r="F75" s="352">
        <f>F73*E75</f>
        <v>460.07099999999997</v>
      </c>
      <c r="G75" s="321"/>
      <c r="H75" s="418"/>
      <c r="I75" s="417"/>
      <c r="J75" s="418"/>
      <c r="K75" s="344"/>
      <c r="L75" s="353"/>
      <c r="M75" s="344"/>
      <c r="N75" s="408"/>
      <c r="O75" s="408"/>
      <c r="P75" s="408"/>
      <c r="Q75" s="408"/>
      <c r="R75" s="408"/>
    </row>
    <row r="76" spans="1:18" s="416" customFormat="1">
      <c r="A76" s="320"/>
      <c r="B76" s="415" t="s">
        <v>167</v>
      </c>
      <c r="C76" s="320" t="s">
        <v>78</v>
      </c>
      <c r="D76" s="416" t="s">
        <v>74</v>
      </c>
      <c r="E76" s="506">
        <v>1</v>
      </c>
      <c r="F76" s="352">
        <f>F73*E76</f>
        <v>3007</v>
      </c>
      <c r="G76" s="344"/>
      <c r="H76" s="353"/>
      <c r="I76" s="344"/>
      <c r="J76" s="353"/>
      <c r="K76" s="417"/>
      <c r="L76" s="418"/>
      <c r="M76" s="344"/>
      <c r="N76" s="866"/>
      <c r="O76" s="867"/>
      <c r="P76" s="867"/>
      <c r="Q76" s="867"/>
      <c r="R76" s="867"/>
    </row>
    <row r="77" spans="1:18" s="416" customFormat="1">
      <c r="A77" s="320"/>
      <c r="B77" s="416" t="s">
        <v>168</v>
      </c>
      <c r="C77" s="320" t="s">
        <v>79</v>
      </c>
      <c r="D77" s="416" t="s">
        <v>38</v>
      </c>
      <c r="E77" s="419">
        <f>0.05/100</f>
        <v>5.0000000000000001E-4</v>
      </c>
      <c r="F77" s="352">
        <f>F73*E77</f>
        <v>1.5035000000000001</v>
      </c>
      <c r="G77" s="321"/>
      <c r="H77" s="418"/>
      <c r="I77" s="344"/>
      <c r="J77" s="353"/>
      <c r="K77" s="417"/>
      <c r="L77" s="418"/>
      <c r="M77" s="344"/>
      <c r="N77" s="866"/>
      <c r="O77" s="867"/>
      <c r="P77" s="867"/>
      <c r="Q77" s="867"/>
      <c r="R77" s="867"/>
    </row>
    <row r="78" spans="1:18" s="416" customFormat="1">
      <c r="A78" s="320"/>
      <c r="B78" s="361"/>
      <c r="C78" s="319" t="s">
        <v>80</v>
      </c>
      <c r="D78" s="361" t="s">
        <v>0</v>
      </c>
      <c r="E78" s="345">
        <v>5.9999999999999995E-4</v>
      </c>
      <c r="F78" s="363">
        <f>F73*E78</f>
        <v>1.8041999999999998</v>
      </c>
      <c r="G78" s="369"/>
      <c r="H78" s="413"/>
      <c r="I78" s="343"/>
      <c r="J78" s="364"/>
      <c r="K78" s="341"/>
      <c r="L78" s="413"/>
      <c r="M78" s="343"/>
      <c r="N78" s="853"/>
      <c r="O78" s="854"/>
      <c r="P78" s="854"/>
      <c r="Q78" s="854"/>
      <c r="R78" s="854"/>
    </row>
    <row r="79" spans="1:18" s="416" customFormat="1">
      <c r="A79" s="320"/>
      <c r="B79" s="347" t="s">
        <v>114</v>
      </c>
      <c r="C79" s="340" t="s">
        <v>172</v>
      </c>
      <c r="D79" s="347" t="s">
        <v>74</v>
      </c>
      <c r="E79" s="348"/>
      <c r="F79" s="367">
        <v>20</v>
      </c>
      <c r="G79" s="425"/>
      <c r="H79" s="503"/>
      <c r="I79" s="350"/>
      <c r="J79" s="347"/>
      <c r="K79" s="425"/>
      <c r="L79" s="503"/>
      <c r="M79" s="350"/>
      <c r="N79" s="408"/>
      <c r="O79" s="408"/>
      <c r="P79" s="408"/>
      <c r="Q79" s="408"/>
      <c r="R79" s="408"/>
    </row>
    <row r="80" spans="1:18" s="416" customFormat="1">
      <c r="A80" s="320"/>
      <c r="B80" s="320"/>
      <c r="C80" s="320" t="s">
        <v>22</v>
      </c>
      <c r="D80" s="320" t="s">
        <v>23</v>
      </c>
      <c r="E80" s="351">
        <v>3.86</v>
      </c>
      <c r="F80" s="352">
        <f>F79*E80</f>
        <v>77.2</v>
      </c>
      <c r="G80" s="344"/>
      <c r="H80" s="353"/>
      <c r="I80" s="417"/>
      <c r="J80" s="418"/>
      <c r="K80" s="417"/>
      <c r="L80" s="418"/>
      <c r="M80" s="344"/>
      <c r="N80" s="408"/>
      <c r="O80" s="408"/>
      <c r="P80" s="408"/>
      <c r="Q80" s="408"/>
      <c r="R80" s="408"/>
    </row>
    <row r="81" spans="1:18" s="416" customFormat="1">
      <c r="A81" s="320"/>
      <c r="C81" s="320" t="s">
        <v>24</v>
      </c>
      <c r="D81" s="416" t="s">
        <v>0</v>
      </c>
      <c r="E81" s="419">
        <v>3.5999999999999997E-2</v>
      </c>
      <c r="F81" s="352">
        <f>F79*E81</f>
        <v>0.72</v>
      </c>
      <c r="G81" s="321"/>
      <c r="H81" s="418"/>
      <c r="I81" s="344"/>
      <c r="J81" s="353"/>
      <c r="K81" s="344"/>
      <c r="L81" s="353"/>
      <c r="M81" s="344"/>
      <c r="N81" s="408"/>
      <c r="O81" s="408"/>
      <c r="P81" s="408"/>
      <c r="Q81" s="408"/>
      <c r="R81" s="408"/>
    </row>
    <row r="82" spans="1:18" s="416" customFormat="1">
      <c r="A82" s="320"/>
      <c r="B82" s="416" t="s">
        <v>173</v>
      </c>
      <c r="C82" s="320" t="s">
        <v>174</v>
      </c>
      <c r="D82" s="416" t="s">
        <v>74</v>
      </c>
      <c r="E82" s="351">
        <v>1</v>
      </c>
      <c r="F82" s="352">
        <f>F79*E82</f>
        <v>20</v>
      </c>
      <c r="G82" s="321"/>
      <c r="H82" s="418"/>
      <c r="I82" s="344"/>
      <c r="J82" s="353"/>
      <c r="K82" s="417"/>
      <c r="L82" s="418"/>
      <c r="M82" s="344"/>
      <c r="N82" s="853"/>
      <c r="O82" s="854"/>
      <c r="P82" s="854"/>
      <c r="Q82" s="854"/>
      <c r="R82" s="854"/>
    </row>
    <row r="83" spans="1:18" s="416" customFormat="1">
      <c r="A83" s="320"/>
      <c r="B83" s="416" t="s">
        <v>169</v>
      </c>
      <c r="C83" s="320" t="s">
        <v>77</v>
      </c>
      <c r="D83" s="416" t="s">
        <v>38</v>
      </c>
      <c r="E83" s="351">
        <v>0.03</v>
      </c>
      <c r="F83" s="352">
        <f>F79*E83</f>
        <v>0.6</v>
      </c>
      <c r="G83" s="321"/>
      <c r="H83" s="418"/>
      <c r="I83" s="344"/>
      <c r="J83" s="353"/>
      <c r="K83" s="417"/>
      <c r="L83" s="418"/>
      <c r="M83" s="344"/>
      <c r="N83" s="408"/>
      <c r="O83" s="408"/>
      <c r="P83" s="408"/>
      <c r="Q83" s="408"/>
      <c r="R83" s="408"/>
    </row>
    <row r="84" spans="1:18" s="416" customFormat="1">
      <c r="A84" s="320"/>
      <c r="B84" s="361"/>
      <c r="C84" s="319" t="s">
        <v>25</v>
      </c>
      <c r="D84" s="361" t="s">
        <v>0</v>
      </c>
      <c r="E84" s="362">
        <v>4.2999999999999997E-2</v>
      </c>
      <c r="F84" s="363">
        <f>F79*E84</f>
        <v>0.85999999999999988</v>
      </c>
      <c r="G84" s="369"/>
      <c r="H84" s="413"/>
      <c r="I84" s="343"/>
      <c r="J84" s="364"/>
      <c r="K84" s="341"/>
      <c r="L84" s="413"/>
      <c r="M84" s="343"/>
      <c r="N84" s="408"/>
      <c r="O84" s="408"/>
      <c r="P84" s="408"/>
      <c r="Q84" s="408"/>
      <c r="R84" s="408"/>
    </row>
    <row r="85" spans="1:18" s="416" customFormat="1" ht="33.75" customHeight="1">
      <c r="A85" s="396"/>
      <c r="B85" s="493"/>
      <c r="C85" s="507" t="s">
        <v>183</v>
      </c>
      <c r="D85" s="493"/>
      <c r="E85" s="508"/>
      <c r="F85" s="494"/>
      <c r="G85" s="509"/>
      <c r="H85" s="496"/>
      <c r="I85" s="393"/>
      <c r="J85" s="495"/>
      <c r="K85" s="342"/>
      <c r="L85" s="496"/>
      <c r="M85" s="393"/>
      <c r="N85" s="408"/>
      <c r="O85" s="408"/>
      <c r="P85" s="408"/>
      <c r="Q85" s="408"/>
      <c r="R85" s="408"/>
    </row>
    <row r="86" spans="1:18" s="416" customFormat="1" ht="31.5">
      <c r="A86" s="346">
        <v>9</v>
      </c>
      <c r="B86" s="347" t="s">
        <v>96</v>
      </c>
      <c r="C86" s="340" t="s">
        <v>184</v>
      </c>
      <c r="D86" s="347" t="s">
        <v>97</v>
      </c>
      <c r="E86" s="348"/>
      <c r="F86" s="349">
        <v>3.8300000000000001E-2</v>
      </c>
      <c r="G86" s="350"/>
      <c r="H86" s="346"/>
      <c r="I86" s="346"/>
      <c r="J86" s="347"/>
      <c r="K86" s="346"/>
      <c r="L86" s="347"/>
      <c r="M86" s="346"/>
      <c r="N86" s="408"/>
      <c r="O86" s="408"/>
      <c r="P86" s="408"/>
      <c r="Q86" s="408"/>
      <c r="R86" s="408"/>
    </row>
    <row r="87" spans="1:18" s="416" customFormat="1">
      <c r="A87" s="320"/>
      <c r="B87" s="320"/>
      <c r="C87" s="320" t="s">
        <v>22</v>
      </c>
      <c r="D87" s="320" t="s">
        <v>23</v>
      </c>
      <c r="E87" s="351">
        <v>28.3</v>
      </c>
      <c r="F87" s="352">
        <f>F86*E87</f>
        <v>1.08389</v>
      </c>
      <c r="G87" s="344"/>
      <c r="H87" s="353"/>
      <c r="I87" s="354"/>
      <c r="J87" s="355"/>
      <c r="K87" s="354"/>
      <c r="L87" s="355"/>
      <c r="M87" s="344"/>
      <c r="N87" s="408"/>
      <c r="O87" s="408"/>
      <c r="P87" s="408"/>
      <c r="Q87" s="408"/>
      <c r="R87" s="408"/>
    </row>
    <row r="88" spans="1:18" s="416" customFormat="1">
      <c r="A88" s="323"/>
      <c r="B88" s="356" t="s">
        <v>98</v>
      </c>
      <c r="C88" s="323" t="s">
        <v>161</v>
      </c>
      <c r="D88" s="356" t="s">
        <v>60</v>
      </c>
      <c r="E88" s="357">
        <v>63.4</v>
      </c>
      <c r="F88" s="358">
        <f>F86*E88</f>
        <v>2.42822</v>
      </c>
      <c r="G88" s="359"/>
      <c r="H88" s="359"/>
      <c r="I88" s="359"/>
      <c r="J88" s="360"/>
      <c r="K88" s="359"/>
      <c r="L88" s="360"/>
      <c r="M88" s="359"/>
      <c r="N88" s="408"/>
      <c r="O88" s="408"/>
      <c r="P88" s="408"/>
      <c r="Q88" s="408"/>
      <c r="R88" s="408"/>
    </row>
    <row r="89" spans="1:18" s="416" customFormat="1">
      <c r="A89" s="319"/>
      <c r="B89" s="361"/>
      <c r="C89" s="319" t="s">
        <v>99</v>
      </c>
      <c r="D89" s="361" t="s">
        <v>0</v>
      </c>
      <c r="E89" s="362">
        <v>3.36</v>
      </c>
      <c r="F89" s="363">
        <f>F86*E89</f>
        <v>0.128688</v>
      </c>
      <c r="G89" s="343"/>
      <c r="H89" s="343"/>
      <c r="I89" s="343"/>
      <c r="J89" s="364"/>
      <c r="K89" s="343"/>
      <c r="L89" s="364"/>
      <c r="M89" s="343"/>
      <c r="N89" s="408"/>
      <c r="O89" s="408"/>
      <c r="P89" s="408"/>
      <c r="Q89" s="408"/>
      <c r="R89" s="408"/>
    </row>
    <row r="90" spans="1:18" s="416" customFormat="1">
      <c r="A90" s="365">
        <v>10</v>
      </c>
      <c r="B90" s="366" t="s">
        <v>76</v>
      </c>
      <c r="C90" s="340" t="s">
        <v>625</v>
      </c>
      <c r="D90" s="347" t="s">
        <v>38</v>
      </c>
      <c r="E90" s="350"/>
      <c r="F90" s="367">
        <v>3.83</v>
      </c>
      <c r="G90" s="346"/>
      <c r="H90" s="347"/>
      <c r="I90" s="346"/>
      <c r="J90" s="347"/>
      <c r="K90" s="368"/>
      <c r="L90" s="347"/>
      <c r="M90" s="346"/>
      <c r="N90" s="408"/>
      <c r="O90" s="408"/>
      <c r="P90" s="408"/>
      <c r="Q90" s="408"/>
      <c r="R90" s="408"/>
    </row>
    <row r="91" spans="1:18" s="416" customFormat="1">
      <c r="A91" s="319"/>
      <c r="B91" s="319"/>
      <c r="C91" s="319" t="s">
        <v>22</v>
      </c>
      <c r="D91" s="319" t="s">
        <v>23</v>
      </c>
      <c r="E91" s="343">
        <v>2.06</v>
      </c>
      <c r="F91" s="364">
        <f>F90*E91</f>
        <v>7.8898000000000001</v>
      </c>
      <c r="G91" s="343"/>
      <c r="H91" s="361"/>
      <c r="I91" s="369"/>
      <c r="J91" s="370"/>
      <c r="K91" s="369"/>
      <c r="L91" s="370"/>
      <c r="M91" s="343"/>
      <c r="N91" s="408"/>
      <c r="O91" s="408"/>
      <c r="P91" s="408"/>
      <c r="Q91" s="408"/>
      <c r="R91" s="408"/>
    </row>
    <row r="92" spans="1:18" s="416" customFormat="1">
      <c r="A92" s="851">
        <v>11</v>
      </c>
      <c r="B92" s="373" t="s">
        <v>137</v>
      </c>
      <c r="C92" s="372" t="s">
        <v>626</v>
      </c>
      <c r="D92" s="373" t="s">
        <v>38</v>
      </c>
      <c r="E92" s="374"/>
      <c r="F92" s="375">
        <v>3.83</v>
      </c>
      <c r="G92" s="324"/>
      <c r="H92" s="325"/>
      <c r="I92" s="326"/>
      <c r="J92" s="327"/>
      <c r="K92" s="326"/>
      <c r="L92" s="327"/>
      <c r="M92" s="328"/>
      <c r="N92" s="408"/>
      <c r="O92" s="408"/>
      <c r="P92" s="408"/>
      <c r="Q92" s="408"/>
      <c r="R92" s="408"/>
    </row>
    <row r="93" spans="1:18" s="416" customFormat="1">
      <c r="A93" s="852"/>
      <c r="B93" s="376"/>
      <c r="C93" s="376" t="s">
        <v>22</v>
      </c>
      <c r="D93" s="376" t="s">
        <v>23</v>
      </c>
      <c r="E93" s="377">
        <v>0.87</v>
      </c>
      <c r="F93" s="378">
        <f>F92*E93</f>
        <v>3.3321000000000001</v>
      </c>
      <c r="G93" s="329"/>
      <c r="H93" s="330"/>
      <c r="I93" s="331"/>
      <c r="J93" s="332"/>
      <c r="K93" s="331"/>
      <c r="L93" s="332"/>
      <c r="M93" s="333"/>
      <c r="N93" s="408"/>
      <c r="O93" s="408"/>
      <c r="P93" s="408"/>
      <c r="Q93" s="408"/>
      <c r="R93" s="408"/>
    </row>
    <row r="94" spans="1:18" s="416" customFormat="1" ht="31.5">
      <c r="A94" s="334">
        <v>11</v>
      </c>
      <c r="B94" s="336" t="s">
        <v>160</v>
      </c>
      <c r="C94" s="335" t="s">
        <v>101</v>
      </c>
      <c r="D94" s="336" t="s">
        <v>39</v>
      </c>
      <c r="E94" s="337"/>
      <c r="F94" s="338">
        <f>(F90+F86*1000)*1.75</f>
        <v>73.727499999999992</v>
      </c>
      <c r="G94" s="322"/>
      <c r="H94" s="339"/>
      <c r="I94" s="322"/>
      <c r="J94" s="339"/>
      <c r="K94" s="322"/>
      <c r="L94" s="339"/>
      <c r="M94" s="322"/>
      <c r="N94" s="408"/>
      <c r="O94" s="408"/>
      <c r="P94" s="408"/>
      <c r="Q94" s="408"/>
      <c r="R94" s="408"/>
    </row>
    <row r="95" spans="1:18" s="416" customFormat="1" ht="31.5">
      <c r="A95" s="848">
        <v>6</v>
      </c>
      <c r="B95" s="379" t="s">
        <v>634</v>
      </c>
      <c r="C95" s="380" t="s">
        <v>633</v>
      </c>
      <c r="D95" s="381" t="s">
        <v>188</v>
      </c>
      <c r="E95" s="382"/>
      <c r="F95" s="383">
        <v>5.8</v>
      </c>
      <c r="G95" s="382"/>
      <c r="H95" s="382"/>
      <c r="I95" s="382"/>
      <c r="J95" s="382"/>
      <c r="K95" s="382"/>
      <c r="L95" s="382"/>
      <c r="M95" s="382"/>
      <c r="N95" s="408"/>
      <c r="O95" s="408"/>
      <c r="P95" s="408"/>
      <c r="Q95" s="408"/>
      <c r="R95" s="408"/>
    </row>
    <row r="96" spans="1:18" s="416" customFormat="1">
      <c r="A96" s="849"/>
      <c r="B96" s="384"/>
      <c r="C96" s="385" t="s">
        <v>187</v>
      </c>
      <c r="D96" s="381" t="s">
        <v>23</v>
      </c>
      <c r="E96" s="382">
        <v>2.8</v>
      </c>
      <c r="F96" s="382">
        <f>E96*F95</f>
        <v>16.239999999999998</v>
      </c>
      <c r="G96" s="382"/>
      <c r="H96" s="382"/>
      <c r="I96" s="382"/>
      <c r="J96" s="382"/>
      <c r="K96" s="382"/>
      <c r="L96" s="382"/>
      <c r="M96" s="382"/>
      <c r="N96" s="408"/>
      <c r="O96" s="408"/>
      <c r="P96" s="408"/>
      <c r="Q96" s="408"/>
      <c r="R96" s="408"/>
    </row>
    <row r="97" spans="1:18" s="416" customFormat="1">
      <c r="A97" s="849"/>
      <c r="B97" s="384"/>
      <c r="C97" s="385" t="s">
        <v>99</v>
      </c>
      <c r="D97" s="381" t="s">
        <v>0</v>
      </c>
      <c r="E97" s="386">
        <v>0.14299999999999999</v>
      </c>
      <c r="F97" s="381">
        <f>E97*F95</f>
        <v>0.82939999999999992</v>
      </c>
      <c r="G97" s="381"/>
      <c r="H97" s="381"/>
      <c r="I97" s="381"/>
      <c r="J97" s="381"/>
      <c r="K97" s="381"/>
      <c r="L97" s="381"/>
      <c r="M97" s="381"/>
      <c r="N97" s="408"/>
      <c r="O97" s="408"/>
      <c r="P97" s="408"/>
      <c r="Q97" s="408"/>
      <c r="R97" s="408"/>
    </row>
    <row r="98" spans="1:18" s="416" customFormat="1" ht="18">
      <c r="A98" s="850"/>
      <c r="B98" s="387" t="s">
        <v>197</v>
      </c>
      <c r="C98" s="385" t="s">
        <v>196</v>
      </c>
      <c r="D98" s="388" t="s">
        <v>188</v>
      </c>
      <c r="E98" s="381">
        <v>1.1100000000000001</v>
      </c>
      <c r="F98" s="381">
        <f>E98*F95</f>
        <v>6.4380000000000006</v>
      </c>
      <c r="G98" s="381"/>
      <c r="H98" s="381"/>
      <c r="I98" s="381"/>
      <c r="J98" s="381"/>
      <c r="K98" s="381"/>
      <c r="L98" s="381"/>
      <c r="M98" s="381"/>
      <c r="N98" s="408"/>
      <c r="O98" s="408"/>
      <c r="P98" s="408"/>
      <c r="Q98" s="408"/>
      <c r="R98" s="408"/>
    </row>
    <row r="99" spans="1:18" s="416" customFormat="1" ht="31.5">
      <c r="A99" s="848">
        <v>8</v>
      </c>
      <c r="B99" s="379" t="s">
        <v>185</v>
      </c>
      <c r="C99" s="389" t="s">
        <v>627</v>
      </c>
      <c r="D99" s="390" t="s">
        <v>186</v>
      </c>
      <c r="E99" s="391"/>
      <c r="F99" s="392">
        <v>26.4</v>
      </c>
      <c r="G99" s="393"/>
      <c r="H99" s="393"/>
      <c r="I99" s="393"/>
      <c r="J99" s="393"/>
      <c r="K99" s="393"/>
      <c r="L99" s="393"/>
      <c r="M99" s="393"/>
      <c r="N99" s="408"/>
      <c r="O99" s="408"/>
      <c r="P99" s="408"/>
      <c r="Q99" s="408"/>
      <c r="R99" s="408"/>
    </row>
    <row r="100" spans="1:18" s="416" customFormat="1">
      <c r="A100" s="849"/>
      <c r="B100" s="384"/>
      <c r="C100" s="394" t="s">
        <v>187</v>
      </c>
      <c r="D100" s="381" t="s">
        <v>23</v>
      </c>
      <c r="E100" s="395">
        <v>8.44</v>
      </c>
      <c r="F100" s="382">
        <f>E100*F99</f>
        <v>222.81599999999997</v>
      </c>
      <c r="G100" s="395"/>
      <c r="H100" s="395"/>
      <c r="I100" s="395"/>
      <c r="J100" s="395"/>
      <c r="K100" s="395"/>
      <c r="L100" s="395"/>
      <c r="M100" s="395"/>
      <c r="N100" s="408"/>
      <c r="O100" s="408"/>
      <c r="P100" s="408"/>
      <c r="Q100" s="408"/>
      <c r="R100" s="408"/>
    </row>
    <row r="101" spans="1:18" s="416" customFormat="1">
      <c r="A101" s="849"/>
      <c r="B101" s="384"/>
      <c r="C101" s="396" t="s">
        <v>24</v>
      </c>
      <c r="D101" s="397" t="s">
        <v>0</v>
      </c>
      <c r="E101" s="396">
        <v>1.1000000000000001</v>
      </c>
      <c r="F101" s="381">
        <f>E101*F99</f>
        <v>29.04</v>
      </c>
      <c r="G101" s="393"/>
      <c r="H101" s="393"/>
      <c r="I101" s="393"/>
      <c r="J101" s="393"/>
      <c r="K101" s="393"/>
      <c r="L101" s="393"/>
      <c r="M101" s="393"/>
      <c r="N101" s="408"/>
      <c r="O101" s="408"/>
      <c r="P101" s="408"/>
      <c r="Q101" s="408"/>
      <c r="R101" s="408"/>
    </row>
    <row r="102" spans="1:18" s="416" customFormat="1" ht="18">
      <c r="A102" s="849"/>
      <c r="B102" s="398" t="s">
        <v>199</v>
      </c>
      <c r="C102" s="396" t="s">
        <v>628</v>
      </c>
      <c r="D102" s="388" t="s">
        <v>188</v>
      </c>
      <c r="E102" s="396">
        <v>1.0149999999999999</v>
      </c>
      <c r="F102" s="381">
        <f>E102*F99</f>
        <v>26.795999999999996</v>
      </c>
      <c r="G102" s="393"/>
      <c r="H102" s="393"/>
      <c r="I102" s="395"/>
      <c r="J102" s="393"/>
      <c r="K102" s="393"/>
      <c r="L102" s="393"/>
      <c r="M102" s="393"/>
      <c r="N102" s="408"/>
      <c r="O102" s="408"/>
      <c r="P102" s="408"/>
      <c r="Q102" s="408"/>
      <c r="R102" s="408"/>
    </row>
    <row r="103" spans="1:18" s="416" customFormat="1">
      <c r="A103" s="849"/>
      <c r="B103" s="384" t="s">
        <v>201</v>
      </c>
      <c r="C103" s="396" t="s">
        <v>189</v>
      </c>
      <c r="D103" s="388" t="s">
        <v>128</v>
      </c>
      <c r="E103" s="396" t="s">
        <v>134</v>
      </c>
      <c r="F103" s="386">
        <v>0.3029</v>
      </c>
      <c r="G103" s="393"/>
      <c r="H103" s="393"/>
      <c r="I103" s="395"/>
      <c r="J103" s="393"/>
      <c r="K103" s="393"/>
      <c r="L103" s="393"/>
      <c r="M103" s="393"/>
      <c r="N103" s="408"/>
      <c r="O103" s="408"/>
      <c r="P103" s="408"/>
      <c r="Q103" s="408"/>
      <c r="R103" s="408"/>
    </row>
    <row r="104" spans="1:18" s="416" customFormat="1">
      <c r="A104" s="849"/>
      <c r="B104" s="384" t="s">
        <v>200</v>
      </c>
      <c r="C104" s="396" t="s">
        <v>198</v>
      </c>
      <c r="D104" s="388" t="s">
        <v>128</v>
      </c>
      <c r="E104" s="396" t="s">
        <v>134</v>
      </c>
      <c r="F104" s="386">
        <v>0.12509999999999999</v>
      </c>
      <c r="G104" s="393"/>
      <c r="H104" s="393"/>
      <c r="I104" s="395"/>
      <c r="J104" s="393"/>
      <c r="K104" s="393"/>
      <c r="L104" s="393"/>
      <c r="M104" s="393"/>
      <c r="N104" s="408"/>
      <c r="O104" s="408"/>
      <c r="P104" s="408"/>
      <c r="Q104" s="408"/>
      <c r="R104" s="408"/>
    </row>
    <row r="105" spans="1:18" s="416" customFormat="1" ht="18">
      <c r="A105" s="849"/>
      <c r="B105" s="399" t="s">
        <v>204</v>
      </c>
      <c r="C105" s="400" t="s">
        <v>635</v>
      </c>
      <c r="D105" s="388" t="s">
        <v>191</v>
      </c>
      <c r="E105" s="396">
        <v>1.84</v>
      </c>
      <c r="F105" s="381">
        <f>E105*F99</f>
        <v>48.576000000000001</v>
      </c>
      <c r="G105" s="393"/>
      <c r="H105" s="393"/>
      <c r="I105" s="382"/>
      <c r="J105" s="393"/>
      <c r="K105" s="393"/>
      <c r="L105" s="393"/>
      <c r="M105" s="393"/>
      <c r="N105" s="408"/>
      <c r="O105" s="408"/>
      <c r="P105" s="408"/>
      <c r="Q105" s="408"/>
      <c r="R105" s="408"/>
    </row>
    <row r="106" spans="1:18" s="416" customFormat="1" ht="18">
      <c r="A106" s="849"/>
      <c r="B106" s="399" t="s">
        <v>202</v>
      </c>
      <c r="C106" s="401" t="s">
        <v>636</v>
      </c>
      <c r="D106" s="388" t="s">
        <v>188</v>
      </c>
      <c r="E106" s="396">
        <f>0.34/100</f>
        <v>3.4000000000000002E-3</v>
      </c>
      <c r="F106" s="381">
        <f>E106*F99</f>
        <v>8.9760000000000006E-2</v>
      </c>
      <c r="G106" s="393"/>
      <c r="H106" s="393"/>
      <c r="I106" s="382"/>
      <c r="J106" s="393"/>
      <c r="K106" s="393"/>
      <c r="L106" s="393"/>
      <c r="M106" s="393"/>
      <c r="N106" s="408"/>
      <c r="O106" s="408"/>
      <c r="P106" s="408"/>
      <c r="Q106" s="408"/>
      <c r="R106" s="408"/>
    </row>
    <row r="107" spans="1:18" s="416" customFormat="1" ht="18">
      <c r="A107" s="849"/>
      <c r="B107" s="399" t="s">
        <v>203</v>
      </c>
      <c r="C107" s="400" t="s">
        <v>192</v>
      </c>
      <c r="D107" s="388" t="s">
        <v>188</v>
      </c>
      <c r="E107" s="402">
        <f>3.91/100</f>
        <v>3.9100000000000003E-2</v>
      </c>
      <c r="F107" s="381">
        <f>E107*F99</f>
        <v>1.03224</v>
      </c>
      <c r="G107" s="393"/>
      <c r="H107" s="393"/>
      <c r="I107" s="382"/>
      <c r="J107" s="381"/>
      <c r="K107" s="381"/>
      <c r="L107" s="381"/>
      <c r="M107" s="381"/>
      <c r="N107" s="408"/>
      <c r="O107" s="408"/>
      <c r="P107" s="408"/>
      <c r="Q107" s="408"/>
      <c r="R107" s="408"/>
    </row>
    <row r="108" spans="1:18" s="416" customFormat="1">
      <c r="A108" s="849"/>
      <c r="B108" s="399" t="s">
        <v>205</v>
      </c>
      <c r="C108" s="401" t="s">
        <v>193</v>
      </c>
      <c r="D108" s="388" t="s">
        <v>128</v>
      </c>
      <c r="E108" s="396">
        <f>0.22/100</f>
        <v>2.2000000000000001E-3</v>
      </c>
      <c r="F108" s="381">
        <f>E108*F99</f>
        <v>5.808E-2</v>
      </c>
      <c r="G108" s="393"/>
      <c r="H108" s="393"/>
      <c r="I108" s="393"/>
      <c r="J108" s="393"/>
      <c r="K108" s="393"/>
      <c r="L108" s="393"/>
      <c r="M108" s="393"/>
      <c r="N108" s="408"/>
      <c r="O108" s="408"/>
      <c r="P108" s="408"/>
      <c r="Q108" s="408"/>
      <c r="R108" s="408"/>
    </row>
    <row r="109" spans="1:18" s="416" customFormat="1">
      <c r="A109" s="849"/>
      <c r="B109" s="399" t="s">
        <v>206</v>
      </c>
      <c r="C109" s="401" t="s">
        <v>194</v>
      </c>
      <c r="D109" s="388" t="s">
        <v>128</v>
      </c>
      <c r="E109" s="403">
        <f>0.1/100</f>
        <v>1E-3</v>
      </c>
      <c r="F109" s="381">
        <f>E109*F99</f>
        <v>2.64E-2</v>
      </c>
      <c r="G109" s="393"/>
      <c r="H109" s="393"/>
      <c r="I109" s="393"/>
      <c r="J109" s="393"/>
      <c r="K109" s="393"/>
      <c r="L109" s="393"/>
      <c r="M109" s="393"/>
      <c r="N109" s="408"/>
      <c r="O109" s="408"/>
      <c r="P109" s="408"/>
      <c r="Q109" s="408"/>
      <c r="R109" s="408"/>
    </row>
    <row r="110" spans="1:18" s="416" customFormat="1">
      <c r="A110" s="850"/>
      <c r="B110" s="384"/>
      <c r="C110" s="401" t="s">
        <v>195</v>
      </c>
      <c r="D110" s="388" t="s">
        <v>0</v>
      </c>
      <c r="E110" s="396">
        <v>0.46</v>
      </c>
      <c r="F110" s="381">
        <f>E110*F99</f>
        <v>12.144</v>
      </c>
      <c r="G110" s="393"/>
      <c r="H110" s="393"/>
      <c r="I110" s="393"/>
      <c r="J110" s="393"/>
      <c r="K110" s="393"/>
      <c r="L110" s="393"/>
      <c r="M110" s="393"/>
      <c r="N110" s="408"/>
      <c r="O110" s="408"/>
      <c r="P110" s="408"/>
      <c r="Q110" s="408"/>
      <c r="R110" s="408"/>
    </row>
    <row r="111" spans="1:18" s="416" customFormat="1" ht="18">
      <c r="A111" s="848">
        <v>11</v>
      </c>
      <c r="B111" s="404" t="s">
        <v>207</v>
      </c>
      <c r="C111" s="380" t="s">
        <v>208</v>
      </c>
      <c r="D111" s="405" t="s">
        <v>629</v>
      </c>
      <c r="E111" s="382"/>
      <c r="F111" s="383">
        <v>29</v>
      </c>
      <c r="G111" s="382"/>
      <c r="H111" s="382"/>
      <c r="I111" s="382"/>
      <c r="J111" s="382"/>
      <c r="K111" s="382"/>
      <c r="L111" s="382"/>
      <c r="M111" s="382"/>
      <c r="N111" s="408"/>
      <c r="O111" s="408"/>
      <c r="P111" s="408"/>
      <c r="Q111" s="408"/>
      <c r="R111" s="408"/>
    </row>
    <row r="112" spans="1:18" s="416" customFormat="1">
      <c r="A112" s="849"/>
      <c r="B112" s="384"/>
      <c r="C112" s="385" t="s">
        <v>187</v>
      </c>
      <c r="D112" s="381" t="s">
        <v>23</v>
      </c>
      <c r="E112" s="386">
        <v>0.56399999999999995</v>
      </c>
      <c r="F112" s="381">
        <f>E112*F111</f>
        <v>16.355999999999998</v>
      </c>
      <c r="G112" s="393"/>
      <c r="H112" s="393"/>
      <c r="I112" s="393"/>
      <c r="J112" s="393"/>
      <c r="K112" s="393"/>
      <c r="L112" s="393"/>
      <c r="M112" s="393"/>
      <c r="N112" s="408"/>
      <c r="O112" s="408"/>
      <c r="P112" s="408"/>
      <c r="Q112" s="408"/>
      <c r="R112" s="408"/>
    </row>
    <row r="113" spans="1:18" s="416" customFormat="1">
      <c r="A113" s="849"/>
      <c r="B113" s="404"/>
      <c r="C113" s="385" t="s">
        <v>24</v>
      </c>
      <c r="D113" s="381" t="s">
        <v>0</v>
      </c>
      <c r="E113" s="402">
        <f>4.09/100</f>
        <v>4.0899999999999999E-2</v>
      </c>
      <c r="F113" s="381">
        <f>E113*F111</f>
        <v>1.1860999999999999</v>
      </c>
      <c r="G113" s="393"/>
      <c r="H113" s="393"/>
      <c r="I113" s="393"/>
      <c r="J113" s="393"/>
      <c r="K113" s="393"/>
      <c r="L113" s="393"/>
      <c r="M113" s="406"/>
      <c r="N113" s="408"/>
      <c r="O113" s="408"/>
      <c r="P113" s="408"/>
      <c r="Q113" s="408"/>
      <c r="R113" s="408"/>
    </row>
    <row r="114" spans="1:18" s="416" customFormat="1">
      <c r="A114" s="849"/>
      <c r="B114" s="404" t="s">
        <v>562</v>
      </c>
      <c r="C114" s="385" t="s">
        <v>209</v>
      </c>
      <c r="D114" s="381" t="s">
        <v>128</v>
      </c>
      <c r="E114" s="402">
        <f>0.45/100</f>
        <v>4.5000000000000005E-3</v>
      </c>
      <c r="F114" s="381">
        <f>E114*F111</f>
        <v>0.1305</v>
      </c>
      <c r="G114" s="393"/>
      <c r="H114" s="393"/>
      <c r="I114" s="381"/>
      <c r="J114" s="381"/>
      <c r="K114" s="381"/>
      <c r="L114" s="381"/>
      <c r="M114" s="407"/>
      <c r="N114" s="408"/>
      <c r="O114" s="408"/>
      <c r="P114" s="408"/>
      <c r="Q114" s="408"/>
      <c r="R114" s="408"/>
    </row>
    <row r="115" spans="1:18" s="416" customFormat="1" ht="18">
      <c r="A115" s="849"/>
      <c r="B115" s="404" t="s">
        <v>169</v>
      </c>
      <c r="C115" s="385" t="s">
        <v>210</v>
      </c>
      <c r="D115" s="381" t="s">
        <v>188</v>
      </c>
      <c r="E115" s="402">
        <f>0.75/100</f>
        <v>7.4999999999999997E-3</v>
      </c>
      <c r="F115" s="381">
        <f>E115*F111</f>
        <v>0.2175</v>
      </c>
      <c r="G115" s="393"/>
      <c r="H115" s="393"/>
      <c r="I115" s="381"/>
      <c r="J115" s="381"/>
      <c r="K115" s="381"/>
      <c r="L115" s="381"/>
      <c r="M115" s="407"/>
      <c r="N115" s="408"/>
      <c r="O115" s="408"/>
      <c r="P115" s="408"/>
      <c r="Q115" s="408"/>
      <c r="R115" s="408"/>
    </row>
    <row r="116" spans="1:18" s="416" customFormat="1">
      <c r="A116" s="850"/>
      <c r="B116" s="404"/>
      <c r="C116" s="385" t="s">
        <v>195</v>
      </c>
      <c r="D116" s="381" t="s">
        <v>0</v>
      </c>
      <c r="E116" s="386">
        <f>26.5/100</f>
        <v>0.26500000000000001</v>
      </c>
      <c r="F116" s="381">
        <f>E116*F111</f>
        <v>7.6850000000000005</v>
      </c>
      <c r="G116" s="393"/>
      <c r="H116" s="393"/>
      <c r="I116" s="393"/>
      <c r="J116" s="393"/>
      <c r="K116" s="393"/>
      <c r="L116" s="393"/>
      <c r="M116" s="406"/>
      <c r="N116" s="408"/>
      <c r="O116" s="408"/>
      <c r="P116" s="408"/>
      <c r="Q116" s="408"/>
      <c r="R116" s="408"/>
    </row>
    <row r="117" spans="1:18" s="416" customFormat="1" ht="31.5">
      <c r="A117" s="848">
        <v>12</v>
      </c>
      <c r="B117" s="399" t="s">
        <v>211</v>
      </c>
      <c r="C117" s="380" t="s">
        <v>212</v>
      </c>
      <c r="D117" s="405" t="s">
        <v>213</v>
      </c>
      <c r="E117" s="405"/>
      <c r="F117" s="383">
        <v>6</v>
      </c>
      <c r="G117" s="382"/>
      <c r="H117" s="382"/>
      <c r="I117" s="382"/>
      <c r="J117" s="382"/>
      <c r="K117" s="382"/>
      <c r="L117" s="382"/>
      <c r="M117" s="382"/>
      <c r="N117" s="408"/>
      <c r="O117" s="408"/>
      <c r="P117" s="408"/>
      <c r="Q117" s="408"/>
      <c r="R117" s="408"/>
    </row>
    <row r="118" spans="1:18" s="416" customFormat="1">
      <c r="A118" s="849"/>
      <c r="B118" s="409"/>
      <c r="C118" s="385" t="s">
        <v>187</v>
      </c>
      <c r="D118" s="381" t="s">
        <v>23</v>
      </c>
      <c r="E118" s="410">
        <v>0.52500000000000002</v>
      </c>
      <c r="F118" s="381">
        <f>E118*F117</f>
        <v>3.1500000000000004</v>
      </c>
      <c r="G118" s="381"/>
      <c r="H118" s="381"/>
      <c r="I118" s="381"/>
      <c r="J118" s="381"/>
      <c r="K118" s="381"/>
      <c r="L118" s="381"/>
      <c r="M118" s="381"/>
      <c r="N118" s="408"/>
      <c r="O118" s="408"/>
      <c r="P118" s="408"/>
      <c r="Q118" s="408"/>
      <c r="R118" s="408"/>
    </row>
    <row r="119" spans="1:18" s="416" customFormat="1">
      <c r="A119" s="849"/>
      <c r="B119" s="409"/>
      <c r="C119" s="385" t="s">
        <v>99</v>
      </c>
      <c r="D119" s="388" t="s">
        <v>0</v>
      </c>
      <c r="E119" s="402">
        <f>0.67/100</f>
        <v>6.7000000000000002E-3</v>
      </c>
      <c r="F119" s="381">
        <f>E119*F117</f>
        <v>4.02E-2</v>
      </c>
      <c r="G119" s="381"/>
      <c r="H119" s="381"/>
      <c r="I119" s="381"/>
      <c r="J119" s="381"/>
      <c r="K119" s="381"/>
      <c r="L119" s="381"/>
      <c r="M119" s="381"/>
      <c r="N119" s="408"/>
      <c r="O119" s="408"/>
      <c r="P119" s="408"/>
      <c r="Q119" s="408"/>
      <c r="R119" s="408"/>
    </row>
    <row r="120" spans="1:18" s="416" customFormat="1" ht="18">
      <c r="A120" s="850"/>
      <c r="B120" s="384" t="s">
        <v>637</v>
      </c>
      <c r="C120" s="411" t="s">
        <v>214</v>
      </c>
      <c r="D120" s="381" t="s">
        <v>191</v>
      </c>
      <c r="E120" s="381" t="s">
        <v>40</v>
      </c>
      <c r="F120" s="382">
        <v>35</v>
      </c>
      <c r="G120" s="382"/>
      <c r="H120" s="382"/>
      <c r="I120" s="382"/>
      <c r="J120" s="382"/>
      <c r="K120" s="382"/>
      <c r="L120" s="382"/>
      <c r="M120" s="382"/>
      <c r="N120" s="408"/>
      <c r="O120" s="408"/>
      <c r="P120" s="408"/>
      <c r="Q120" s="408"/>
      <c r="R120" s="408"/>
    </row>
    <row r="121" spans="1:18" s="416" customFormat="1" ht="31.5">
      <c r="A121" s="848">
        <v>16</v>
      </c>
      <c r="B121" s="384" t="s">
        <v>639</v>
      </c>
      <c r="C121" s="380" t="s">
        <v>630</v>
      </c>
      <c r="D121" s="382" t="s">
        <v>188</v>
      </c>
      <c r="E121" s="382"/>
      <c r="F121" s="383">
        <v>12.8</v>
      </c>
      <c r="G121" s="382"/>
      <c r="H121" s="382"/>
      <c r="I121" s="382"/>
      <c r="J121" s="382"/>
      <c r="K121" s="382"/>
      <c r="L121" s="382"/>
      <c r="M121" s="382"/>
      <c r="N121" s="408"/>
      <c r="O121" s="408"/>
      <c r="P121" s="408"/>
      <c r="Q121" s="408"/>
      <c r="R121" s="408"/>
    </row>
    <row r="122" spans="1:18" s="416" customFormat="1">
      <c r="A122" s="849"/>
      <c r="B122" s="384"/>
      <c r="C122" s="385" t="s">
        <v>187</v>
      </c>
      <c r="D122" s="381" t="s">
        <v>23</v>
      </c>
      <c r="E122" s="402">
        <v>1.32E-2</v>
      </c>
      <c r="F122" s="381">
        <f>E122*F121</f>
        <v>0.16896</v>
      </c>
      <c r="G122" s="381"/>
      <c r="H122" s="381"/>
      <c r="I122" s="382"/>
      <c r="J122" s="382"/>
      <c r="K122" s="382"/>
      <c r="L122" s="382"/>
      <c r="M122" s="382"/>
      <c r="N122" s="408"/>
      <c r="O122" s="408"/>
      <c r="P122" s="408"/>
      <c r="Q122" s="408"/>
      <c r="R122" s="408"/>
    </row>
    <row r="123" spans="1:18" s="416" customFormat="1">
      <c r="A123" s="849"/>
      <c r="B123" s="384" t="s">
        <v>560</v>
      </c>
      <c r="C123" s="385" t="s">
        <v>561</v>
      </c>
      <c r="D123" s="381" t="s">
        <v>157</v>
      </c>
      <c r="E123" s="402">
        <v>2.9700000000000001E-2</v>
      </c>
      <c r="F123" s="381">
        <f>E123*F121</f>
        <v>0.38016000000000005</v>
      </c>
      <c r="G123" s="381"/>
      <c r="H123" s="381"/>
      <c r="I123" s="382"/>
      <c r="J123" s="382"/>
      <c r="K123" s="381"/>
      <c r="L123" s="382"/>
      <c r="M123" s="382"/>
      <c r="N123" s="408"/>
      <c r="O123" s="408"/>
      <c r="P123" s="408"/>
      <c r="Q123" s="408"/>
      <c r="R123" s="408"/>
    </row>
    <row r="124" spans="1:18" s="416" customFormat="1">
      <c r="A124" s="849"/>
      <c r="B124" s="384" t="s">
        <v>216</v>
      </c>
      <c r="C124" s="385" t="s">
        <v>638</v>
      </c>
      <c r="D124" s="381" t="s">
        <v>215</v>
      </c>
      <c r="E124" s="381">
        <v>1.26</v>
      </c>
      <c r="F124" s="381">
        <f>E124*F121</f>
        <v>16.128</v>
      </c>
      <c r="G124" s="381"/>
      <c r="H124" s="381"/>
      <c r="I124" s="382"/>
      <c r="J124" s="382"/>
      <c r="K124" s="381"/>
      <c r="L124" s="382"/>
      <c r="M124" s="382"/>
      <c r="N124" s="408"/>
      <c r="O124" s="408"/>
      <c r="P124" s="408"/>
      <c r="Q124" s="408"/>
      <c r="R124" s="408"/>
    </row>
    <row r="125" spans="1:18" s="416" customFormat="1" ht="37.5" customHeight="1">
      <c r="A125" s="320"/>
      <c r="B125" s="319"/>
      <c r="C125" s="335" t="s">
        <v>175</v>
      </c>
      <c r="D125" s="412"/>
      <c r="E125" s="345"/>
      <c r="F125" s="363"/>
      <c r="G125" s="369"/>
      <c r="H125" s="413"/>
      <c r="I125" s="343"/>
      <c r="J125" s="364"/>
      <c r="K125" s="341"/>
      <c r="L125" s="413"/>
      <c r="M125" s="343"/>
      <c r="N125" s="408"/>
      <c r="O125" s="408"/>
      <c r="P125" s="408"/>
      <c r="Q125" s="408"/>
      <c r="R125" s="408"/>
    </row>
    <row r="126" spans="1:18" s="416" customFormat="1" ht="31.5">
      <c r="A126" s="365">
        <v>12</v>
      </c>
      <c r="B126" s="414" t="s">
        <v>162</v>
      </c>
      <c r="C126" s="340" t="s">
        <v>139</v>
      </c>
      <c r="D126" s="347" t="s">
        <v>38</v>
      </c>
      <c r="E126" s="350"/>
      <c r="F126" s="367">
        <v>2.8</v>
      </c>
      <c r="G126" s="346"/>
      <c r="H126" s="347"/>
      <c r="I126" s="346"/>
      <c r="J126" s="347"/>
      <c r="K126" s="368"/>
      <c r="L126" s="347"/>
      <c r="M126" s="346"/>
      <c r="N126" s="408"/>
      <c r="O126" s="408"/>
      <c r="P126" s="408"/>
      <c r="Q126" s="408"/>
      <c r="R126" s="408"/>
    </row>
    <row r="127" spans="1:18" s="416" customFormat="1">
      <c r="A127" s="319"/>
      <c r="B127" s="415"/>
      <c r="C127" s="320" t="s">
        <v>22</v>
      </c>
      <c r="D127" s="416" t="s">
        <v>23</v>
      </c>
      <c r="E127" s="344">
        <v>1.6</v>
      </c>
      <c r="F127" s="353">
        <f>F126*E127</f>
        <v>4.4799999999999995</v>
      </c>
      <c r="G127" s="344"/>
      <c r="H127" s="353"/>
      <c r="I127" s="417"/>
      <c r="J127" s="418"/>
      <c r="K127" s="417"/>
      <c r="L127" s="418"/>
      <c r="M127" s="344"/>
      <c r="N127" s="408"/>
      <c r="O127" s="408"/>
      <c r="P127" s="408"/>
      <c r="Q127" s="408"/>
      <c r="R127" s="408"/>
    </row>
    <row r="128" spans="1:18" s="416" customFormat="1">
      <c r="A128" s="320"/>
      <c r="B128" s="416" t="s">
        <v>90</v>
      </c>
      <c r="C128" s="320" t="s">
        <v>91</v>
      </c>
      <c r="D128" s="416" t="s">
        <v>60</v>
      </c>
      <c r="E128" s="419">
        <v>1.9099999999999999E-2</v>
      </c>
      <c r="F128" s="353">
        <f>F126*E128</f>
        <v>5.3479999999999993E-2</v>
      </c>
      <c r="G128" s="344"/>
      <c r="H128" s="344"/>
      <c r="I128" s="344"/>
      <c r="J128" s="353"/>
      <c r="K128" s="344"/>
      <c r="L128" s="353"/>
      <c r="M128" s="344"/>
      <c r="N128" s="408"/>
      <c r="O128" s="408"/>
      <c r="P128" s="408"/>
      <c r="Q128" s="408"/>
      <c r="R128" s="408"/>
    </row>
    <row r="129" spans="1:18" s="416" customFormat="1">
      <c r="A129" s="320"/>
      <c r="B129" s="420" t="s">
        <v>92</v>
      </c>
      <c r="C129" s="320" t="s">
        <v>93</v>
      </c>
      <c r="D129" s="420" t="s">
        <v>60</v>
      </c>
      <c r="E129" s="351">
        <v>0.77500000000000002</v>
      </c>
      <c r="F129" s="421">
        <f>F126*E129</f>
        <v>2.17</v>
      </c>
      <c r="G129" s="344"/>
      <c r="H129" s="344"/>
      <c r="I129" s="344"/>
      <c r="J129" s="421"/>
      <c r="K129" s="344"/>
      <c r="L129" s="421"/>
      <c r="M129" s="344"/>
      <c r="N129" s="408"/>
      <c r="O129" s="408"/>
      <c r="P129" s="408"/>
      <c r="Q129" s="408"/>
      <c r="R129" s="408"/>
    </row>
    <row r="130" spans="1:18" s="416" customFormat="1">
      <c r="A130" s="320"/>
      <c r="B130" s="319" t="s">
        <v>135</v>
      </c>
      <c r="C130" s="319" t="s">
        <v>136</v>
      </c>
      <c r="D130" s="319" t="s">
        <v>60</v>
      </c>
      <c r="E130" s="362">
        <f>E129/2</f>
        <v>0.38750000000000001</v>
      </c>
      <c r="F130" s="343">
        <f>F126*E130</f>
        <v>1.085</v>
      </c>
      <c r="G130" s="343"/>
      <c r="H130" s="343"/>
      <c r="I130" s="343"/>
      <c r="J130" s="343"/>
      <c r="K130" s="343"/>
      <c r="L130" s="343"/>
      <c r="M130" s="343"/>
      <c r="N130" s="408"/>
      <c r="O130" s="408"/>
      <c r="P130" s="408"/>
      <c r="Q130" s="408"/>
      <c r="R130" s="408"/>
    </row>
    <row r="131" spans="1:18" s="416" customFormat="1">
      <c r="A131" s="846">
        <v>13</v>
      </c>
      <c r="B131" s="373" t="s">
        <v>137</v>
      </c>
      <c r="C131" s="372" t="s">
        <v>75</v>
      </c>
      <c r="D131" s="373" t="s">
        <v>38</v>
      </c>
      <c r="E131" s="343"/>
      <c r="F131" s="422">
        <v>2.8</v>
      </c>
      <c r="G131" s="343"/>
      <c r="H131" s="361"/>
      <c r="I131" s="369"/>
      <c r="J131" s="370"/>
      <c r="K131" s="369"/>
      <c r="L131" s="370"/>
      <c r="M131" s="343"/>
      <c r="N131" s="408"/>
      <c r="O131" s="408"/>
      <c r="P131" s="408"/>
      <c r="Q131" s="408"/>
      <c r="R131" s="408"/>
    </row>
    <row r="132" spans="1:18" s="416" customFormat="1">
      <c r="A132" s="847"/>
      <c r="B132" s="423"/>
      <c r="C132" s="376" t="s">
        <v>22</v>
      </c>
      <c r="D132" s="376" t="s">
        <v>23</v>
      </c>
      <c r="E132" s="377">
        <v>0.87</v>
      </c>
      <c r="F132" s="378">
        <f>F131*E132</f>
        <v>2.4359999999999999</v>
      </c>
      <c r="G132" s="329"/>
      <c r="H132" s="330"/>
      <c r="I132" s="331"/>
      <c r="J132" s="332"/>
      <c r="K132" s="331"/>
      <c r="L132" s="332"/>
      <c r="M132" s="333"/>
      <c r="N132" s="408"/>
      <c r="O132" s="408"/>
      <c r="P132" s="408"/>
      <c r="Q132" s="408"/>
      <c r="R132" s="408"/>
    </row>
    <row r="133" spans="1:18" s="416" customFormat="1" ht="31.5">
      <c r="A133" s="334">
        <v>14</v>
      </c>
      <c r="B133" s="336" t="s">
        <v>160</v>
      </c>
      <c r="C133" s="335" t="s">
        <v>153</v>
      </c>
      <c r="D133" s="336" t="s">
        <v>39</v>
      </c>
      <c r="E133" s="337"/>
      <c r="F133" s="338">
        <f>(F126)*2.4</f>
        <v>6.72</v>
      </c>
      <c r="G133" s="322"/>
      <c r="H133" s="339"/>
      <c r="I133" s="322"/>
      <c r="J133" s="339"/>
      <c r="K133" s="322"/>
      <c r="L133" s="339"/>
      <c r="M133" s="322"/>
      <c r="N133" s="408"/>
      <c r="O133" s="408"/>
      <c r="P133" s="408"/>
      <c r="Q133" s="408"/>
      <c r="R133" s="408"/>
    </row>
    <row r="134" spans="1:18" s="416" customFormat="1" ht="31.5">
      <c r="A134" s="320">
        <v>15</v>
      </c>
      <c r="B134" s="469" t="s">
        <v>155</v>
      </c>
      <c r="C134" s="340" t="s">
        <v>102</v>
      </c>
      <c r="D134" s="426" t="s">
        <v>74</v>
      </c>
      <c r="E134" s="491"/>
      <c r="F134" s="492">
        <v>70</v>
      </c>
      <c r="G134" s="344"/>
      <c r="H134" s="480"/>
      <c r="I134" s="492"/>
      <c r="J134" s="429"/>
      <c r="K134" s="321"/>
      <c r="L134" s="429"/>
      <c r="M134" s="321"/>
      <c r="N134" s="408"/>
      <c r="O134" s="408"/>
      <c r="P134" s="408"/>
      <c r="Q134" s="408"/>
      <c r="R134" s="408"/>
    </row>
    <row r="135" spans="1:18" s="416" customFormat="1">
      <c r="A135" s="319"/>
      <c r="B135" s="319"/>
      <c r="C135" s="319" t="s">
        <v>22</v>
      </c>
      <c r="D135" s="319" t="s">
        <v>23</v>
      </c>
      <c r="E135" s="362">
        <v>0.61099999999999999</v>
      </c>
      <c r="F135" s="363">
        <f t="shared" ref="F135" si="0">F134*E135</f>
        <v>42.769999999999996</v>
      </c>
      <c r="G135" s="343"/>
      <c r="H135" s="364"/>
      <c r="I135" s="341"/>
      <c r="J135" s="413"/>
      <c r="K135" s="341"/>
      <c r="L135" s="370"/>
      <c r="M135" s="343"/>
      <c r="N135" s="408"/>
      <c r="O135" s="408"/>
      <c r="P135" s="408"/>
      <c r="Q135" s="408"/>
      <c r="R135" s="408"/>
    </row>
    <row r="136" spans="1:18" s="416" customFormat="1">
      <c r="A136" s="396"/>
      <c r="B136" s="493"/>
      <c r="C136" s="396" t="s">
        <v>156</v>
      </c>
      <c r="D136" s="396" t="s">
        <v>0</v>
      </c>
      <c r="E136" s="403">
        <v>0.29299999999999998</v>
      </c>
      <c r="F136" s="494">
        <f t="shared" ref="F136" si="1">F134*E136</f>
        <v>20.509999999999998</v>
      </c>
      <c r="G136" s="393"/>
      <c r="H136" s="495"/>
      <c r="I136" s="342"/>
      <c r="J136" s="496"/>
      <c r="K136" s="342"/>
      <c r="L136" s="339"/>
      <c r="M136" s="322"/>
      <c r="N136" s="408"/>
      <c r="O136" s="408"/>
      <c r="P136" s="408"/>
      <c r="Q136" s="408"/>
      <c r="R136" s="408"/>
    </row>
    <row r="137" spans="1:18" s="416" customFormat="1" ht="31.5">
      <c r="A137" s="482">
        <v>16</v>
      </c>
      <c r="B137" s="373" t="s">
        <v>140</v>
      </c>
      <c r="C137" s="372" t="s">
        <v>176</v>
      </c>
      <c r="D137" s="373" t="s">
        <v>38</v>
      </c>
      <c r="E137" s="374"/>
      <c r="F137" s="375">
        <v>2.8</v>
      </c>
      <c r="G137" s="324"/>
      <c r="H137" s="325"/>
      <c r="I137" s="326"/>
      <c r="J137" s="327"/>
      <c r="K137" s="326"/>
      <c r="L137" s="327"/>
      <c r="M137" s="328"/>
      <c r="N137" s="408"/>
      <c r="O137" s="408"/>
      <c r="P137" s="408"/>
      <c r="Q137" s="408"/>
      <c r="R137" s="408"/>
    </row>
    <row r="138" spans="1:18" s="416" customFormat="1">
      <c r="A138" s="376"/>
      <c r="B138" s="376"/>
      <c r="C138" s="376" t="s">
        <v>22</v>
      </c>
      <c r="D138" s="376" t="s">
        <v>23</v>
      </c>
      <c r="E138" s="377">
        <v>0.87</v>
      </c>
      <c r="F138" s="378">
        <f t="shared" ref="F138" si="2">F137*E138</f>
        <v>2.4359999999999999</v>
      </c>
      <c r="G138" s="329"/>
      <c r="H138" s="330"/>
      <c r="I138" s="331"/>
      <c r="J138" s="332"/>
      <c r="K138" s="331"/>
      <c r="L138" s="332"/>
      <c r="M138" s="333"/>
      <c r="N138" s="408"/>
      <c r="O138" s="408"/>
      <c r="P138" s="408"/>
      <c r="Q138" s="408"/>
      <c r="R138" s="408"/>
    </row>
    <row r="139" spans="1:18" s="416" customFormat="1" ht="28.5" customHeight="1">
      <c r="A139" s="334">
        <v>16</v>
      </c>
      <c r="B139" s="336" t="s">
        <v>160</v>
      </c>
      <c r="C139" s="335" t="s">
        <v>95</v>
      </c>
      <c r="D139" s="336" t="s">
        <v>39</v>
      </c>
      <c r="E139" s="337"/>
      <c r="F139" s="338">
        <f t="shared" ref="F139" si="3">F137*2.4</f>
        <v>6.72</v>
      </c>
      <c r="G139" s="322"/>
      <c r="H139" s="339"/>
      <c r="I139" s="322"/>
      <c r="J139" s="339"/>
      <c r="K139" s="322"/>
      <c r="L139" s="339"/>
      <c r="M139" s="322"/>
      <c r="N139" s="408"/>
      <c r="O139" s="408"/>
      <c r="P139" s="408"/>
      <c r="Q139" s="408"/>
      <c r="R139" s="408"/>
    </row>
    <row r="140" spans="1:18" s="416" customFormat="1" ht="31.5">
      <c r="A140" s="482">
        <v>17</v>
      </c>
      <c r="B140" s="373" t="s">
        <v>140</v>
      </c>
      <c r="C140" s="372" t="s">
        <v>485</v>
      </c>
      <c r="D140" s="373" t="s">
        <v>38</v>
      </c>
      <c r="E140" s="374"/>
      <c r="F140" s="375">
        <v>0.7</v>
      </c>
      <c r="G140" s="324"/>
      <c r="H140" s="325"/>
      <c r="I140" s="326"/>
      <c r="J140" s="327"/>
      <c r="K140" s="326"/>
      <c r="L140" s="327"/>
      <c r="M140" s="328"/>
      <c r="N140" s="408"/>
      <c r="O140" s="408"/>
      <c r="P140" s="408"/>
      <c r="Q140" s="408"/>
      <c r="R140" s="408"/>
    </row>
    <row r="141" spans="1:18" s="416" customFormat="1">
      <c r="A141" s="376"/>
      <c r="B141" s="376"/>
      <c r="C141" s="376" t="s">
        <v>22</v>
      </c>
      <c r="D141" s="376" t="s">
        <v>23</v>
      </c>
      <c r="E141" s="377">
        <v>0.87</v>
      </c>
      <c r="F141" s="378">
        <f>F140*E141</f>
        <v>0.60899999999999999</v>
      </c>
      <c r="G141" s="329"/>
      <c r="H141" s="330"/>
      <c r="I141" s="331"/>
      <c r="J141" s="332"/>
      <c r="K141" s="331"/>
      <c r="L141" s="332"/>
      <c r="M141" s="333"/>
      <c r="N141" s="408"/>
      <c r="O141" s="408"/>
      <c r="P141" s="408"/>
      <c r="Q141" s="408"/>
      <c r="R141" s="408"/>
    </row>
    <row r="142" spans="1:18" s="416" customFormat="1" ht="31.5">
      <c r="A142" s="334">
        <v>18</v>
      </c>
      <c r="B142" s="336" t="s">
        <v>160</v>
      </c>
      <c r="C142" s="335" t="s">
        <v>103</v>
      </c>
      <c r="D142" s="336" t="s">
        <v>39</v>
      </c>
      <c r="E142" s="337"/>
      <c r="F142" s="338">
        <f>F140*2.4</f>
        <v>1.68</v>
      </c>
      <c r="G142" s="322"/>
      <c r="H142" s="339"/>
      <c r="I142" s="322"/>
      <c r="J142" s="339"/>
      <c r="K142" s="322"/>
      <c r="L142" s="339"/>
      <c r="M142" s="322"/>
      <c r="N142" s="408"/>
      <c r="O142" s="408"/>
      <c r="P142" s="408"/>
      <c r="Q142" s="408"/>
      <c r="R142" s="408"/>
    </row>
    <row r="143" spans="1:18" s="416" customFormat="1" ht="47.25">
      <c r="A143" s="320"/>
      <c r="B143" s="510" t="s">
        <v>148</v>
      </c>
      <c r="C143" s="340" t="s">
        <v>177</v>
      </c>
      <c r="D143" s="347" t="s">
        <v>74</v>
      </c>
      <c r="E143" s="348"/>
      <c r="F143" s="367">
        <v>40</v>
      </c>
      <c r="G143" s="425"/>
      <c r="H143" s="503"/>
      <c r="I143" s="350"/>
      <c r="J143" s="347"/>
      <c r="K143" s="425"/>
      <c r="L143" s="503"/>
      <c r="M143" s="350"/>
      <c r="N143" s="408"/>
      <c r="O143" s="408"/>
      <c r="P143" s="408"/>
      <c r="Q143" s="408"/>
      <c r="R143" s="408"/>
    </row>
    <row r="144" spans="1:18" s="416" customFormat="1">
      <c r="A144" s="320"/>
      <c r="B144" s="320"/>
      <c r="C144" s="320" t="s">
        <v>22</v>
      </c>
      <c r="D144" s="320" t="s">
        <v>23</v>
      </c>
      <c r="E144" s="351">
        <v>6</v>
      </c>
      <c r="F144" s="352">
        <f>F143*E144</f>
        <v>240</v>
      </c>
      <c r="G144" s="344"/>
      <c r="H144" s="353"/>
      <c r="I144" s="417"/>
      <c r="J144" s="418"/>
      <c r="K144" s="417"/>
      <c r="L144" s="418"/>
      <c r="M144" s="344"/>
      <c r="N144" s="866"/>
      <c r="O144" s="867"/>
      <c r="P144" s="867"/>
      <c r="Q144" s="867"/>
      <c r="R144" s="867"/>
    </row>
    <row r="145" spans="1:18" s="416" customFormat="1">
      <c r="A145" s="320"/>
      <c r="C145" s="320" t="s">
        <v>24</v>
      </c>
      <c r="D145" s="416" t="s">
        <v>0</v>
      </c>
      <c r="E145" s="419">
        <v>0.18</v>
      </c>
      <c r="F145" s="352">
        <f>F143*E145</f>
        <v>7.1999999999999993</v>
      </c>
      <c r="G145" s="321"/>
      <c r="H145" s="418"/>
      <c r="I145" s="344"/>
      <c r="J145" s="353"/>
      <c r="K145" s="344"/>
      <c r="L145" s="353"/>
      <c r="M145" s="344"/>
      <c r="N145" s="408"/>
      <c r="O145" s="408"/>
      <c r="P145" s="408"/>
      <c r="Q145" s="408"/>
      <c r="R145" s="408"/>
    </row>
    <row r="146" spans="1:18" s="416" customFormat="1">
      <c r="A146" s="320"/>
      <c r="B146" s="416" t="s">
        <v>557</v>
      </c>
      <c r="C146" s="320" t="s">
        <v>558</v>
      </c>
      <c r="D146" s="416" t="s">
        <v>74</v>
      </c>
      <c r="E146" s="351">
        <v>0.99</v>
      </c>
      <c r="F146" s="352">
        <f>F143*E146</f>
        <v>39.6</v>
      </c>
      <c r="G146" s="321"/>
      <c r="H146" s="418"/>
      <c r="I146" s="344"/>
      <c r="J146" s="353"/>
      <c r="K146" s="417"/>
      <c r="L146" s="418"/>
      <c r="M146" s="344"/>
      <c r="N146" s="866"/>
      <c r="O146" s="867"/>
      <c r="P146" s="867"/>
      <c r="Q146" s="867"/>
      <c r="R146" s="867"/>
    </row>
    <row r="147" spans="1:18" s="416" customFormat="1">
      <c r="A147" s="320"/>
      <c r="B147" s="511" t="s">
        <v>179</v>
      </c>
      <c r="C147" s="500" t="s">
        <v>133</v>
      </c>
      <c r="D147" s="512" t="s">
        <v>128</v>
      </c>
      <c r="E147" s="320" t="s">
        <v>134</v>
      </c>
      <c r="F147" s="491">
        <v>1.4999999999999999E-2</v>
      </c>
      <c r="G147" s="344"/>
      <c r="H147" s="344"/>
      <c r="I147" s="424"/>
      <c r="J147" s="344"/>
      <c r="K147" s="513"/>
      <c r="L147" s="513"/>
      <c r="M147" s="513"/>
      <c r="N147" s="866"/>
      <c r="O147" s="867"/>
      <c r="P147" s="867"/>
      <c r="Q147" s="867"/>
      <c r="R147" s="867"/>
    </row>
    <row r="148" spans="1:18" s="416" customFormat="1">
      <c r="A148" s="320"/>
      <c r="B148" s="416" t="s">
        <v>169</v>
      </c>
      <c r="C148" s="320" t="s">
        <v>77</v>
      </c>
      <c r="D148" s="416" t="s">
        <v>38</v>
      </c>
      <c r="E148" s="351">
        <v>3.5999999999999997E-2</v>
      </c>
      <c r="F148" s="352">
        <f>F143*E148</f>
        <v>1.44</v>
      </c>
      <c r="G148" s="321"/>
      <c r="H148" s="418"/>
      <c r="I148" s="344"/>
      <c r="J148" s="353"/>
      <c r="K148" s="417"/>
      <c r="L148" s="418"/>
      <c r="M148" s="344"/>
      <c r="N148" s="866"/>
      <c r="O148" s="867"/>
      <c r="P148" s="867"/>
      <c r="Q148" s="867"/>
      <c r="R148" s="867"/>
    </row>
    <row r="149" spans="1:18" s="416" customFormat="1">
      <c r="A149" s="320"/>
      <c r="B149" s="361"/>
      <c r="C149" s="319" t="s">
        <v>25</v>
      </c>
      <c r="D149" s="361" t="s">
        <v>0</v>
      </c>
      <c r="E149" s="362">
        <v>0.08</v>
      </c>
      <c r="F149" s="363">
        <f>F143*E149</f>
        <v>3.2</v>
      </c>
      <c r="G149" s="369"/>
      <c r="H149" s="413"/>
      <c r="I149" s="343"/>
      <c r="J149" s="364"/>
      <c r="K149" s="341"/>
      <c r="L149" s="413"/>
      <c r="M149" s="343"/>
      <c r="N149" s="408"/>
      <c r="O149" s="408"/>
      <c r="P149" s="408"/>
      <c r="Q149" s="408"/>
      <c r="R149" s="408"/>
    </row>
    <row r="150" spans="1:18" s="416" customFormat="1">
      <c r="A150" s="346">
        <v>24</v>
      </c>
      <c r="B150" s="510" t="s">
        <v>114</v>
      </c>
      <c r="C150" s="340" t="s">
        <v>178</v>
      </c>
      <c r="D150" s="347" t="s">
        <v>74</v>
      </c>
      <c r="E150" s="348"/>
      <c r="F150" s="474">
        <v>30</v>
      </c>
      <c r="G150" s="425"/>
      <c r="H150" s="503"/>
      <c r="I150" s="350"/>
      <c r="J150" s="347"/>
      <c r="K150" s="425"/>
      <c r="L150" s="503"/>
      <c r="M150" s="350"/>
      <c r="N150" s="514"/>
      <c r="O150" s="514"/>
      <c r="P150" s="514"/>
      <c r="Q150" s="514"/>
      <c r="R150" s="514"/>
    </row>
    <row r="151" spans="1:18" s="416" customFormat="1">
      <c r="A151" s="320"/>
      <c r="B151" s="320"/>
      <c r="C151" s="320" t="s">
        <v>22</v>
      </c>
      <c r="D151" s="320" t="s">
        <v>23</v>
      </c>
      <c r="E151" s="351">
        <v>3.86</v>
      </c>
      <c r="F151" s="352">
        <f>F150*E151</f>
        <v>115.8</v>
      </c>
      <c r="G151" s="344"/>
      <c r="H151" s="353"/>
      <c r="I151" s="417"/>
      <c r="J151" s="418"/>
      <c r="K151" s="417"/>
      <c r="L151" s="418"/>
      <c r="M151" s="344"/>
      <c r="N151" s="408"/>
      <c r="O151" s="408"/>
      <c r="P151" s="408"/>
      <c r="Q151" s="408"/>
      <c r="R151" s="408"/>
    </row>
    <row r="152" spans="1:18" s="416" customFormat="1">
      <c r="A152" s="320"/>
      <c r="C152" s="320" t="s">
        <v>24</v>
      </c>
      <c r="D152" s="416" t="s">
        <v>0</v>
      </c>
      <c r="E152" s="419">
        <v>3.5999999999999997E-2</v>
      </c>
      <c r="F152" s="352">
        <f>F150*E152</f>
        <v>1.0799999999999998</v>
      </c>
      <c r="G152" s="321"/>
      <c r="H152" s="418"/>
      <c r="I152" s="344"/>
      <c r="J152" s="353"/>
      <c r="K152" s="344"/>
      <c r="L152" s="353"/>
      <c r="M152" s="344"/>
      <c r="N152" s="408"/>
      <c r="O152" s="408"/>
      <c r="P152" s="408"/>
      <c r="Q152" s="408"/>
      <c r="R152" s="408"/>
    </row>
    <row r="153" spans="1:18" s="416" customFormat="1">
      <c r="A153" s="320"/>
      <c r="B153" s="416" t="s">
        <v>557</v>
      </c>
      <c r="C153" s="320" t="s">
        <v>146</v>
      </c>
      <c r="D153" s="416" t="s">
        <v>74</v>
      </c>
      <c r="E153" s="351">
        <v>1</v>
      </c>
      <c r="F153" s="352">
        <f>F150*E153</f>
        <v>30</v>
      </c>
      <c r="G153" s="321"/>
      <c r="H153" s="418"/>
      <c r="I153" s="344"/>
      <c r="J153" s="353"/>
      <c r="K153" s="417"/>
      <c r="L153" s="418"/>
      <c r="M153" s="344"/>
      <c r="N153" s="866"/>
      <c r="O153" s="867"/>
      <c r="P153" s="867"/>
      <c r="Q153" s="867"/>
      <c r="R153" s="867"/>
    </row>
    <row r="154" spans="1:18" s="416" customFormat="1">
      <c r="A154" s="320"/>
      <c r="B154" s="416" t="s">
        <v>169</v>
      </c>
      <c r="C154" s="320" t="s">
        <v>77</v>
      </c>
      <c r="D154" s="416" t="s">
        <v>38</v>
      </c>
      <c r="E154" s="351">
        <v>0.03</v>
      </c>
      <c r="F154" s="352">
        <f>F150*E154</f>
        <v>0.89999999999999991</v>
      </c>
      <c r="G154" s="321"/>
      <c r="H154" s="418"/>
      <c r="I154" s="344"/>
      <c r="J154" s="353"/>
      <c r="K154" s="417"/>
      <c r="L154" s="418"/>
      <c r="M154" s="344"/>
      <c r="N154" s="866"/>
      <c r="O154" s="867"/>
      <c r="P154" s="867"/>
      <c r="Q154" s="867"/>
      <c r="R154" s="867"/>
    </row>
    <row r="155" spans="1:18" s="416" customFormat="1">
      <c r="A155" s="319"/>
      <c r="B155" s="361"/>
      <c r="C155" s="319" t="s">
        <v>25</v>
      </c>
      <c r="D155" s="361" t="s">
        <v>0</v>
      </c>
      <c r="E155" s="362">
        <v>4.2999999999999997E-2</v>
      </c>
      <c r="F155" s="363">
        <f>F150*E155</f>
        <v>1.2899999999999998</v>
      </c>
      <c r="G155" s="369"/>
      <c r="H155" s="413"/>
      <c r="I155" s="343"/>
      <c r="J155" s="364"/>
      <c r="K155" s="341"/>
      <c r="L155" s="413"/>
      <c r="M155" s="343"/>
      <c r="N155" s="408"/>
      <c r="O155" s="408"/>
      <c r="P155" s="408"/>
      <c r="Q155" s="408"/>
      <c r="R155" s="408"/>
    </row>
    <row r="156" spans="1:18" s="467" customFormat="1">
      <c r="A156" s="460"/>
      <c r="B156" s="461"/>
      <c r="C156" s="468" t="s">
        <v>81</v>
      </c>
      <c r="D156" s="461"/>
      <c r="E156" s="463"/>
      <c r="F156" s="464"/>
      <c r="G156" s="465"/>
      <c r="H156" s="464"/>
      <c r="I156" s="465"/>
      <c r="J156" s="464"/>
      <c r="K156" s="465"/>
      <c r="L156" s="464"/>
      <c r="M156" s="465"/>
      <c r="N156" s="466"/>
      <c r="O156" s="466"/>
      <c r="P156" s="466"/>
      <c r="Q156" s="466"/>
      <c r="R156" s="466"/>
    </row>
    <row r="157" spans="1:18" s="347" customFormat="1">
      <c r="A157" s="346">
        <v>1</v>
      </c>
      <c r="B157" s="346" t="s">
        <v>115</v>
      </c>
      <c r="C157" s="340" t="s">
        <v>118</v>
      </c>
      <c r="D157" s="347" t="s">
        <v>116</v>
      </c>
      <c r="E157" s="350"/>
      <c r="F157" s="367">
        <v>5.44</v>
      </c>
      <c r="G157" s="425"/>
      <c r="H157" s="503"/>
      <c r="I157" s="425"/>
      <c r="J157" s="503"/>
      <c r="K157" s="350"/>
      <c r="M157" s="350"/>
      <c r="N157" s="514"/>
      <c r="O157" s="514"/>
      <c r="P157" s="514"/>
      <c r="Q157" s="514"/>
      <c r="R157" s="514"/>
    </row>
    <row r="158" spans="1:18" s="416" customFormat="1">
      <c r="A158" s="320"/>
      <c r="B158" s="320"/>
      <c r="C158" s="320" t="s">
        <v>22</v>
      </c>
      <c r="D158" s="320" t="s">
        <v>23</v>
      </c>
      <c r="E158" s="344">
        <v>111</v>
      </c>
      <c r="F158" s="353">
        <f>F157*E158</f>
        <v>603.84</v>
      </c>
      <c r="G158" s="505"/>
      <c r="H158" s="353"/>
      <c r="I158" s="417"/>
      <c r="J158" s="418"/>
      <c r="K158" s="417"/>
      <c r="L158" s="418"/>
      <c r="M158" s="344"/>
      <c r="N158" s="408"/>
      <c r="O158" s="408"/>
      <c r="P158" s="408"/>
      <c r="Q158" s="408"/>
      <c r="R158" s="408"/>
    </row>
    <row r="159" spans="1:18" s="416" customFormat="1">
      <c r="A159" s="320"/>
      <c r="C159" s="320" t="s">
        <v>24</v>
      </c>
      <c r="D159" s="416" t="s">
        <v>0</v>
      </c>
      <c r="E159" s="344">
        <v>0.71</v>
      </c>
      <c r="F159" s="353">
        <f>F157*E159</f>
        <v>3.8624000000000001</v>
      </c>
      <c r="G159" s="321"/>
      <c r="H159" s="418"/>
      <c r="I159" s="417"/>
      <c r="J159" s="418"/>
      <c r="K159" s="344"/>
      <c r="L159" s="353"/>
      <c r="M159" s="344"/>
      <c r="N159" s="408"/>
      <c r="O159" s="408"/>
      <c r="P159" s="408"/>
      <c r="Q159" s="408"/>
      <c r="R159" s="408"/>
    </row>
    <row r="160" spans="1:18" s="416" customFormat="1">
      <c r="A160" s="320"/>
      <c r="B160" s="416" t="s">
        <v>180</v>
      </c>
      <c r="C160" s="320" t="s">
        <v>117</v>
      </c>
      <c r="D160" s="416" t="s">
        <v>43</v>
      </c>
      <c r="E160" s="344">
        <v>100</v>
      </c>
      <c r="F160" s="353">
        <f>F157*E160</f>
        <v>544</v>
      </c>
      <c r="G160" s="321"/>
      <c r="H160" s="418"/>
      <c r="I160" s="344"/>
      <c r="J160" s="353"/>
      <c r="K160" s="417"/>
      <c r="L160" s="418"/>
      <c r="M160" s="344"/>
      <c r="N160" s="866"/>
      <c r="O160" s="867"/>
      <c r="P160" s="867"/>
      <c r="Q160" s="867"/>
      <c r="R160" s="867"/>
    </row>
    <row r="161" spans="1:18" s="416" customFormat="1">
      <c r="A161" s="320"/>
      <c r="B161" s="416" t="s">
        <v>182</v>
      </c>
      <c r="C161" s="320" t="s">
        <v>119</v>
      </c>
      <c r="D161" s="416" t="s">
        <v>38</v>
      </c>
      <c r="E161" s="344">
        <v>5.9</v>
      </c>
      <c r="F161" s="353">
        <f>F157*E161</f>
        <v>32.096000000000004</v>
      </c>
      <c r="G161" s="321"/>
      <c r="H161" s="418"/>
      <c r="I161" s="344"/>
      <c r="J161" s="353"/>
      <c r="K161" s="417"/>
      <c r="L161" s="418"/>
      <c r="M161" s="344"/>
      <c r="N161" s="866"/>
      <c r="O161" s="867"/>
      <c r="P161" s="867"/>
      <c r="Q161" s="867"/>
      <c r="R161" s="867"/>
    </row>
    <row r="162" spans="1:18" s="416" customFormat="1">
      <c r="A162" s="320"/>
      <c r="B162" s="416" t="s">
        <v>169</v>
      </c>
      <c r="C162" s="320" t="s">
        <v>77</v>
      </c>
      <c r="D162" s="416" t="s">
        <v>38</v>
      </c>
      <c r="E162" s="344">
        <v>0.06</v>
      </c>
      <c r="F162" s="353">
        <f>F157*E162</f>
        <v>0.32640000000000002</v>
      </c>
      <c r="G162" s="321"/>
      <c r="H162" s="418"/>
      <c r="I162" s="344"/>
      <c r="J162" s="353"/>
      <c r="K162" s="417"/>
      <c r="L162" s="418"/>
      <c r="M162" s="344"/>
      <c r="N162" s="866"/>
      <c r="O162" s="867"/>
      <c r="P162" s="867"/>
      <c r="Q162" s="867"/>
      <c r="R162" s="867"/>
    </row>
    <row r="163" spans="1:18" s="416" customFormat="1">
      <c r="A163" s="319"/>
      <c r="B163" s="361"/>
      <c r="C163" s="319" t="s">
        <v>25</v>
      </c>
      <c r="D163" s="361" t="s">
        <v>0</v>
      </c>
      <c r="E163" s="343">
        <v>9.6</v>
      </c>
      <c r="F163" s="364">
        <f>F157*E163</f>
        <v>52.224000000000004</v>
      </c>
      <c r="G163" s="369"/>
      <c r="H163" s="413"/>
      <c r="I163" s="343"/>
      <c r="J163" s="364"/>
      <c r="K163" s="341"/>
      <c r="L163" s="413"/>
      <c r="M163" s="343"/>
      <c r="N163" s="408"/>
      <c r="O163" s="408"/>
      <c r="P163" s="408"/>
      <c r="Q163" s="408"/>
      <c r="R163" s="408"/>
    </row>
    <row r="164" spans="1:18" s="347" customFormat="1">
      <c r="A164" s="346">
        <v>2</v>
      </c>
      <c r="B164" s="346" t="s">
        <v>115</v>
      </c>
      <c r="C164" s="340" t="s">
        <v>127</v>
      </c>
      <c r="D164" s="347" t="s">
        <v>116</v>
      </c>
      <c r="E164" s="350"/>
      <c r="F164" s="367">
        <v>2.79</v>
      </c>
      <c r="G164" s="425"/>
      <c r="H164" s="503"/>
      <c r="I164" s="425"/>
      <c r="J164" s="503"/>
      <c r="K164" s="350"/>
      <c r="M164" s="350"/>
      <c r="N164" s="514"/>
      <c r="O164" s="514"/>
      <c r="P164" s="514"/>
      <c r="Q164" s="514"/>
      <c r="R164" s="514"/>
    </row>
    <row r="165" spans="1:18" s="416" customFormat="1">
      <c r="A165" s="320"/>
      <c r="B165" s="320"/>
      <c r="C165" s="320" t="s">
        <v>22</v>
      </c>
      <c r="D165" s="320" t="s">
        <v>23</v>
      </c>
      <c r="E165" s="344">
        <v>111</v>
      </c>
      <c r="F165" s="353">
        <f>F164*E165</f>
        <v>309.69</v>
      </c>
      <c r="G165" s="505"/>
      <c r="H165" s="353"/>
      <c r="I165" s="417"/>
      <c r="J165" s="418"/>
      <c r="K165" s="417"/>
      <c r="L165" s="418"/>
      <c r="M165" s="344"/>
      <c r="N165" s="408"/>
      <c r="O165" s="408"/>
      <c r="P165" s="408"/>
      <c r="Q165" s="408"/>
      <c r="R165" s="408"/>
    </row>
    <row r="166" spans="1:18" s="416" customFormat="1">
      <c r="A166" s="320"/>
      <c r="C166" s="320" t="s">
        <v>24</v>
      </c>
      <c r="D166" s="416" t="s">
        <v>0</v>
      </c>
      <c r="E166" s="344">
        <v>0.71</v>
      </c>
      <c r="F166" s="353">
        <f>F164*E166</f>
        <v>1.9808999999999999</v>
      </c>
      <c r="G166" s="321"/>
      <c r="H166" s="418"/>
      <c r="I166" s="417"/>
      <c r="J166" s="418"/>
      <c r="K166" s="344"/>
      <c r="L166" s="353"/>
      <c r="M166" s="344"/>
      <c r="N166" s="408"/>
      <c r="O166" s="408"/>
      <c r="P166" s="408"/>
      <c r="Q166" s="408"/>
      <c r="R166" s="408"/>
    </row>
    <row r="167" spans="1:18" s="416" customFormat="1">
      <c r="A167" s="320"/>
      <c r="B167" s="416" t="s">
        <v>181</v>
      </c>
      <c r="C167" s="320" t="s">
        <v>117</v>
      </c>
      <c r="D167" s="416" t="s">
        <v>43</v>
      </c>
      <c r="E167" s="344">
        <v>100</v>
      </c>
      <c r="F167" s="353">
        <f>F164*E167</f>
        <v>279</v>
      </c>
      <c r="G167" s="321"/>
      <c r="H167" s="418"/>
      <c r="I167" s="344"/>
      <c r="J167" s="353"/>
      <c r="K167" s="417"/>
      <c r="L167" s="418"/>
      <c r="M167" s="344"/>
      <c r="N167" s="866"/>
      <c r="O167" s="867"/>
      <c r="P167" s="867"/>
      <c r="Q167" s="867"/>
      <c r="R167" s="867"/>
    </row>
    <row r="168" spans="1:18" s="416" customFormat="1">
      <c r="A168" s="320"/>
      <c r="B168" s="416" t="s">
        <v>182</v>
      </c>
      <c r="C168" s="320" t="s">
        <v>119</v>
      </c>
      <c r="D168" s="416" t="s">
        <v>38</v>
      </c>
      <c r="E168" s="344">
        <v>5.9</v>
      </c>
      <c r="F168" s="353">
        <f>F164*E168</f>
        <v>16.461000000000002</v>
      </c>
      <c r="G168" s="321"/>
      <c r="H168" s="418"/>
      <c r="I168" s="344"/>
      <c r="J168" s="353"/>
      <c r="K168" s="417"/>
      <c r="L168" s="418"/>
      <c r="M168" s="344"/>
      <c r="N168" s="866"/>
      <c r="O168" s="867"/>
      <c r="P168" s="867"/>
      <c r="Q168" s="867"/>
      <c r="R168" s="867"/>
    </row>
    <row r="169" spans="1:18" s="416" customFormat="1">
      <c r="A169" s="320"/>
      <c r="B169" s="416" t="s">
        <v>169</v>
      </c>
      <c r="C169" s="320" t="s">
        <v>77</v>
      </c>
      <c r="D169" s="416" t="s">
        <v>38</v>
      </c>
      <c r="E169" s="344">
        <v>0.06</v>
      </c>
      <c r="F169" s="353">
        <f>F164*E169</f>
        <v>0.16739999999999999</v>
      </c>
      <c r="G169" s="321"/>
      <c r="H169" s="418"/>
      <c r="I169" s="344"/>
      <c r="J169" s="353"/>
      <c r="K169" s="417"/>
      <c r="L169" s="418"/>
      <c r="M169" s="344"/>
      <c r="N169" s="866"/>
      <c r="O169" s="867"/>
      <c r="P169" s="867"/>
      <c r="Q169" s="867"/>
      <c r="R169" s="867"/>
    </row>
    <row r="170" spans="1:18" s="416" customFormat="1">
      <c r="A170" s="319"/>
      <c r="B170" s="361"/>
      <c r="C170" s="319" t="s">
        <v>25</v>
      </c>
      <c r="D170" s="361" t="s">
        <v>0</v>
      </c>
      <c r="E170" s="343">
        <v>9.6</v>
      </c>
      <c r="F170" s="364">
        <f>F164*E170</f>
        <v>26.783999999999999</v>
      </c>
      <c r="G170" s="369"/>
      <c r="H170" s="413"/>
      <c r="I170" s="343"/>
      <c r="J170" s="364"/>
      <c r="K170" s="341"/>
      <c r="L170" s="413"/>
      <c r="M170" s="343"/>
      <c r="N170" s="408"/>
      <c r="O170" s="408"/>
      <c r="P170" s="408"/>
      <c r="Q170" s="408"/>
      <c r="R170" s="408"/>
    </row>
    <row r="171" spans="1:18" s="478" customFormat="1">
      <c r="A171" s="320">
        <v>3</v>
      </c>
      <c r="B171" s="365" t="s">
        <v>41</v>
      </c>
      <c r="C171" s="515" t="s">
        <v>158</v>
      </c>
      <c r="D171" s="470" t="s">
        <v>38</v>
      </c>
      <c r="E171" s="351"/>
      <c r="F171" s="471">
        <v>28.81</v>
      </c>
      <c r="G171" s="321"/>
      <c r="H171" s="429"/>
      <c r="I171" s="321"/>
      <c r="J171" s="429"/>
      <c r="K171" s="321"/>
      <c r="L171" s="429"/>
      <c r="M171" s="321"/>
      <c r="N171" s="477"/>
      <c r="O171" s="477"/>
      <c r="P171" s="477"/>
      <c r="Q171" s="477"/>
      <c r="R171" s="477"/>
    </row>
    <row r="172" spans="1:18" s="478" customFormat="1">
      <c r="A172" s="320"/>
      <c r="C172" s="320" t="s">
        <v>22</v>
      </c>
      <c r="D172" s="320" t="s">
        <v>23</v>
      </c>
      <c r="E172" s="351">
        <v>1.37</v>
      </c>
      <c r="F172" s="352">
        <f>F171*E172</f>
        <v>39.469700000000003</v>
      </c>
      <c r="G172" s="344"/>
      <c r="H172" s="353"/>
      <c r="I172" s="417"/>
      <c r="J172" s="418"/>
      <c r="K172" s="417"/>
      <c r="L172" s="418"/>
      <c r="M172" s="344"/>
      <c r="N172" s="477"/>
      <c r="O172" s="477"/>
      <c r="P172" s="477"/>
      <c r="Q172" s="477"/>
      <c r="R172" s="477"/>
    </row>
    <row r="173" spans="1:18" s="478" customFormat="1">
      <c r="A173" s="320"/>
      <c r="B173" s="416"/>
      <c r="C173" s="320" t="s">
        <v>24</v>
      </c>
      <c r="D173" s="416" t="s">
        <v>0</v>
      </c>
      <c r="E173" s="351">
        <v>0.28299999999999997</v>
      </c>
      <c r="F173" s="352">
        <f>F171*E173</f>
        <v>8.1532299999999989</v>
      </c>
      <c r="G173" s="321"/>
      <c r="H173" s="418"/>
      <c r="I173" s="417"/>
      <c r="J173" s="418"/>
      <c r="K173" s="344"/>
      <c r="L173" s="353"/>
      <c r="M173" s="344"/>
      <c r="N173" s="477"/>
      <c r="O173" s="477"/>
      <c r="P173" s="477"/>
      <c r="Q173" s="477"/>
      <c r="R173" s="477"/>
    </row>
    <row r="174" spans="1:18" s="478" customFormat="1">
      <c r="A174" s="320"/>
      <c r="B174" s="416" t="s">
        <v>182</v>
      </c>
      <c r="C174" s="320" t="s">
        <v>119</v>
      </c>
      <c r="D174" s="416" t="s">
        <v>38</v>
      </c>
      <c r="E174" s="351">
        <v>1.02</v>
      </c>
      <c r="F174" s="352">
        <f>F171*E174</f>
        <v>29.386199999999999</v>
      </c>
      <c r="G174" s="321"/>
      <c r="H174" s="418"/>
      <c r="I174" s="344"/>
      <c r="J174" s="353"/>
      <c r="K174" s="417"/>
      <c r="L174" s="418"/>
      <c r="M174" s="344"/>
      <c r="N174" s="477"/>
      <c r="O174" s="477"/>
      <c r="P174" s="477"/>
      <c r="Q174" s="477"/>
      <c r="R174" s="477"/>
    </row>
    <row r="175" spans="1:18" s="478" customFormat="1">
      <c r="A175" s="319"/>
      <c r="B175" s="361"/>
      <c r="C175" s="319" t="s">
        <v>25</v>
      </c>
      <c r="D175" s="361" t="s">
        <v>0</v>
      </c>
      <c r="E175" s="362">
        <v>0.62</v>
      </c>
      <c r="F175" s="363">
        <f>F171*E175</f>
        <v>17.862199999999998</v>
      </c>
      <c r="G175" s="369"/>
      <c r="H175" s="413"/>
      <c r="I175" s="343"/>
      <c r="J175" s="364"/>
      <c r="K175" s="341"/>
      <c r="L175" s="413"/>
      <c r="M175" s="343"/>
      <c r="N175" s="477"/>
      <c r="O175" s="477"/>
      <c r="P175" s="477"/>
      <c r="Q175" s="477"/>
      <c r="R175" s="477"/>
    </row>
    <row r="176" spans="1:18" s="478" customFormat="1">
      <c r="A176" s="319"/>
      <c r="B176" s="361"/>
      <c r="C176" s="516" t="s">
        <v>217</v>
      </c>
      <c r="D176" s="361"/>
      <c r="E176" s="362"/>
      <c r="F176" s="363"/>
      <c r="G176" s="369"/>
      <c r="H176" s="413"/>
      <c r="I176" s="343"/>
      <c r="J176" s="364"/>
      <c r="K176" s="341"/>
      <c r="L176" s="413"/>
      <c r="M176" s="343"/>
      <c r="N176" s="477"/>
      <c r="O176" s="477"/>
      <c r="P176" s="477"/>
      <c r="Q176" s="477"/>
      <c r="R176" s="477"/>
    </row>
    <row r="177" spans="1:18" s="478" customFormat="1" ht="31.5">
      <c r="A177" s="320"/>
      <c r="B177" s="365" t="s">
        <v>141</v>
      </c>
      <c r="C177" s="340" t="s">
        <v>218</v>
      </c>
      <c r="D177" s="426" t="s">
        <v>74</v>
      </c>
      <c r="E177" s="427"/>
      <c r="F177" s="338">
        <v>2.7</v>
      </c>
      <c r="G177" s="428"/>
      <c r="H177" s="429"/>
      <c r="I177" s="321"/>
      <c r="J177" s="429"/>
      <c r="K177" s="321"/>
      <c r="L177" s="429"/>
      <c r="M177" s="321"/>
      <c r="N177" s="477"/>
      <c r="O177" s="477"/>
      <c r="P177" s="477"/>
      <c r="Q177" s="477"/>
      <c r="R177" s="477"/>
    </row>
    <row r="178" spans="1:18" s="478" customFormat="1">
      <c r="A178" s="320"/>
      <c r="B178" s="320"/>
      <c r="C178" s="320" t="s">
        <v>22</v>
      </c>
      <c r="D178" s="320" t="s">
        <v>23</v>
      </c>
      <c r="E178" s="351">
        <f>33/1000</f>
        <v>3.3000000000000002E-2</v>
      </c>
      <c r="F178" s="352">
        <f>F177*E178</f>
        <v>8.9100000000000013E-2</v>
      </c>
      <c r="G178" s="344"/>
      <c r="H178" s="353"/>
      <c r="I178" s="417"/>
      <c r="J178" s="418"/>
      <c r="K178" s="417"/>
      <c r="L178" s="418"/>
      <c r="M178" s="344"/>
      <c r="N178" s="477"/>
      <c r="O178" s="477"/>
      <c r="P178" s="477"/>
      <c r="Q178" s="477"/>
      <c r="R178" s="477"/>
    </row>
    <row r="179" spans="1:18" s="478" customFormat="1">
      <c r="A179" s="320"/>
      <c r="B179" s="416" t="s">
        <v>90</v>
      </c>
      <c r="C179" s="320" t="s">
        <v>104</v>
      </c>
      <c r="D179" s="416" t="s">
        <v>60</v>
      </c>
      <c r="E179" s="430">
        <f>0.42/1000</f>
        <v>4.1999999999999996E-4</v>
      </c>
      <c r="F179" s="352">
        <f>F177*E179</f>
        <v>1.134E-3</v>
      </c>
      <c r="G179" s="321"/>
      <c r="H179" s="418"/>
      <c r="I179" s="417"/>
      <c r="J179" s="418"/>
      <c r="K179" s="344"/>
      <c r="L179" s="353"/>
      <c r="M179" s="344"/>
      <c r="N179" s="477"/>
      <c r="O179" s="477"/>
      <c r="P179" s="477"/>
      <c r="Q179" s="477"/>
      <c r="R179" s="477"/>
    </row>
    <row r="180" spans="1:18" s="478" customFormat="1">
      <c r="A180" s="320"/>
      <c r="B180" s="416" t="s">
        <v>83</v>
      </c>
      <c r="C180" s="320" t="s">
        <v>105</v>
      </c>
      <c r="D180" s="416" t="s">
        <v>60</v>
      </c>
      <c r="E180" s="430">
        <f>2.58/1000</f>
        <v>2.5800000000000003E-3</v>
      </c>
      <c r="F180" s="352">
        <f>F177*E180</f>
        <v>6.9660000000000008E-3</v>
      </c>
      <c r="G180" s="321"/>
      <c r="H180" s="418"/>
      <c r="I180" s="344"/>
      <c r="J180" s="353"/>
      <c r="K180" s="344"/>
      <c r="L180" s="353"/>
      <c r="M180" s="344"/>
      <c r="N180" s="477"/>
      <c r="O180" s="477"/>
      <c r="P180" s="477"/>
      <c r="Q180" s="477"/>
      <c r="R180" s="477"/>
    </row>
    <row r="181" spans="1:18" s="478" customFormat="1">
      <c r="A181" s="320"/>
      <c r="B181" s="416" t="s">
        <v>106</v>
      </c>
      <c r="C181" s="320" t="s">
        <v>107</v>
      </c>
      <c r="D181" s="416" t="s">
        <v>60</v>
      </c>
      <c r="E181" s="419">
        <f>11.2/1000</f>
        <v>1.12E-2</v>
      </c>
      <c r="F181" s="352">
        <f>F177*E181</f>
        <v>3.0240000000000003E-2</v>
      </c>
      <c r="G181" s="321"/>
      <c r="H181" s="418"/>
      <c r="I181" s="344"/>
      <c r="J181" s="353"/>
      <c r="K181" s="344"/>
      <c r="L181" s="353"/>
      <c r="M181" s="344"/>
      <c r="N181" s="477"/>
      <c r="O181" s="477"/>
      <c r="P181" s="477"/>
      <c r="Q181" s="477"/>
      <c r="R181" s="477"/>
    </row>
    <row r="182" spans="1:18" s="478" customFormat="1">
      <c r="A182" s="320"/>
      <c r="B182" s="416" t="s">
        <v>108</v>
      </c>
      <c r="C182" s="320" t="s">
        <v>109</v>
      </c>
      <c r="D182" s="416" t="s">
        <v>60</v>
      </c>
      <c r="E182" s="419">
        <f>24.8/1000</f>
        <v>2.4799999999999999E-2</v>
      </c>
      <c r="F182" s="352">
        <f>F177*E182</f>
        <v>6.6960000000000006E-2</v>
      </c>
      <c r="G182" s="321"/>
      <c r="H182" s="418"/>
      <c r="I182" s="344"/>
      <c r="J182" s="353"/>
      <c r="K182" s="344"/>
      <c r="L182" s="353"/>
      <c r="M182" s="344"/>
      <c r="N182" s="477"/>
      <c r="O182" s="477"/>
      <c r="P182" s="477"/>
      <c r="Q182" s="477"/>
      <c r="R182" s="477"/>
    </row>
    <row r="183" spans="1:18" s="478" customFormat="1">
      <c r="A183" s="320"/>
      <c r="B183" s="416" t="s">
        <v>110</v>
      </c>
      <c r="C183" s="320" t="s">
        <v>111</v>
      </c>
      <c r="D183" s="416" t="s">
        <v>60</v>
      </c>
      <c r="E183" s="430">
        <f>4.14/1000</f>
        <v>4.1399999999999996E-3</v>
      </c>
      <c r="F183" s="352">
        <f>F177*E183</f>
        <v>1.1178E-2</v>
      </c>
      <c r="G183" s="321"/>
      <c r="H183" s="418"/>
      <c r="I183" s="344"/>
      <c r="J183" s="353"/>
      <c r="K183" s="344"/>
      <c r="L183" s="353"/>
      <c r="M183" s="344"/>
      <c r="N183" s="477"/>
      <c r="O183" s="477"/>
      <c r="P183" s="477"/>
      <c r="Q183" s="477"/>
      <c r="R183" s="477"/>
    </row>
    <row r="184" spans="1:18" s="478" customFormat="1">
      <c r="A184" s="320"/>
      <c r="B184" s="416" t="s">
        <v>142</v>
      </c>
      <c r="C184" s="320" t="s">
        <v>143</v>
      </c>
      <c r="D184" s="416" t="s">
        <v>60</v>
      </c>
      <c r="E184" s="430">
        <f>0.53/1000</f>
        <v>5.2999999999999998E-4</v>
      </c>
      <c r="F184" s="352">
        <f>F177*E184</f>
        <v>1.431E-3</v>
      </c>
      <c r="G184" s="321"/>
      <c r="H184" s="418"/>
      <c r="I184" s="344"/>
      <c r="J184" s="353"/>
      <c r="K184" s="344"/>
      <c r="L184" s="353"/>
      <c r="M184" s="344"/>
      <c r="N184" s="477"/>
      <c r="O184" s="477"/>
      <c r="P184" s="477"/>
      <c r="Q184" s="477"/>
      <c r="R184" s="477"/>
    </row>
    <row r="185" spans="1:18" s="478" customFormat="1">
      <c r="A185" s="320"/>
      <c r="B185" s="415" t="s">
        <v>165</v>
      </c>
      <c r="C185" s="320" t="s">
        <v>163</v>
      </c>
      <c r="D185" s="416" t="s">
        <v>38</v>
      </c>
      <c r="E185" s="351">
        <f>(189-12.6*5)/1000</f>
        <v>0.126</v>
      </c>
      <c r="F185" s="352">
        <f>F177*E185</f>
        <v>0.3402</v>
      </c>
      <c r="G185" s="321"/>
      <c r="H185" s="418"/>
      <c r="I185" s="344"/>
      <c r="J185" s="353"/>
      <c r="K185" s="417"/>
      <c r="L185" s="418"/>
      <c r="M185" s="344"/>
      <c r="N185" s="477"/>
      <c r="O185" s="477"/>
      <c r="P185" s="477"/>
      <c r="Q185" s="477"/>
      <c r="R185" s="477"/>
    </row>
    <row r="186" spans="1:18" s="478" customFormat="1">
      <c r="A186" s="320"/>
      <c r="B186" s="415" t="s">
        <v>166</v>
      </c>
      <c r="C186" s="320" t="s">
        <v>164</v>
      </c>
      <c r="D186" s="416" t="s">
        <v>38</v>
      </c>
      <c r="E186" s="351">
        <f>15/1000</f>
        <v>1.4999999999999999E-2</v>
      </c>
      <c r="F186" s="352">
        <f>F178*E186</f>
        <v>1.3365000000000002E-3</v>
      </c>
      <c r="G186" s="321"/>
      <c r="H186" s="418"/>
      <c r="I186" s="344"/>
      <c r="J186" s="353"/>
      <c r="K186" s="417"/>
      <c r="L186" s="418"/>
      <c r="M186" s="344"/>
      <c r="N186" s="477"/>
      <c r="O186" s="477"/>
      <c r="P186" s="477"/>
      <c r="Q186" s="477"/>
      <c r="R186" s="477"/>
    </row>
    <row r="187" spans="1:18" s="478" customFormat="1">
      <c r="A187" s="320"/>
      <c r="B187" s="361"/>
      <c r="C187" s="319" t="s">
        <v>112</v>
      </c>
      <c r="D187" s="361" t="s">
        <v>38</v>
      </c>
      <c r="E187" s="362">
        <f>30/1000</f>
        <v>0.03</v>
      </c>
      <c r="F187" s="363">
        <f>F177*E187</f>
        <v>8.1000000000000003E-2</v>
      </c>
      <c r="G187" s="343"/>
      <c r="H187" s="364"/>
      <c r="I187" s="343"/>
      <c r="J187" s="364"/>
      <c r="K187" s="341"/>
      <c r="L187" s="413"/>
      <c r="M187" s="343"/>
      <c r="N187" s="477"/>
      <c r="O187" s="477"/>
      <c r="P187" s="477"/>
      <c r="Q187" s="477"/>
      <c r="R187" s="477"/>
    </row>
    <row r="188" spans="1:18" s="478" customFormat="1" ht="45">
      <c r="A188" s="848">
        <v>2</v>
      </c>
      <c r="B188" s="398" t="s">
        <v>219</v>
      </c>
      <c r="C188" s="431" t="s">
        <v>230</v>
      </c>
      <c r="D188" s="432" t="s">
        <v>631</v>
      </c>
      <c r="E188" s="433"/>
      <c r="F188" s="434">
        <v>0.22</v>
      </c>
      <c r="G188" s="435"/>
      <c r="H188" s="435"/>
      <c r="I188" s="435"/>
      <c r="J188" s="435"/>
      <c r="K188" s="435"/>
      <c r="L188" s="435"/>
      <c r="M188" s="436"/>
      <c r="N188" s="477"/>
      <c r="O188" s="477"/>
      <c r="P188" s="477"/>
      <c r="Q188" s="477"/>
      <c r="R188" s="477"/>
    </row>
    <row r="189" spans="1:18" s="478" customFormat="1">
      <c r="A189" s="849"/>
      <c r="B189" s="398"/>
      <c r="C189" s="437" t="s">
        <v>220</v>
      </c>
      <c r="D189" s="438" t="s">
        <v>221</v>
      </c>
      <c r="E189" s="439">
        <v>1.37</v>
      </c>
      <c r="F189" s="440">
        <f>E189*F188</f>
        <v>0.3014</v>
      </c>
      <c r="G189" s="440"/>
      <c r="H189" s="440"/>
      <c r="I189" s="440"/>
      <c r="J189" s="440"/>
      <c r="K189" s="440"/>
      <c r="L189" s="440"/>
      <c r="M189" s="441"/>
      <c r="N189" s="477"/>
      <c r="O189" s="477"/>
      <c r="P189" s="477"/>
      <c r="Q189" s="477"/>
      <c r="R189" s="477"/>
    </row>
    <row r="190" spans="1:18" s="478" customFormat="1">
      <c r="A190" s="849"/>
      <c r="B190" s="398"/>
      <c r="C190" s="437" t="s">
        <v>222</v>
      </c>
      <c r="D190" s="438" t="s">
        <v>223</v>
      </c>
      <c r="E190" s="439">
        <v>0.28299999999999997</v>
      </c>
      <c r="F190" s="440">
        <f>F188*E190</f>
        <v>6.2259999999999996E-2</v>
      </c>
      <c r="G190" s="440"/>
      <c r="H190" s="440"/>
      <c r="I190" s="440"/>
      <c r="J190" s="440"/>
      <c r="K190" s="440"/>
      <c r="L190" s="440"/>
      <c r="M190" s="441"/>
      <c r="N190" s="477"/>
      <c r="O190" s="477"/>
      <c r="P190" s="477"/>
      <c r="Q190" s="477"/>
      <c r="R190" s="477"/>
    </row>
    <row r="191" spans="1:18" s="478" customFormat="1" ht="17.25">
      <c r="A191" s="849"/>
      <c r="B191" s="398" t="s">
        <v>227</v>
      </c>
      <c r="C191" s="437" t="s">
        <v>226</v>
      </c>
      <c r="D191" s="442" t="s">
        <v>224</v>
      </c>
      <c r="E191" s="439">
        <v>1.02</v>
      </c>
      <c r="F191" s="440">
        <f>F188*E191</f>
        <v>0.22440000000000002</v>
      </c>
      <c r="G191" s="440"/>
      <c r="H191" s="440"/>
      <c r="I191" s="440"/>
      <c r="J191" s="440"/>
      <c r="K191" s="440"/>
      <c r="L191" s="440"/>
      <c r="M191" s="441"/>
      <c r="N191" s="477"/>
      <c r="O191" s="477"/>
      <c r="P191" s="477"/>
      <c r="Q191" s="477"/>
      <c r="R191" s="477"/>
    </row>
    <row r="192" spans="1:18" s="478" customFormat="1">
      <c r="A192" s="850"/>
      <c r="B192" s="398"/>
      <c r="C192" s="437" t="s">
        <v>225</v>
      </c>
      <c r="D192" s="438" t="s">
        <v>223</v>
      </c>
      <c r="E192" s="439">
        <f>62*0.01</f>
        <v>0.62</v>
      </c>
      <c r="F192" s="440">
        <f>F188*E192</f>
        <v>0.13639999999999999</v>
      </c>
      <c r="G192" s="440"/>
      <c r="H192" s="440"/>
      <c r="I192" s="440"/>
      <c r="J192" s="440"/>
      <c r="K192" s="440"/>
      <c r="L192" s="440"/>
      <c r="M192" s="441"/>
      <c r="N192" s="477"/>
      <c r="O192" s="477"/>
      <c r="P192" s="477"/>
      <c r="Q192" s="477"/>
      <c r="R192" s="477"/>
    </row>
    <row r="193" spans="1:18" s="478" customFormat="1" ht="31.5">
      <c r="A193" s="397">
        <v>3</v>
      </c>
      <c r="B193" s="379" t="s">
        <v>185</v>
      </c>
      <c r="C193" s="389" t="s">
        <v>632</v>
      </c>
      <c r="D193" s="390" t="s">
        <v>186</v>
      </c>
      <c r="E193" s="391"/>
      <c r="F193" s="392">
        <v>0.27</v>
      </c>
      <c r="G193" s="393"/>
      <c r="H193" s="393"/>
      <c r="I193" s="393"/>
      <c r="J193" s="393"/>
      <c r="K193" s="393"/>
      <c r="L193" s="393"/>
      <c r="M193" s="393"/>
      <c r="N193" s="477"/>
      <c r="O193" s="477"/>
      <c r="P193" s="477"/>
      <c r="Q193" s="477"/>
      <c r="R193" s="477"/>
    </row>
    <row r="194" spans="1:18" s="478" customFormat="1">
      <c r="A194" s="397"/>
      <c r="B194" s="384"/>
      <c r="C194" s="394" t="s">
        <v>187</v>
      </c>
      <c r="D194" s="381" t="s">
        <v>23</v>
      </c>
      <c r="E194" s="395">
        <v>8.44</v>
      </c>
      <c r="F194" s="382">
        <f>E194*F193</f>
        <v>2.2787999999999999</v>
      </c>
      <c r="G194" s="395"/>
      <c r="H194" s="395"/>
      <c r="I194" s="395"/>
      <c r="J194" s="395"/>
      <c r="K194" s="395"/>
      <c r="L194" s="395"/>
      <c r="M194" s="395"/>
      <c r="N194" s="477"/>
      <c r="O194" s="477"/>
      <c r="P194" s="477"/>
      <c r="Q194" s="477"/>
      <c r="R194" s="477"/>
    </row>
    <row r="195" spans="1:18" s="478" customFormat="1">
      <c r="A195" s="397"/>
      <c r="B195" s="384"/>
      <c r="C195" s="443" t="s">
        <v>24</v>
      </c>
      <c r="D195" s="397" t="s">
        <v>0</v>
      </c>
      <c r="E195" s="396">
        <v>1.1000000000000001</v>
      </c>
      <c r="F195" s="381">
        <f>E195*F193</f>
        <v>0.29700000000000004</v>
      </c>
      <c r="G195" s="393"/>
      <c r="H195" s="393"/>
      <c r="I195" s="393"/>
      <c r="J195" s="393"/>
      <c r="K195" s="393"/>
      <c r="L195" s="393"/>
      <c r="M195" s="393"/>
      <c r="N195" s="477"/>
      <c r="O195" s="477"/>
      <c r="P195" s="477"/>
      <c r="Q195" s="477"/>
      <c r="R195" s="477"/>
    </row>
    <row r="196" spans="1:18" s="478" customFormat="1" ht="18">
      <c r="A196" s="397"/>
      <c r="B196" s="398" t="s">
        <v>231</v>
      </c>
      <c r="C196" s="444" t="s">
        <v>228</v>
      </c>
      <c r="D196" s="388" t="s">
        <v>188</v>
      </c>
      <c r="E196" s="396">
        <v>1.0149999999999999</v>
      </c>
      <c r="F196" s="381">
        <f>E196*F193</f>
        <v>0.27405000000000002</v>
      </c>
      <c r="G196" s="393"/>
      <c r="H196" s="393"/>
      <c r="I196" s="395"/>
      <c r="J196" s="393"/>
      <c r="K196" s="393"/>
      <c r="L196" s="393"/>
      <c r="M196" s="393"/>
      <c r="N196" s="477"/>
      <c r="O196" s="477"/>
      <c r="P196" s="477"/>
      <c r="Q196" s="477"/>
      <c r="R196" s="477"/>
    </row>
    <row r="197" spans="1:18" s="478" customFormat="1">
      <c r="A197" s="397"/>
      <c r="B197" s="384" t="s">
        <v>232</v>
      </c>
      <c r="C197" s="443" t="s">
        <v>229</v>
      </c>
      <c r="D197" s="388" t="s">
        <v>128</v>
      </c>
      <c r="E197" s="396" t="s">
        <v>190</v>
      </c>
      <c r="F197" s="386">
        <v>2.8840000000000001E-2</v>
      </c>
      <c r="G197" s="393"/>
      <c r="H197" s="393"/>
      <c r="I197" s="395"/>
      <c r="J197" s="393"/>
      <c r="K197" s="393"/>
      <c r="L197" s="393"/>
      <c r="M197" s="393"/>
      <c r="N197" s="477"/>
      <c r="O197" s="477"/>
      <c r="P197" s="477"/>
      <c r="Q197" s="477"/>
      <c r="R197" s="477"/>
    </row>
    <row r="198" spans="1:18" s="478" customFormat="1" ht="18">
      <c r="A198" s="397"/>
      <c r="B198" s="399" t="s">
        <v>204</v>
      </c>
      <c r="C198" s="400" t="s">
        <v>635</v>
      </c>
      <c r="D198" s="388" t="s">
        <v>191</v>
      </c>
      <c r="E198" s="396">
        <v>1.84</v>
      </c>
      <c r="F198" s="381">
        <f>E198*F192</f>
        <v>0.25097599999999998</v>
      </c>
      <c r="G198" s="393"/>
      <c r="H198" s="393"/>
      <c r="I198" s="382"/>
      <c r="J198" s="393"/>
      <c r="K198" s="393"/>
      <c r="L198" s="393"/>
      <c r="M198" s="393"/>
      <c r="N198" s="477"/>
      <c r="O198" s="477"/>
      <c r="P198" s="477"/>
      <c r="Q198" s="477"/>
      <c r="R198" s="477"/>
    </row>
    <row r="199" spans="1:18" s="478" customFormat="1" ht="18">
      <c r="A199" s="397"/>
      <c r="B199" s="399" t="s">
        <v>202</v>
      </c>
      <c r="C199" s="401" t="s">
        <v>636</v>
      </c>
      <c r="D199" s="388" t="s">
        <v>188</v>
      </c>
      <c r="E199" s="396">
        <f>0.34/100</f>
        <v>3.4000000000000002E-3</v>
      </c>
      <c r="F199" s="381">
        <f>E199*F192</f>
        <v>4.6376000000000002E-4</v>
      </c>
      <c r="G199" s="393"/>
      <c r="H199" s="393"/>
      <c r="I199" s="382"/>
      <c r="J199" s="393"/>
      <c r="K199" s="393"/>
      <c r="L199" s="393"/>
      <c r="M199" s="393"/>
      <c r="N199" s="477"/>
      <c r="O199" s="477"/>
      <c r="P199" s="477"/>
      <c r="Q199" s="477"/>
      <c r="R199" s="477"/>
    </row>
    <row r="200" spans="1:18" s="478" customFormat="1" ht="18">
      <c r="A200" s="397"/>
      <c r="B200" s="399" t="s">
        <v>203</v>
      </c>
      <c r="C200" s="400" t="s">
        <v>192</v>
      </c>
      <c r="D200" s="388" t="s">
        <v>188</v>
      </c>
      <c r="E200" s="402">
        <f>3.91/100</f>
        <v>3.9100000000000003E-2</v>
      </c>
      <c r="F200" s="381">
        <f>E200*F192</f>
        <v>5.3332400000000004E-3</v>
      </c>
      <c r="G200" s="393"/>
      <c r="H200" s="393"/>
      <c r="I200" s="382"/>
      <c r="J200" s="381"/>
      <c r="K200" s="381"/>
      <c r="L200" s="381"/>
      <c r="M200" s="381"/>
      <c r="N200" s="477"/>
      <c r="O200" s="477"/>
      <c r="P200" s="477"/>
      <c r="Q200" s="477"/>
      <c r="R200" s="477"/>
    </row>
    <row r="201" spans="1:18" s="478" customFormat="1">
      <c r="A201" s="397"/>
      <c r="B201" s="399" t="s">
        <v>205</v>
      </c>
      <c r="C201" s="401" t="s">
        <v>193</v>
      </c>
      <c r="D201" s="388" t="s">
        <v>128</v>
      </c>
      <c r="E201" s="396">
        <f>0.22/100</f>
        <v>2.2000000000000001E-3</v>
      </c>
      <c r="F201" s="381">
        <f>E201*F192</f>
        <v>3.0007999999999999E-4</v>
      </c>
      <c r="G201" s="393"/>
      <c r="H201" s="393"/>
      <c r="I201" s="393"/>
      <c r="J201" s="393"/>
      <c r="K201" s="393"/>
      <c r="L201" s="393"/>
      <c r="M201" s="393"/>
      <c r="N201" s="477"/>
      <c r="O201" s="477"/>
      <c r="P201" s="477"/>
      <c r="Q201" s="477"/>
      <c r="R201" s="477"/>
    </row>
    <row r="202" spans="1:18" s="478" customFormat="1">
      <c r="A202" s="397"/>
      <c r="B202" s="399" t="s">
        <v>206</v>
      </c>
      <c r="C202" s="401" t="s">
        <v>194</v>
      </c>
      <c r="D202" s="388" t="s">
        <v>128</v>
      </c>
      <c r="E202" s="403">
        <f>0.1/100</f>
        <v>1E-3</v>
      </c>
      <c r="F202" s="381">
        <f>E202*F192</f>
        <v>1.3640000000000001E-4</v>
      </c>
      <c r="G202" s="393"/>
      <c r="H202" s="393"/>
      <c r="I202" s="393"/>
      <c r="J202" s="393"/>
      <c r="K202" s="393"/>
      <c r="L202" s="393"/>
      <c r="M202" s="393"/>
      <c r="N202" s="477"/>
      <c r="O202" s="477"/>
      <c r="P202" s="477"/>
      <c r="Q202" s="477"/>
      <c r="R202" s="477"/>
    </row>
    <row r="203" spans="1:18" s="478" customFormat="1">
      <c r="A203" s="397"/>
      <c r="B203" s="384"/>
      <c r="C203" s="401" t="s">
        <v>195</v>
      </c>
      <c r="D203" s="388" t="s">
        <v>0</v>
      </c>
      <c r="E203" s="396">
        <v>0.46</v>
      </c>
      <c r="F203" s="381">
        <f>E203*F192</f>
        <v>6.2743999999999994E-2</v>
      </c>
      <c r="G203" s="393"/>
      <c r="H203" s="393"/>
      <c r="I203" s="393"/>
      <c r="J203" s="393"/>
      <c r="K203" s="393"/>
      <c r="L203" s="393"/>
      <c r="M203" s="393"/>
      <c r="N203" s="477"/>
      <c r="O203" s="477"/>
      <c r="P203" s="477"/>
      <c r="Q203" s="477"/>
      <c r="R203" s="477"/>
    </row>
    <row r="204" spans="1:18" s="478" customFormat="1" ht="63">
      <c r="A204" s="517" t="s">
        <v>233</v>
      </c>
      <c r="B204" s="518" t="s">
        <v>234</v>
      </c>
      <c r="C204" s="518" t="s">
        <v>241</v>
      </c>
      <c r="D204" s="518" t="s">
        <v>235</v>
      </c>
      <c r="E204" s="389"/>
      <c r="F204" s="389">
        <v>0.11609999999999999</v>
      </c>
      <c r="G204" s="389"/>
      <c r="H204" s="519"/>
      <c r="I204" s="519"/>
      <c r="J204" s="519"/>
      <c r="K204" s="519"/>
      <c r="L204" s="519"/>
      <c r="M204" s="389"/>
      <c r="N204" s="477"/>
      <c r="O204" s="477"/>
      <c r="P204" s="477"/>
      <c r="Q204" s="477"/>
      <c r="R204" s="477"/>
    </row>
    <row r="205" spans="1:18" s="478" customFormat="1">
      <c r="A205" s="394"/>
      <c r="B205" s="520"/>
      <c r="C205" s="521" t="s">
        <v>236</v>
      </c>
      <c r="D205" s="521" t="s">
        <v>23</v>
      </c>
      <c r="E205" s="522">
        <v>183</v>
      </c>
      <c r="F205" s="522">
        <f>E205*F204</f>
        <v>21.246299999999998</v>
      </c>
      <c r="G205" s="523"/>
      <c r="H205" s="523"/>
      <c r="I205" s="522"/>
      <c r="J205" s="522"/>
      <c r="K205" s="523"/>
      <c r="L205" s="523"/>
      <c r="M205" s="522"/>
      <c r="N205" s="477"/>
      <c r="O205" s="477"/>
      <c r="P205" s="477"/>
      <c r="Q205" s="477"/>
      <c r="R205" s="477"/>
    </row>
    <row r="206" spans="1:18" s="478" customFormat="1">
      <c r="A206" s="394"/>
      <c r="B206" s="524"/>
      <c r="C206" s="521" t="s">
        <v>237</v>
      </c>
      <c r="D206" s="521" t="s">
        <v>0</v>
      </c>
      <c r="E206" s="522">
        <v>3.6</v>
      </c>
      <c r="F206" s="522">
        <f>E206*F204</f>
        <v>0.41796</v>
      </c>
      <c r="G206" s="523"/>
      <c r="H206" s="523"/>
      <c r="I206" s="523"/>
      <c r="J206" s="522"/>
      <c r="K206" s="522"/>
      <c r="L206" s="522"/>
      <c r="M206" s="525"/>
      <c r="N206" s="477"/>
      <c r="O206" s="477"/>
      <c r="P206" s="477"/>
      <c r="Q206" s="477"/>
      <c r="R206" s="477"/>
    </row>
    <row r="207" spans="1:18" s="478" customFormat="1">
      <c r="A207" s="394"/>
      <c r="B207" s="394" t="s">
        <v>563</v>
      </c>
      <c r="C207" s="394" t="s">
        <v>559</v>
      </c>
      <c r="D207" s="394" t="s">
        <v>238</v>
      </c>
      <c r="E207" s="385">
        <v>100</v>
      </c>
      <c r="F207" s="385">
        <f>F204*E207</f>
        <v>11.61</v>
      </c>
      <c r="G207" s="385"/>
      <c r="H207" s="385"/>
      <c r="I207" s="519"/>
      <c r="J207" s="522"/>
      <c r="K207" s="519"/>
      <c r="L207" s="519"/>
      <c r="M207" s="526"/>
      <c r="N207" s="477"/>
      <c r="O207" s="477"/>
      <c r="P207" s="477"/>
      <c r="Q207" s="477"/>
      <c r="R207" s="477"/>
    </row>
    <row r="208" spans="1:18" s="478" customFormat="1">
      <c r="A208" s="394"/>
      <c r="B208" s="394"/>
      <c r="C208" s="394" t="s">
        <v>239</v>
      </c>
      <c r="D208" s="394" t="s">
        <v>240</v>
      </c>
      <c r="E208" s="385">
        <v>43.2</v>
      </c>
      <c r="F208" s="385">
        <f>E208*F204</f>
        <v>5.0155200000000004</v>
      </c>
      <c r="G208" s="385"/>
      <c r="H208" s="385"/>
      <c r="I208" s="519"/>
      <c r="J208" s="522"/>
      <c r="K208" s="519"/>
      <c r="L208" s="519"/>
      <c r="M208" s="526"/>
      <c r="N208" s="477"/>
      <c r="O208" s="477"/>
      <c r="P208" s="477"/>
      <c r="Q208" s="477"/>
      <c r="R208" s="477"/>
    </row>
    <row r="209" spans="1:254" s="531" customFormat="1">
      <c r="A209" s="460"/>
      <c r="B209" s="460"/>
      <c r="C209" s="527" t="s">
        <v>84</v>
      </c>
      <c r="D209" s="810"/>
      <c r="E209" s="811"/>
      <c r="F209" s="812"/>
      <c r="G209" s="528"/>
      <c r="H209" s="529"/>
      <c r="I209" s="529"/>
      <c r="J209" s="529"/>
      <c r="K209" s="529"/>
      <c r="L209" s="529"/>
      <c r="M209" s="529"/>
      <c r="N209" s="530"/>
      <c r="O209" s="466"/>
      <c r="P209" s="466"/>
      <c r="Q209" s="466"/>
      <c r="R209" s="466"/>
      <c r="S209" s="467"/>
      <c r="T209" s="467"/>
      <c r="U209" s="467"/>
      <c r="V209" s="467"/>
      <c r="W209" s="467"/>
      <c r="X209" s="467"/>
      <c r="Y209" s="467"/>
      <c r="Z209" s="467"/>
      <c r="AA209" s="467"/>
      <c r="AB209" s="467"/>
      <c r="AC209" s="467"/>
      <c r="AD209" s="467"/>
      <c r="AE209" s="467"/>
      <c r="AF209" s="467"/>
      <c r="AG209" s="467"/>
      <c r="AH209" s="467"/>
      <c r="AI209" s="467"/>
      <c r="AJ209" s="467"/>
      <c r="AK209" s="467"/>
      <c r="AL209" s="467"/>
      <c r="AM209" s="467"/>
      <c r="AN209" s="467"/>
      <c r="AO209" s="467"/>
      <c r="AP209" s="467"/>
      <c r="AQ209" s="467"/>
      <c r="AR209" s="467"/>
      <c r="AS209" s="467"/>
      <c r="AT209" s="467"/>
      <c r="AU209" s="467"/>
      <c r="AV209" s="467"/>
      <c r="AW209" s="467"/>
      <c r="AX209" s="467"/>
      <c r="AY209" s="467"/>
      <c r="AZ209" s="467"/>
      <c r="BA209" s="467"/>
      <c r="BB209" s="467"/>
      <c r="BC209" s="467"/>
      <c r="BD209" s="467"/>
      <c r="BE209" s="467"/>
      <c r="BF209" s="467"/>
      <c r="BG209" s="467"/>
      <c r="BH209" s="467"/>
      <c r="BI209" s="467"/>
      <c r="BJ209" s="467"/>
      <c r="BK209" s="467"/>
      <c r="BL209" s="467"/>
      <c r="BM209" s="467"/>
      <c r="BN209" s="467"/>
      <c r="BO209" s="467"/>
      <c r="BP209" s="467"/>
      <c r="BQ209" s="467"/>
      <c r="BR209" s="467"/>
      <c r="BS209" s="467"/>
      <c r="BT209" s="467"/>
      <c r="BU209" s="467"/>
      <c r="BV209" s="467"/>
      <c r="BW209" s="467"/>
      <c r="BX209" s="467"/>
      <c r="BY209" s="467"/>
      <c r="BZ209" s="467"/>
      <c r="CA209" s="467"/>
      <c r="CB209" s="467"/>
      <c r="CC209" s="467"/>
      <c r="CD209" s="467"/>
      <c r="CE209" s="467"/>
      <c r="CF209" s="467"/>
      <c r="CG209" s="467"/>
      <c r="CH209" s="467"/>
      <c r="CI209" s="467"/>
      <c r="CJ209" s="467"/>
      <c r="CK209" s="467"/>
      <c r="CL209" s="467"/>
      <c r="CM209" s="467"/>
      <c r="CN209" s="467"/>
      <c r="CO209" s="467"/>
      <c r="CP209" s="467"/>
      <c r="CQ209" s="467"/>
      <c r="CR209" s="467"/>
      <c r="CS209" s="467"/>
      <c r="CT209" s="467"/>
      <c r="CU209" s="467"/>
      <c r="CV209" s="467"/>
      <c r="CW209" s="467"/>
      <c r="CX209" s="467"/>
      <c r="CY209" s="467"/>
      <c r="CZ209" s="467"/>
      <c r="DA209" s="467"/>
      <c r="DB209" s="467"/>
      <c r="DC209" s="467"/>
      <c r="DD209" s="467"/>
      <c r="DE209" s="467"/>
      <c r="DF209" s="467"/>
      <c r="DG209" s="467"/>
      <c r="DH209" s="467"/>
      <c r="DI209" s="467"/>
      <c r="DJ209" s="467"/>
      <c r="DK209" s="467"/>
      <c r="DL209" s="467"/>
      <c r="DM209" s="467"/>
      <c r="DN209" s="467"/>
      <c r="DO209" s="467"/>
      <c r="DP209" s="467"/>
      <c r="DQ209" s="467"/>
      <c r="DR209" s="467"/>
      <c r="DS209" s="467"/>
      <c r="DT209" s="467"/>
      <c r="DU209" s="467"/>
      <c r="DV209" s="467"/>
      <c r="DW209" s="467"/>
      <c r="DX209" s="467"/>
      <c r="DY209" s="467"/>
      <c r="DZ209" s="467"/>
      <c r="EA209" s="467"/>
      <c r="EB209" s="467"/>
      <c r="EC209" s="467"/>
      <c r="ED209" s="467"/>
      <c r="EE209" s="467"/>
      <c r="EF209" s="467"/>
      <c r="EG209" s="467"/>
      <c r="EH209" s="467"/>
      <c r="EI209" s="467"/>
      <c r="EJ209" s="467"/>
      <c r="EK209" s="467"/>
      <c r="EL209" s="467"/>
      <c r="EM209" s="467"/>
      <c r="EN209" s="467"/>
      <c r="EO209" s="467"/>
      <c r="EP209" s="467"/>
      <c r="EQ209" s="467"/>
      <c r="ER209" s="467"/>
      <c r="ES209" s="467"/>
      <c r="ET209" s="467"/>
      <c r="EU209" s="467"/>
      <c r="EV209" s="467"/>
      <c r="EW209" s="467"/>
      <c r="EX209" s="467"/>
      <c r="EY209" s="467"/>
      <c r="EZ209" s="467"/>
      <c r="FA209" s="467"/>
      <c r="FB209" s="467"/>
      <c r="FC209" s="467"/>
      <c r="FD209" s="467"/>
      <c r="FE209" s="467"/>
      <c r="FF209" s="467"/>
      <c r="FG209" s="467"/>
      <c r="FH209" s="467"/>
      <c r="FI209" s="467"/>
      <c r="FJ209" s="467"/>
      <c r="FK209" s="467"/>
      <c r="FL209" s="467"/>
      <c r="FM209" s="467"/>
      <c r="FN209" s="467"/>
      <c r="FO209" s="467"/>
      <c r="FP209" s="467"/>
      <c r="FQ209" s="467"/>
      <c r="FR209" s="467"/>
      <c r="FS209" s="467"/>
      <c r="FT209" s="467"/>
      <c r="FU209" s="467"/>
      <c r="FV209" s="467"/>
      <c r="FW209" s="467"/>
      <c r="FX209" s="467"/>
      <c r="FY209" s="467"/>
      <c r="FZ209" s="467"/>
      <c r="GA209" s="467"/>
      <c r="GB209" s="467"/>
      <c r="GC209" s="467"/>
      <c r="GD209" s="467"/>
      <c r="GE209" s="467"/>
      <c r="GF209" s="467"/>
      <c r="GG209" s="467"/>
      <c r="GH209" s="467"/>
      <c r="GI209" s="467"/>
      <c r="GJ209" s="467"/>
      <c r="GK209" s="467"/>
      <c r="GL209" s="467"/>
      <c r="GM209" s="467"/>
      <c r="GN209" s="467"/>
      <c r="GO209" s="467"/>
      <c r="GP209" s="467"/>
      <c r="GQ209" s="467"/>
      <c r="GR209" s="467"/>
      <c r="GS209" s="467"/>
      <c r="GT209" s="467"/>
      <c r="GU209" s="467"/>
      <c r="GV209" s="467"/>
      <c r="GW209" s="467"/>
      <c r="GX209" s="467"/>
      <c r="GY209" s="467"/>
      <c r="GZ209" s="467"/>
      <c r="HA209" s="467"/>
      <c r="HB209" s="467"/>
      <c r="HC209" s="467"/>
      <c r="HD209" s="467"/>
      <c r="HE209" s="467"/>
      <c r="HF209" s="467"/>
      <c r="HG209" s="467"/>
      <c r="HH209" s="467"/>
      <c r="HI209" s="467"/>
      <c r="HJ209" s="467"/>
      <c r="HK209" s="467"/>
      <c r="HL209" s="467"/>
      <c r="HM209" s="467"/>
      <c r="HN209" s="467"/>
      <c r="HO209" s="467"/>
      <c r="HP209" s="467"/>
      <c r="HQ209" s="467"/>
      <c r="HR209" s="467"/>
      <c r="HS209" s="467"/>
      <c r="HT209" s="467"/>
      <c r="HU209" s="467"/>
      <c r="HV209" s="467"/>
      <c r="HW209" s="467"/>
      <c r="HX209" s="467"/>
      <c r="HY209" s="467"/>
      <c r="HZ209" s="467"/>
      <c r="IA209" s="467"/>
      <c r="IB209" s="467"/>
      <c r="IC209" s="467"/>
      <c r="ID209" s="467"/>
      <c r="IE209" s="467"/>
      <c r="IF209" s="467"/>
      <c r="IG209" s="467"/>
      <c r="IH209" s="467"/>
      <c r="II209" s="467"/>
      <c r="IJ209" s="467"/>
      <c r="IK209" s="467"/>
      <c r="IL209" s="467"/>
      <c r="IM209" s="467"/>
      <c r="IN209" s="467"/>
      <c r="IO209" s="467"/>
      <c r="IP209" s="467"/>
      <c r="IQ209" s="467"/>
      <c r="IR209" s="467"/>
      <c r="IS209" s="467"/>
      <c r="IT209" s="467"/>
    </row>
    <row r="210" spans="1:254" s="531" customFormat="1">
      <c r="A210" s="460"/>
      <c r="B210" s="460"/>
      <c r="C210" s="460" t="s">
        <v>53</v>
      </c>
      <c r="D210" s="813" t="s">
        <v>671</v>
      </c>
      <c r="E210" s="811"/>
      <c r="F210" s="811"/>
      <c r="G210" s="528"/>
      <c r="H210" s="528"/>
      <c r="I210" s="528"/>
      <c r="J210" s="528"/>
      <c r="K210" s="528"/>
      <c r="L210" s="528"/>
      <c r="M210" s="528"/>
      <c r="N210" s="532"/>
      <c r="O210" s="532"/>
      <c r="P210" s="532"/>
      <c r="Q210" s="532"/>
      <c r="R210" s="532"/>
    </row>
    <row r="211" spans="1:254" s="531" customFormat="1">
      <c r="A211" s="460"/>
      <c r="B211" s="460"/>
      <c r="C211" s="527" t="s">
        <v>3</v>
      </c>
      <c r="D211" s="814"/>
      <c r="E211" s="810"/>
      <c r="F211" s="810"/>
      <c r="G211" s="460"/>
      <c r="H211" s="529"/>
      <c r="I211" s="529"/>
      <c r="J211" s="529"/>
      <c r="K211" s="529"/>
      <c r="L211" s="529"/>
      <c r="M211" s="529"/>
      <c r="N211" s="532"/>
      <c r="O211" s="532"/>
      <c r="P211" s="532"/>
      <c r="Q211" s="532"/>
      <c r="R211" s="532"/>
    </row>
    <row r="212" spans="1:254" s="531" customFormat="1">
      <c r="A212" s="460"/>
      <c r="B212" s="460"/>
      <c r="C212" s="460" t="s">
        <v>54</v>
      </c>
      <c r="D212" s="813" t="s">
        <v>671</v>
      </c>
      <c r="E212" s="811"/>
      <c r="F212" s="811"/>
      <c r="G212" s="528"/>
      <c r="H212" s="528"/>
      <c r="I212" s="528"/>
      <c r="J212" s="528"/>
      <c r="K212" s="528"/>
      <c r="L212" s="528"/>
      <c r="M212" s="528"/>
      <c r="N212" s="532"/>
      <c r="O212" s="532"/>
      <c r="P212" s="532"/>
      <c r="Q212" s="532"/>
      <c r="R212" s="532"/>
    </row>
    <row r="213" spans="1:254" s="531" customFormat="1">
      <c r="A213" s="460"/>
      <c r="B213" s="460"/>
      <c r="C213" s="527" t="s">
        <v>3</v>
      </c>
      <c r="D213" s="814"/>
      <c r="E213" s="810"/>
      <c r="F213" s="810"/>
      <c r="G213" s="460"/>
      <c r="H213" s="529"/>
      <c r="I213" s="529"/>
      <c r="J213" s="529"/>
      <c r="K213" s="529"/>
      <c r="L213" s="529"/>
      <c r="M213" s="529"/>
      <c r="N213" s="532"/>
      <c r="O213" s="532"/>
      <c r="P213" s="532"/>
      <c r="Q213" s="532"/>
      <c r="R213" s="532"/>
    </row>
    <row r="214" spans="1:254" s="531" customFormat="1">
      <c r="A214" s="460"/>
      <c r="B214" s="460"/>
      <c r="C214" s="460" t="s">
        <v>85</v>
      </c>
      <c r="D214" s="813" t="s">
        <v>671</v>
      </c>
      <c r="E214" s="811"/>
      <c r="F214" s="811"/>
      <c r="G214" s="528"/>
      <c r="H214" s="528"/>
      <c r="I214" s="528"/>
      <c r="J214" s="528"/>
      <c r="K214" s="528"/>
      <c r="L214" s="528"/>
      <c r="M214" s="528"/>
      <c r="N214" s="532"/>
      <c r="O214" s="532"/>
      <c r="P214" s="532"/>
      <c r="Q214" s="532"/>
      <c r="R214" s="532"/>
    </row>
    <row r="215" spans="1:254" s="531" customFormat="1">
      <c r="A215" s="460"/>
      <c r="B215" s="460"/>
      <c r="C215" s="527" t="s">
        <v>3</v>
      </c>
      <c r="D215" s="527"/>
      <c r="E215" s="460"/>
      <c r="F215" s="460"/>
      <c r="G215" s="460"/>
      <c r="H215" s="529"/>
      <c r="I215" s="529"/>
      <c r="J215" s="529"/>
      <c r="K215" s="529"/>
      <c r="L215" s="529"/>
      <c r="M215" s="533"/>
      <c r="N215" s="534"/>
      <c r="O215" s="532"/>
      <c r="P215" s="532"/>
      <c r="Q215" s="532"/>
      <c r="R215" s="532"/>
    </row>
    <row r="216" spans="1:254">
      <c r="B216" s="535"/>
      <c r="C216" s="535"/>
      <c r="F216" s="536"/>
      <c r="G216" s="535"/>
      <c r="H216" s="535"/>
      <c r="J216" s="535"/>
      <c r="K216" s="535"/>
      <c r="L216" s="535"/>
      <c r="M216" s="535"/>
      <c r="N216" s="535"/>
      <c r="O216" s="535"/>
      <c r="P216" s="535"/>
      <c r="Q216" s="535"/>
      <c r="R216" s="535"/>
      <c r="S216" s="535"/>
      <c r="T216" s="535"/>
      <c r="U216" s="535"/>
      <c r="V216" s="535"/>
      <c r="W216" s="535"/>
      <c r="X216" s="535"/>
      <c r="Y216" s="535"/>
      <c r="Z216" s="535"/>
      <c r="AA216" s="535"/>
      <c r="AB216" s="535"/>
      <c r="AC216" s="535"/>
      <c r="AD216" s="535"/>
      <c r="AE216" s="535"/>
      <c r="AF216" s="535"/>
      <c r="AG216" s="535"/>
      <c r="AH216" s="535"/>
      <c r="AI216" s="535"/>
      <c r="AJ216" s="535"/>
      <c r="AK216" s="535"/>
      <c r="AL216" s="535"/>
      <c r="AM216" s="535"/>
      <c r="AN216" s="535"/>
      <c r="AO216" s="535"/>
      <c r="AP216" s="535"/>
      <c r="AQ216" s="535"/>
      <c r="AR216" s="535"/>
      <c r="AS216" s="535"/>
      <c r="AT216" s="535"/>
      <c r="AU216" s="535"/>
      <c r="AV216" s="535"/>
      <c r="AW216" s="535"/>
      <c r="AX216" s="535"/>
      <c r="AY216" s="535"/>
      <c r="AZ216" s="535"/>
      <c r="BA216" s="535"/>
      <c r="BB216" s="535"/>
      <c r="BC216" s="535"/>
      <c r="BD216" s="535"/>
      <c r="BE216" s="535"/>
      <c r="BF216" s="535"/>
      <c r="BG216" s="535"/>
      <c r="BH216" s="535"/>
      <c r="BI216" s="535"/>
      <c r="BJ216" s="535"/>
      <c r="BK216" s="535"/>
      <c r="BL216" s="535"/>
      <c r="BM216" s="535"/>
      <c r="BN216" s="535"/>
      <c r="BO216" s="535"/>
      <c r="BP216" s="535"/>
      <c r="BQ216" s="535"/>
      <c r="BR216" s="535"/>
      <c r="BS216" s="535"/>
      <c r="BT216" s="535"/>
      <c r="BU216" s="535"/>
      <c r="BV216" s="535"/>
      <c r="BW216" s="535"/>
      <c r="BX216" s="535"/>
      <c r="BY216" s="535"/>
      <c r="BZ216" s="535"/>
      <c r="CA216" s="535"/>
      <c r="CB216" s="535"/>
      <c r="CC216" s="535"/>
      <c r="CD216" s="535"/>
      <c r="CE216" s="535"/>
      <c r="CF216" s="535"/>
      <c r="CG216" s="535"/>
      <c r="CH216" s="535"/>
      <c r="CI216" s="535"/>
      <c r="CJ216" s="535"/>
      <c r="CK216" s="535"/>
      <c r="CL216" s="535"/>
      <c r="CM216" s="535"/>
      <c r="CN216" s="535"/>
      <c r="CO216" s="535"/>
      <c r="CP216" s="535"/>
      <c r="CQ216" s="535"/>
      <c r="CR216" s="535"/>
      <c r="CS216" s="535"/>
      <c r="CT216" s="535"/>
      <c r="CU216" s="535"/>
      <c r="CV216" s="535"/>
      <c r="CW216" s="535"/>
      <c r="CX216" s="535"/>
      <c r="CY216" s="535"/>
      <c r="CZ216" s="535"/>
      <c r="DA216" s="535"/>
      <c r="DB216" s="535"/>
      <c r="DC216" s="535"/>
      <c r="DD216" s="535"/>
      <c r="DE216" s="535"/>
      <c r="DF216" s="535"/>
      <c r="DG216" s="535"/>
      <c r="DH216" s="535"/>
      <c r="DI216" s="535"/>
      <c r="DJ216" s="535"/>
      <c r="DK216" s="535"/>
      <c r="DL216" s="535"/>
      <c r="DM216" s="535"/>
      <c r="DN216" s="535"/>
      <c r="DO216" s="535"/>
      <c r="DP216" s="535"/>
      <c r="DQ216" s="535"/>
      <c r="DR216" s="535"/>
      <c r="DS216" s="535"/>
      <c r="DT216" s="535"/>
      <c r="DU216" s="535"/>
      <c r="DV216" s="535"/>
      <c r="DW216" s="535"/>
      <c r="DX216" s="535"/>
      <c r="DY216" s="535"/>
      <c r="DZ216" s="535"/>
      <c r="EA216" s="535"/>
      <c r="EB216" s="535"/>
      <c r="EC216" s="535"/>
      <c r="ED216" s="535"/>
      <c r="EE216" s="535"/>
      <c r="EF216" s="535"/>
      <c r="EG216" s="535"/>
      <c r="EH216" s="535"/>
      <c r="EI216" s="535"/>
      <c r="EJ216" s="535"/>
      <c r="EK216" s="535"/>
      <c r="EL216" s="535"/>
      <c r="EM216" s="535"/>
      <c r="EN216" s="535"/>
      <c r="EO216" s="535"/>
      <c r="EP216" s="535"/>
      <c r="EQ216" s="535"/>
      <c r="ER216" s="535"/>
      <c r="ES216" s="535"/>
      <c r="ET216" s="535"/>
      <c r="EU216" s="535"/>
      <c r="EV216" s="535"/>
      <c r="EW216" s="535"/>
      <c r="EX216" s="535"/>
      <c r="EY216" s="535"/>
      <c r="EZ216" s="535"/>
      <c r="FA216" s="535"/>
      <c r="FB216" s="535"/>
      <c r="FC216" s="535"/>
      <c r="FD216" s="535"/>
      <c r="FE216" s="535"/>
      <c r="FF216" s="535"/>
      <c r="FG216" s="535"/>
      <c r="FH216" s="535"/>
      <c r="FI216" s="535"/>
      <c r="FJ216" s="535"/>
      <c r="FK216" s="535"/>
      <c r="FL216" s="535"/>
      <c r="FM216" s="535"/>
      <c r="FN216" s="535"/>
      <c r="FO216" s="535"/>
      <c r="FP216" s="535"/>
      <c r="FQ216" s="535"/>
      <c r="FR216" s="535"/>
      <c r="FS216" s="535"/>
      <c r="FT216" s="535"/>
      <c r="FU216" s="535"/>
      <c r="FV216" s="535"/>
      <c r="FW216" s="535"/>
      <c r="FX216" s="535"/>
      <c r="FY216" s="535"/>
      <c r="FZ216" s="535"/>
      <c r="GA216" s="535"/>
      <c r="GB216" s="535"/>
      <c r="GC216" s="535"/>
      <c r="GD216" s="535"/>
      <c r="GE216" s="535"/>
      <c r="GF216" s="535"/>
      <c r="GG216" s="535"/>
      <c r="GH216" s="535"/>
      <c r="GI216" s="535"/>
      <c r="GJ216" s="535"/>
      <c r="GK216" s="535"/>
      <c r="GL216" s="535"/>
      <c r="GM216" s="535"/>
      <c r="GN216" s="535"/>
      <c r="GO216" s="535"/>
      <c r="GP216" s="535"/>
      <c r="GQ216" s="535"/>
      <c r="GR216" s="535"/>
      <c r="GS216" s="535"/>
      <c r="GT216" s="535"/>
      <c r="GU216" s="535"/>
      <c r="GV216" s="535"/>
      <c r="GW216" s="535"/>
      <c r="GX216" s="535"/>
      <c r="GY216" s="535"/>
      <c r="GZ216" s="535"/>
      <c r="HA216" s="535"/>
      <c r="HB216" s="535"/>
      <c r="HC216" s="535"/>
      <c r="HD216" s="535"/>
      <c r="HE216" s="535"/>
      <c r="HF216" s="535"/>
      <c r="HG216" s="535"/>
      <c r="HH216" s="535"/>
      <c r="HI216" s="535"/>
      <c r="HJ216" s="535"/>
      <c r="HK216" s="535"/>
      <c r="HL216" s="535"/>
      <c r="HM216" s="535"/>
      <c r="HN216" s="535"/>
      <c r="HO216" s="535"/>
      <c r="HP216" s="535"/>
      <c r="HQ216" s="535"/>
      <c r="HR216" s="535"/>
      <c r="HS216" s="535"/>
      <c r="HT216" s="535"/>
      <c r="HU216" s="535"/>
      <c r="HV216" s="535"/>
      <c r="HW216" s="535"/>
      <c r="HX216" s="535"/>
      <c r="HY216" s="535"/>
      <c r="HZ216" s="535"/>
      <c r="IA216" s="535"/>
      <c r="IB216" s="535"/>
      <c r="IC216" s="535"/>
      <c r="ID216" s="535"/>
      <c r="IE216" s="535"/>
      <c r="IF216" s="535"/>
      <c r="IG216" s="535"/>
      <c r="IH216" s="535"/>
      <c r="II216" s="535"/>
      <c r="IJ216" s="535"/>
      <c r="IK216" s="535"/>
      <c r="IL216" s="535"/>
      <c r="IM216" s="535"/>
      <c r="IN216" s="535"/>
      <c r="IO216" s="535"/>
      <c r="IP216" s="535"/>
      <c r="IQ216" s="535"/>
      <c r="IR216" s="535"/>
      <c r="IS216" s="535"/>
      <c r="IT216" s="535"/>
    </row>
    <row r="217" spans="1:254" s="539" customFormat="1">
      <c r="A217" s="537"/>
      <c r="B217" s="538"/>
      <c r="F217" s="538"/>
      <c r="J217" s="538"/>
    </row>
    <row r="218" spans="1:254">
      <c r="E218" s="540"/>
      <c r="F218" s="540"/>
      <c r="G218" s="536"/>
      <c r="H218" s="371"/>
      <c r="I218" s="371"/>
      <c r="J218" s="371"/>
      <c r="K218" s="371"/>
      <c r="L218" s="371"/>
      <c r="M218" s="371"/>
    </row>
    <row r="219" spans="1:254">
      <c r="E219" s="540"/>
      <c r="F219" s="540"/>
      <c r="G219" s="536"/>
      <c r="H219" s="541"/>
      <c r="I219" s="371"/>
      <c r="J219" s="541"/>
      <c r="K219" s="371"/>
      <c r="L219" s="541"/>
      <c r="M219" s="541"/>
    </row>
    <row r="220" spans="1:254">
      <c r="E220" s="540"/>
      <c r="F220" s="540"/>
      <c r="G220" s="536"/>
      <c r="H220" s="371"/>
      <c r="I220" s="371"/>
      <c r="J220" s="371"/>
      <c r="K220" s="371"/>
      <c r="L220" s="371"/>
      <c r="M220" s="371"/>
    </row>
    <row r="221" spans="1:254">
      <c r="E221" s="540"/>
      <c r="F221" s="540"/>
      <c r="G221" s="536"/>
      <c r="H221" s="371"/>
      <c r="I221" s="371"/>
      <c r="J221" s="371"/>
      <c r="K221" s="371"/>
      <c r="L221" s="371"/>
      <c r="M221" s="371"/>
    </row>
    <row r="222" spans="1:254">
      <c r="E222" s="540"/>
      <c r="F222" s="540"/>
      <c r="G222" s="536"/>
      <c r="H222" s="371"/>
      <c r="I222" s="371"/>
      <c r="J222" s="371"/>
      <c r="K222" s="371"/>
      <c r="L222" s="371"/>
      <c r="M222" s="371"/>
    </row>
    <row r="223" spans="1:254" s="535" customFormat="1">
      <c r="A223" s="445"/>
      <c r="B223" s="445"/>
      <c r="C223" s="445"/>
      <c r="D223" s="445"/>
      <c r="E223" s="540"/>
      <c r="F223" s="540"/>
      <c r="G223" s="536"/>
      <c r="H223" s="445"/>
      <c r="I223" s="371"/>
      <c r="J223" s="371"/>
      <c r="K223" s="371"/>
      <c r="L223" s="371"/>
      <c r="M223" s="371"/>
    </row>
    <row r="224" spans="1:254">
      <c r="E224" s="540"/>
      <c r="F224" s="540"/>
      <c r="G224" s="536"/>
      <c r="I224" s="371"/>
      <c r="J224" s="371"/>
      <c r="K224" s="371"/>
      <c r="L224" s="371"/>
      <c r="M224" s="542"/>
    </row>
    <row r="225" spans="1:13">
      <c r="E225" s="540"/>
      <c r="F225" s="540"/>
      <c r="G225" s="371"/>
      <c r="H225" s="371"/>
      <c r="I225" s="371"/>
      <c r="J225" s="371"/>
      <c r="K225" s="536"/>
      <c r="M225" s="542"/>
    </row>
    <row r="226" spans="1:13">
      <c r="E226" s="540"/>
      <c r="F226" s="540"/>
      <c r="G226" s="371"/>
      <c r="H226" s="371"/>
      <c r="I226" s="536"/>
      <c r="K226" s="371"/>
      <c r="L226" s="371"/>
      <c r="M226" s="542"/>
    </row>
    <row r="227" spans="1:13">
      <c r="E227" s="540"/>
      <c r="F227" s="540"/>
      <c r="G227" s="536"/>
      <c r="H227" s="371"/>
      <c r="I227" s="536"/>
      <c r="K227" s="371"/>
      <c r="L227" s="371"/>
      <c r="M227" s="536"/>
    </row>
    <row r="228" spans="1:13">
      <c r="E228" s="540"/>
      <c r="F228" s="540"/>
      <c r="G228" s="536"/>
      <c r="H228" s="371"/>
      <c r="I228" s="371"/>
      <c r="J228" s="371"/>
      <c r="K228" s="371"/>
      <c r="L228" s="371"/>
      <c r="M228" s="371"/>
    </row>
    <row r="229" spans="1:13" s="535" customFormat="1">
      <c r="A229" s="445"/>
      <c r="B229" s="445"/>
      <c r="C229" s="445"/>
      <c r="D229" s="445"/>
      <c r="E229" s="540"/>
      <c r="F229" s="540"/>
      <c r="G229" s="536"/>
      <c r="H229" s="445"/>
      <c r="I229" s="371"/>
      <c r="J229" s="371"/>
      <c r="K229" s="371"/>
      <c r="L229" s="371"/>
      <c r="M229" s="371"/>
    </row>
    <row r="230" spans="1:13">
      <c r="E230" s="540"/>
      <c r="F230" s="540"/>
      <c r="G230" s="536"/>
      <c r="I230" s="371"/>
      <c r="J230" s="371"/>
      <c r="K230" s="371"/>
      <c r="L230" s="371"/>
      <c r="M230" s="542"/>
    </row>
    <row r="231" spans="1:13">
      <c r="E231" s="540"/>
      <c r="F231" s="540"/>
      <c r="G231" s="371"/>
      <c r="H231" s="371"/>
      <c r="I231" s="371"/>
      <c r="J231" s="371"/>
      <c r="K231" s="536"/>
      <c r="M231" s="542"/>
    </row>
    <row r="232" spans="1:13">
      <c r="E232" s="540"/>
      <c r="F232" s="540"/>
      <c r="G232" s="371"/>
      <c r="H232" s="371"/>
      <c r="I232" s="536"/>
      <c r="K232" s="371"/>
      <c r="L232" s="371"/>
      <c r="M232" s="542"/>
    </row>
    <row r="233" spans="1:13">
      <c r="E233" s="540"/>
      <c r="F233" s="540"/>
      <c r="G233" s="536"/>
      <c r="H233" s="371"/>
      <c r="I233" s="536"/>
      <c r="K233" s="371"/>
      <c r="L233" s="371"/>
      <c r="M233" s="536"/>
    </row>
    <row r="234" spans="1:13">
      <c r="E234" s="540"/>
      <c r="F234" s="540"/>
      <c r="G234" s="536"/>
      <c r="H234" s="371"/>
      <c r="I234" s="371"/>
      <c r="J234" s="371"/>
      <c r="K234" s="371"/>
      <c r="L234" s="371"/>
      <c r="M234" s="371"/>
    </row>
    <row r="235" spans="1:13">
      <c r="E235" s="540"/>
      <c r="F235" s="540"/>
      <c r="G235" s="536"/>
      <c r="I235" s="371"/>
      <c r="J235" s="371"/>
      <c r="K235" s="371"/>
      <c r="L235" s="371"/>
      <c r="M235" s="371"/>
    </row>
    <row r="236" spans="1:13">
      <c r="E236" s="540"/>
      <c r="F236" s="540"/>
      <c r="G236" s="536"/>
      <c r="I236" s="371"/>
      <c r="J236" s="371"/>
      <c r="K236" s="371"/>
      <c r="L236" s="371"/>
      <c r="M236" s="542"/>
    </row>
    <row r="237" spans="1:13">
      <c r="E237" s="540"/>
      <c r="F237" s="540"/>
      <c r="G237" s="536"/>
      <c r="H237" s="542"/>
      <c r="I237" s="536"/>
      <c r="K237" s="371"/>
      <c r="L237" s="371"/>
      <c r="M237" s="542"/>
    </row>
    <row r="238" spans="1:13">
      <c r="E238" s="540"/>
      <c r="F238" s="540"/>
      <c r="G238" s="536"/>
      <c r="H238" s="542"/>
      <c r="I238" s="536"/>
      <c r="K238" s="371"/>
      <c r="L238" s="371"/>
      <c r="M238" s="543"/>
    </row>
    <row r="239" spans="1:13">
      <c r="E239" s="540"/>
      <c r="F239" s="540"/>
      <c r="G239" s="536"/>
      <c r="H239" s="371"/>
      <c r="I239" s="371"/>
      <c r="J239" s="371"/>
      <c r="K239" s="371"/>
      <c r="L239" s="371"/>
      <c r="M239" s="371"/>
    </row>
    <row r="240" spans="1:13">
      <c r="C240" s="544"/>
      <c r="E240" s="540"/>
      <c r="F240" s="540"/>
      <c r="G240" s="536"/>
      <c r="I240" s="371"/>
      <c r="K240" s="371"/>
      <c r="M240" s="542"/>
    </row>
    <row r="241" spans="1:13">
      <c r="E241" s="540"/>
      <c r="F241" s="540"/>
      <c r="G241" s="536"/>
      <c r="H241" s="371"/>
      <c r="I241" s="371"/>
      <c r="J241" s="371"/>
      <c r="K241" s="371"/>
      <c r="L241" s="371"/>
      <c r="M241" s="371"/>
    </row>
    <row r="242" spans="1:13">
      <c r="A242" s="371"/>
      <c r="B242" s="371"/>
      <c r="C242" s="371"/>
      <c r="D242" s="371"/>
      <c r="E242" s="371"/>
      <c r="F242" s="371"/>
      <c r="G242" s="371"/>
      <c r="H242" s="371"/>
      <c r="I242" s="371"/>
      <c r="J242" s="371"/>
      <c r="K242" s="371"/>
      <c r="L242" s="371"/>
      <c r="M242" s="371"/>
    </row>
    <row r="243" spans="1:13">
      <c r="C243" s="544"/>
      <c r="E243" s="540"/>
      <c r="F243" s="540"/>
      <c r="G243" s="536"/>
      <c r="I243" s="371"/>
      <c r="K243" s="371"/>
      <c r="M243" s="542"/>
    </row>
    <row r="244" spans="1:13">
      <c r="E244" s="540"/>
      <c r="F244" s="540"/>
      <c r="G244" s="536"/>
      <c r="H244" s="371"/>
      <c r="I244" s="371"/>
      <c r="J244" s="371"/>
      <c r="K244" s="371"/>
      <c r="L244" s="371"/>
      <c r="M244" s="371"/>
    </row>
    <row r="245" spans="1:13">
      <c r="C245" s="544"/>
      <c r="E245" s="540"/>
      <c r="F245" s="540"/>
      <c r="G245" s="536"/>
      <c r="I245" s="371"/>
      <c r="K245" s="371"/>
      <c r="M245" s="542"/>
    </row>
    <row r="246" spans="1:13">
      <c r="E246" s="540"/>
      <c r="F246" s="540"/>
      <c r="G246" s="536"/>
      <c r="H246" s="371"/>
      <c r="I246" s="371"/>
      <c r="J246" s="371"/>
      <c r="K246" s="371"/>
      <c r="L246" s="371"/>
      <c r="M246" s="371"/>
    </row>
    <row r="247" spans="1:13">
      <c r="E247" s="540"/>
      <c r="F247" s="540"/>
      <c r="G247" s="536"/>
      <c r="I247" s="371"/>
      <c r="J247" s="371"/>
      <c r="K247" s="371"/>
      <c r="L247" s="371"/>
      <c r="M247" s="371"/>
    </row>
    <row r="248" spans="1:13">
      <c r="E248" s="540"/>
      <c r="F248" s="540"/>
      <c r="G248" s="536"/>
      <c r="I248" s="371"/>
      <c r="J248" s="371"/>
      <c r="K248" s="371"/>
      <c r="L248" s="371"/>
      <c r="M248" s="542"/>
    </row>
    <row r="249" spans="1:13">
      <c r="E249" s="540"/>
      <c r="F249" s="540"/>
      <c r="G249" s="536"/>
      <c r="H249" s="542"/>
      <c r="I249" s="536"/>
      <c r="K249" s="371"/>
      <c r="L249" s="371"/>
      <c r="M249" s="542"/>
    </row>
    <row r="250" spans="1:13">
      <c r="E250" s="540"/>
      <c r="F250" s="540"/>
      <c r="G250" s="536"/>
      <c r="H250" s="542"/>
      <c r="I250" s="536"/>
      <c r="K250" s="371"/>
      <c r="L250" s="371"/>
      <c r="M250" s="542"/>
    </row>
    <row r="251" spans="1:13">
      <c r="E251" s="540"/>
      <c r="F251" s="540"/>
      <c r="G251" s="536"/>
      <c r="H251" s="371"/>
      <c r="I251" s="371"/>
      <c r="J251" s="371"/>
      <c r="K251" s="371"/>
      <c r="L251" s="371"/>
      <c r="M251" s="371"/>
    </row>
    <row r="252" spans="1:13">
      <c r="E252" s="540"/>
      <c r="F252" s="540"/>
      <c r="G252" s="536"/>
      <c r="I252" s="371"/>
      <c r="J252" s="371"/>
      <c r="K252" s="371"/>
      <c r="L252" s="371"/>
      <c r="M252" s="371"/>
    </row>
    <row r="253" spans="1:13">
      <c r="E253" s="540"/>
      <c r="F253" s="540"/>
      <c r="G253" s="536"/>
      <c r="I253" s="371"/>
      <c r="J253" s="371"/>
      <c r="K253" s="371"/>
      <c r="L253" s="371"/>
      <c r="M253" s="542"/>
    </row>
    <row r="254" spans="1:13">
      <c r="E254" s="540"/>
      <c r="F254" s="540"/>
      <c r="G254" s="371"/>
      <c r="H254" s="371"/>
      <c r="I254" s="371"/>
      <c r="J254" s="371"/>
      <c r="K254" s="536"/>
      <c r="M254" s="542"/>
    </row>
    <row r="255" spans="1:13">
      <c r="E255" s="540"/>
      <c r="F255" s="540"/>
      <c r="G255" s="536"/>
      <c r="H255" s="542"/>
      <c r="I255" s="536"/>
      <c r="K255" s="371"/>
      <c r="L255" s="371"/>
      <c r="M255" s="542"/>
    </row>
    <row r="256" spans="1:13">
      <c r="E256" s="540"/>
      <c r="F256" s="540"/>
      <c r="G256" s="536"/>
      <c r="H256" s="542"/>
      <c r="I256" s="536"/>
      <c r="K256" s="371"/>
      <c r="L256" s="371"/>
      <c r="M256" s="542"/>
    </row>
    <row r="257" spans="3:13">
      <c r="E257" s="540"/>
      <c r="F257" s="540"/>
      <c r="G257" s="536"/>
      <c r="H257" s="542"/>
      <c r="I257" s="536"/>
      <c r="K257" s="371"/>
      <c r="L257" s="371"/>
      <c r="M257" s="542"/>
    </row>
    <row r="258" spans="3:13">
      <c r="E258" s="540"/>
      <c r="F258" s="540"/>
      <c r="G258" s="536"/>
      <c r="H258" s="371"/>
      <c r="I258" s="371"/>
      <c r="J258" s="371"/>
      <c r="K258" s="371"/>
      <c r="L258" s="371"/>
      <c r="M258" s="371"/>
    </row>
    <row r="259" spans="3:13">
      <c r="C259" s="544"/>
      <c r="E259" s="540"/>
      <c r="F259" s="540"/>
      <c r="G259" s="536"/>
      <c r="I259" s="371"/>
      <c r="J259" s="371"/>
      <c r="K259" s="371"/>
      <c r="L259" s="371"/>
      <c r="M259" s="371"/>
    </row>
    <row r="260" spans="3:13">
      <c r="E260" s="540"/>
      <c r="F260" s="540"/>
      <c r="G260" s="536"/>
      <c r="I260" s="371"/>
      <c r="J260" s="371"/>
      <c r="K260" s="371"/>
      <c r="L260" s="371"/>
      <c r="M260" s="542"/>
    </row>
    <row r="261" spans="3:13">
      <c r="E261" s="540"/>
      <c r="F261" s="540"/>
      <c r="G261" s="371"/>
      <c r="H261" s="371"/>
      <c r="I261" s="371"/>
      <c r="J261" s="371"/>
      <c r="K261" s="536"/>
      <c r="M261" s="542"/>
    </row>
    <row r="262" spans="3:13">
      <c r="E262" s="540"/>
      <c r="F262" s="540"/>
      <c r="G262" s="536"/>
      <c r="H262" s="542"/>
      <c r="I262" s="536"/>
      <c r="K262" s="371"/>
      <c r="L262" s="371"/>
      <c r="M262" s="542"/>
    </row>
    <row r="263" spans="3:13">
      <c r="E263" s="540"/>
      <c r="F263" s="540"/>
      <c r="G263" s="536"/>
      <c r="H263" s="542"/>
      <c r="I263" s="536"/>
      <c r="K263" s="371"/>
      <c r="L263" s="371"/>
      <c r="M263" s="542"/>
    </row>
    <row r="264" spans="3:13">
      <c r="E264" s="540"/>
      <c r="F264" s="540"/>
      <c r="G264" s="536"/>
      <c r="H264" s="542"/>
      <c r="I264" s="536"/>
      <c r="K264" s="371"/>
      <c r="L264" s="371"/>
      <c r="M264" s="542"/>
    </row>
    <row r="265" spans="3:13">
      <c r="E265" s="540"/>
      <c r="F265" s="540"/>
      <c r="G265" s="536"/>
      <c r="H265" s="371"/>
      <c r="I265" s="371"/>
      <c r="J265" s="371"/>
      <c r="K265" s="371"/>
      <c r="L265" s="371"/>
      <c r="M265" s="371"/>
    </row>
    <row r="266" spans="3:13">
      <c r="C266" s="544"/>
      <c r="E266" s="540"/>
      <c r="F266" s="540"/>
      <c r="G266" s="536"/>
      <c r="I266" s="371"/>
      <c r="J266" s="371"/>
      <c r="K266" s="371"/>
      <c r="L266" s="371"/>
      <c r="M266" s="371"/>
    </row>
    <row r="267" spans="3:13">
      <c r="E267" s="540"/>
      <c r="F267" s="540"/>
      <c r="G267" s="536"/>
      <c r="I267" s="371"/>
      <c r="J267" s="371"/>
      <c r="K267" s="371"/>
      <c r="L267" s="371"/>
      <c r="M267" s="542"/>
    </row>
    <row r="268" spans="3:13">
      <c r="E268" s="540"/>
      <c r="F268" s="540"/>
      <c r="G268" s="371"/>
      <c r="H268" s="371"/>
      <c r="I268" s="371"/>
      <c r="J268" s="371"/>
      <c r="K268" s="536"/>
      <c r="M268" s="542"/>
    </row>
    <row r="269" spans="3:13">
      <c r="E269" s="540"/>
      <c r="F269" s="540"/>
      <c r="G269" s="536"/>
      <c r="H269" s="542"/>
      <c r="I269" s="536"/>
      <c r="K269" s="371"/>
      <c r="L269" s="371"/>
      <c r="M269" s="542"/>
    </row>
    <row r="270" spans="3:13">
      <c r="E270" s="540"/>
      <c r="F270" s="540"/>
      <c r="G270" s="536"/>
      <c r="H270" s="542"/>
      <c r="I270" s="536"/>
      <c r="K270" s="371"/>
      <c r="L270" s="371"/>
      <c r="M270" s="542"/>
    </row>
    <row r="271" spans="3:13">
      <c r="E271" s="540"/>
      <c r="F271" s="540"/>
      <c r="G271" s="536"/>
      <c r="H271" s="542"/>
      <c r="I271" s="536"/>
      <c r="K271" s="371"/>
      <c r="L271" s="371"/>
      <c r="M271" s="542"/>
    </row>
    <row r="272" spans="3:13">
      <c r="E272" s="540"/>
      <c r="F272" s="540"/>
      <c r="G272" s="536"/>
      <c r="H272" s="371"/>
      <c r="I272" s="371"/>
      <c r="J272" s="371"/>
      <c r="K272" s="371"/>
      <c r="L272" s="371"/>
      <c r="M272" s="371"/>
    </row>
    <row r="273" spans="1:13">
      <c r="C273" s="544"/>
      <c r="E273" s="540"/>
      <c r="F273" s="540"/>
      <c r="G273" s="536"/>
      <c r="I273" s="371"/>
      <c r="J273" s="371"/>
      <c r="K273" s="371"/>
      <c r="L273" s="371"/>
      <c r="M273" s="371"/>
    </row>
    <row r="274" spans="1:13">
      <c r="E274" s="540"/>
      <c r="F274" s="540"/>
      <c r="G274" s="536"/>
      <c r="I274" s="371"/>
      <c r="J274" s="371"/>
      <c r="K274" s="371"/>
      <c r="L274" s="371"/>
      <c r="M274" s="542"/>
    </row>
    <row r="275" spans="1:13">
      <c r="E275" s="545"/>
      <c r="F275" s="540"/>
      <c r="G275" s="371"/>
      <c r="H275" s="371"/>
      <c r="I275" s="371"/>
      <c r="J275" s="371"/>
      <c r="K275" s="536"/>
      <c r="M275" s="542"/>
    </row>
    <row r="276" spans="1:13">
      <c r="E276" s="540"/>
      <c r="F276" s="540"/>
      <c r="G276" s="536"/>
      <c r="H276" s="542"/>
      <c r="I276" s="536"/>
      <c r="K276" s="371"/>
      <c r="L276" s="371"/>
      <c r="M276" s="542"/>
    </row>
    <row r="277" spans="1:13">
      <c r="A277" s="371"/>
      <c r="B277" s="371"/>
      <c r="C277" s="371"/>
      <c r="D277" s="371"/>
      <c r="E277" s="371"/>
      <c r="F277" s="371"/>
      <c r="G277" s="371"/>
      <c r="H277" s="371"/>
      <c r="I277" s="371"/>
      <c r="J277" s="371"/>
      <c r="K277" s="371"/>
      <c r="L277" s="371"/>
      <c r="M277" s="371"/>
    </row>
    <row r="278" spans="1:13">
      <c r="E278" s="540"/>
      <c r="F278" s="540"/>
      <c r="G278" s="536"/>
      <c r="H278" s="542"/>
      <c r="I278" s="536"/>
      <c r="K278" s="371"/>
      <c r="L278" s="371"/>
      <c r="M278" s="542"/>
    </row>
    <row r="279" spans="1:13">
      <c r="E279" s="545"/>
      <c r="F279" s="540"/>
      <c r="G279" s="536"/>
      <c r="H279" s="542"/>
      <c r="I279" s="536"/>
      <c r="K279" s="371"/>
      <c r="L279" s="371"/>
      <c r="M279" s="542"/>
    </row>
    <row r="280" spans="1:13">
      <c r="E280" s="540"/>
      <c r="F280" s="540"/>
      <c r="G280" s="536"/>
      <c r="H280" s="371"/>
      <c r="I280" s="371"/>
      <c r="J280" s="371"/>
      <c r="K280" s="371"/>
      <c r="L280" s="371"/>
      <c r="M280" s="371"/>
    </row>
    <row r="281" spans="1:13">
      <c r="C281" s="544"/>
      <c r="E281" s="540"/>
      <c r="F281" s="540"/>
      <c r="G281" s="536"/>
      <c r="I281" s="371"/>
      <c r="J281" s="371"/>
      <c r="K281" s="371"/>
      <c r="L281" s="371"/>
      <c r="M281" s="371"/>
    </row>
    <row r="282" spans="1:13">
      <c r="E282" s="540"/>
      <c r="F282" s="540"/>
      <c r="G282" s="536"/>
      <c r="I282" s="371"/>
      <c r="J282" s="371"/>
      <c r="K282" s="371"/>
      <c r="L282" s="371"/>
      <c r="M282" s="542"/>
    </row>
    <row r="283" spans="1:13">
      <c r="E283" s="545"/>
      <c r="F283" s="540"/>
      <c r="G283" s="371"/>
      <c r="H283" s="371"/>
      <c r="I283" s="371"/>
      <c r="J283" s="371"/>
      <c r="K283" s="536"/>
      <c r="M283" s="542"/>
    </row>
    <row r="284" spans="1:13">
      <c r="E284" s="540"/>
      <c r="F284" s="540"/>
      <c r="G284" s="536"/>
      <c r="H284" s="542"/>
      <c r="I284" s="536"/>
      <c r="K284" s="371"/>
      <c r="L284" s="371"/>
      <c r="M284" s="542"/>
    </row>
    <row r="285" spans="1:13">
      <c r="E285" s="540"/>
      <c r="F285" s="540"/>
      <c r="G285" s="536"/>
      <c r="H285" s="542"/>
      <c r="I285" s="536"/>
      <c r="K285" s="371"/>
      <c r="L285" s="371"/>
      <c r="M285" s="542"/>
    </row>
    <row r="286" spans="1:13">
      <c r="E286" s="545"/>
      <c r="F286" s="540"/>
      <c r="G286" s="536"/>
      <c r="H286" s="542"/>
      <c r="I286" s="536"/>
      <c r="K286" s="371"/>
      <c r="L286" s="371"/>
      <c r="M286" s="542"/>
    </row>
    <row r="287" spans="1:13">
      <c r="E287" s="540"/>
      <c r="F287" s="540"/>
      <c r="G287" s="536"/>
      <c r="H287" s="371"/>
      <c r="I287" s="371"/>
      <c r="J287" s="371"/>
      <c r="K287" s="371"/>
      <c r="L287" s="371"/>
      <c r="M287" s="371"/>
    </row>
    <row r="288" spans="1:13">
      <c r="E288" s="540"/>
      <c r="F288" s="540"/>
      <c r="G288" s="536"/>
      <c r="I288" s="371"/>
      <c r="K288" s="371"/>
      <c r="M288" s="542"/>
    </row>
    <row r="289" spans="2:13">
      <c r="E289" s="540"/>
      <c r="F289" s="540"/>
      <c r="G289" s="536"/>
      <c r="H289" s="371"/>
      <c r="I289" s="371"/>
      <c r="J289" s="371"/>
      <c r="K289" s="371"/>
      <c r="L289" s="371"/>
      <c r="M289" s="371"/>
    </row>
    <row r="290" spans="2:13">
      <c r="E290" s="540"/>
      <c r="F290" s="540"/>
      <c r="G290" s="536"/>
      <c r="I290" s="371"/>
      <c r="K290" s="371"/>
      <c r="M290" s="542"/>
    </row>
    <row r="291" spans="2:13">
      <c r="E291" s="540"/>
      <c r="F291" s="540"/>
      <c r="G291" s="536"/>
      <c r="H291" s="371"/>
      <c r="I291" s="371"/>
      <c r="J291" s="371"/>
      <c r="K291" s="371"/>
      <c r="L291" s="371"/>
      <c r="M291" s="371"/>
    </row>
    <row r="292" spans="2:13">
      <c r="E292" s="540"/>
      <c r="F292" s="540"/>
      <c r="G292" s="536"/>
      <c r="I292" s="371"/>
      <c r="K292" s="371"/>
      <c r="M292" s="542"/>
    </row>
    <row r="293" spans="2:13">
      <c r="E293" s="540"/>
      <c r="F293" s="540"/>
      <c r="G293" s="536"/>
      <c r="H293" s="371"/>
      <c r="I293" s="371"/>
      <c r="J293" s="371"/>
      <c r="K293" s="371"/>
      <c r="L293" s="371"/>
      <c r="M293" s="371"/>
    </row>
    <row r="294" spans="2:13">
      <c r="E294" s="540"/>
      <c r="F294" s="540"/>
      <c r="G294" s="536"/>
      <c r="I294" s="371"/>
      <c r="K294" s="371"/>
      <c r="M294" s="542"/>
    </row>
    <row r="295" spans="2:13">
      <c r="E295" s="540"/>
      <c r="F295" s="540"/>
      <c r="G295" s="536"/>
      <c r="H295" s="371"/>
      <c r="I295" s="371"/>
      <c r="J295" s="371"/>
      <c r="K295" s="371"/>
      <c r="L295" s="371"/>
      <c r="M295" s="371"/>
    </row>
    <row r="296" spans="2:13">
      <c r="E296" s="540"/>
      <c r="F296" s="540"/>
      <c r="G296" s="536"/>
      <c r="I296" s="371"/>
      <c r="K296" s="371"/>
      <c r="M296" s="542"/>
    </row>
    <row r="297" spans="2:13">
      <c r="E297" s="540"/>
      <c r="F297" s="540"/>
      <c r="G297" s="536"/>
      <c r="H297" s="371"/>
      <c r="I297" s="371"/>
      <c r="J297" s="371"/>
      <c r="K297" s="371"/>
      <c r="L297" s="371"/>
      <c r="M297" s="371"/>
    </row>
    <row r="298" spans="2:13">
      <c r="E298" s="540"/>
      <c r="F298" s="540"/>
      <c r="G298" s="536"/>
      <c r="I298" s="371"/>
      <c r="K298" s="371"/>
      <c r="M298" s="542"/>
    </row>
    <row r="299" spans="2:13">
      <c r="E299" s="540"/>
      <c r="F299" s="540"/>
      <c r="G299" s="536"/>
      <c r="H299" s="371"/>
      <c r="I299" s="371"/>
      <c r="J299" s="371"/>
      <c r="K299" s="371"/>
      <c r="L299" s="371"/>
      <c r="M299" s="371"/>
    </row>
    <row r="300" spans="2:13">
      <c r="B300" s="544"/>
      <c r="C300" s="544"/>
      <c r="E300" s="540"/>
      <c r="F300" s="540"/>
      <c r="G300" s="536"/>
      <c r="I300" s="371"/>
      <c r="K300" s="371"/>
      <c r="M300" s="542"/>
    </row>
    <row r="301" spans="2:13">
      <c r="E301" s="540"/>
      <c r="F301" s="540"/>
      <c r="G301" s="536"/>
      <c r="H301" s="371"/>
      <c r="I301" s="371"/>
      <c r="J301" s="371"/>
      <c r="K301" s="371"/>
      <c r="L301" s="371"/>
      <c r="M301" s="371"/>
    </row>
    <row r="302" spans="2:13">
      <c r="B302" s="544"/>
      <c r="C302" s="544"/>
      <c r="E302" s="540"/>
      <c r="F302" s="540"/>
      <c r="G302" s="536"/>
      <c r="I302" s="371"/>
      <c r="K302" s="371"/>
      <c r="M302" s="542"/>
    </row>
    <row r="303" spans="2:13">
      <c r="E303" s="540"/>
      <c r="F303" s="540"/>
      <c r="G303" s="536"/>
      <c r="H303" s="371"/>
      <c r="I303" s="371"/>
      <c r="J303" s="371"/>
      <c r="K303" s="371"/>
      <c r="L303" s="371"/>
      <c r="M303" s="371"/>
    </row>
    <row r="304" spans="2:13">
      <c r="B304" s="544"/>
      <c r="C304" s="544"/>
      <c r="E304" s="540"/>
      <c r="F304" s="540"/>
      <c r="G304" s="536"/>
      <c r="I304" s="371"/>
      <c r="K304" s="371"/>
      <c r="M304" s="542"/>
    </row>
    <row r="305" spans="1:13">
      <c r="E305" s="540"/>
      <c r="F305" s="540"/>
      <c r="G305" s="536"/>
      <c r="H305" s="371"/>
      <c r="I305" s="371"/>
      <c r="J305" s="371"/>
      <c r="K305" s="371"/>
      <c r="L305" s="371"/>
      <c r="M305" s="371"/>
    </row>
    <row r="308" spans="1:13">
      <c r="A308" s="371"/>
      <c r="B308" s="371"/>
      <c r="C308" s="371"/>
      <c r="D308" s="371"/>
      <c r="E308" s="371"/>
      <c r="F308" s="371"/>
      <c r="G308" s="371"/>
      <c r="H308" s="371"/>
      <c r="I308" s="371"/>
      <c r="J308" s="371"/>
      <c r="K308" s="371"/>
      <c r="L308" s="371"/>
      <c r="M308" s="371"/>
    </row>
    <row r="309" spans="1:13">
      <c r="B309" s="544"/>
      <c r="C309" s="544"/>
      <c r="E309" s="540"/>
      <c r="F309" s="540"/>
      <c r="G309" s="536"/>
      <c r="I309" s="371"/>
      <c r="K309" s="371"/>
      <c r="M309" s="542"/>
    </row>
    <row r="310" spans="1:13">
      <c r="E310" s="540"/>
      <c r="F310" s="540"/>
      <c r="G310" s="536"/>
      <c r="H310" s="371"/>
      <c r="I310" s="371"/>
      <c r="J310" s="371"/>
      <c r="K310" s="371"/>
      <c r="L310" s="371"/>
      <c r="M310" s="371"/>
    </row>
    <row r="311" spans="1:13">
      <c r="B311" s="544"/>
      <c r="C311" s="544"/>
      <c r="E311" s="540"/>
      <c r="F311" s="540"/>
      <c r="G311" s="536"/>
      <c r="I311" s="371"/>
      <c r="K311" s="371"/>
      <c r="M311" s="542"/>
    </row>
    <row r="312" spans="1:13">
      <c r="E312" s="540"/>
      <c r="F312" s="540"/>
      <c r="G312" s="536"/>
      <c r="H312" s="371"/>
      <c r="I312" s="371"/>
      <c r="J312" s="371"/>
      <c r="K312" s="371"/>
      <c r="L312" s="371"/>
      <c r="M312" s="371"/>
    </row>
    <row r="313" spans="1:13">
      <c r="B313" s="544"/>
      <c r="C313" s="544"/>
      <c r="E313" s="540"/>
      <c r="F313" s="540"/>
      <c r="G313" s="536"/>
      <c r="I313" s="371"/>
      <c r="K313" s="371"/>
      <c r="M313" s="542"/>
    </row>
    <row r="314" spans="1:13">
      <c r="E314" s="540"/>
      <c r="F314" s="540"/>
      <c r="G314" s="536"/>
      <c r="H314" s="371"/>
      <c r="I314" s="371"/>
      <c r="J314" s="371"/>
      <c r="K314" s="371"/>
      <c r="L314" s="371"/>
      <c r="M314" s="371"/>
    </row>
    <row r="315" spans="1:13">
      <c r="B315" s="544"/>
      <c r="C315" s="544"/>
      <c r="E315" s="540"/>
      <c r="F315" s="540"/>
      <c r="G315" s="536"/>
      <c r="I315" s="371"/>
      <c r="K315" s="371"/>
      <c r="M315" s="542"/>
    </row>
    <row r="316" spans="1:13">
      <c r="E316" s="540"/>
      <c r="F316" s="540"/>
      <c r="G316" s="536"/>
      <c r="H316" s="371"/>
      <c r="I316" s="371"/>
      <c r="J316" s="371"/>
      <c r="K316" s="371"/>
      <c r="L316" s="371"/>
      <c r="M316" s="371"/>
    </row>
    <row r="317" spans="1:13">
      <c r="B317" s="544"/>
      <c r="C317" s="544"/>
      <c r="E317" s="540"/>
      <c r="F317" s="540"/>
      <c r="G317" s="536"/>
      <c r="I317" s="371"/>
      <c r="K317" s="371"/>
      <c r="M317" s="542"/>
    </row>
    <row r="318" spans="1:13">
      <c r="E318" s="540"/>
      <c r="F318" s="540"/>
      <c r="G318" s="536"/>
      <c r="H318" s="371"/>
      <c r="I318" s="371"/>
      <c r="J318" s="371"/>
      <c r="K318" s="371"/>
      <c r="L318" s="371"/>
      <c r="M318" s="371"/>
    </row>
    <row r="319" spans="1:13">
      <c r="B319" s="544"/>
      <c r="C319" s="544"/>
      <c r="E319" s="540"/>
      <c r="F319" s="540"/>
      <c r="G319" s="536"/>
      <c r="I319" s="371"/>
      <c r="K319" s="371"/>
      <c r="M319" s="542"/>
    </row>
    <row r="320" spans="1:13">
      <c r="E320" s="540"/>
      <c r="F320" s="540"/>
      <c r="G320" s="536"/>
      <c r="H320" s="371"/>
      <c r="I320" s="371"/>
      <c r="J320" s="371"/>
      <c r="K320" s="371"/>
      <c r="L320" s="371"/>
      <c r="M320" s="371"/>
    </row>
    <row r="321" spans="1:13">
      <c r="B321" s="544"/>
      <c r="C321" s="544"/>
      <c r="E321" s="540"/>
      <c r="F321" s="540"/>
      <c r="G321" s="536"/>
      <c r="I321" s="371"/>
      <c r="K321" s="371"/>
      <c r="M321" s="542"/>
    </row>
    <row r="322" spans="1:13">
      <c r="E322" s="540"/>
      <c r="F322" s="540"/>
      <c r="G322" s="536"/>
      <c r="H322" s="371"/>
      <c r="I322" s="371"/>
      <c r="J322" s="371"/>
      <c r="K322" s="371"/>
      <c r="L322" s="371"/>
      <c r="M322" s="371"/>
    </row>
    <row r="323" spans="1:13">
      <c r="B323" s="544"/>
      <c r="C323" s="544"/>
      <c r="E323" s="540"/>
      <c r="F323" s="540"/>
      <c r="G323" s="536"/>
      <c r="I323" s="371"/>
      <c r="K323" s="371"/>
      <c r="M323" s="542"/>
    </row>
    <row r="324" spans="1:13">
      <c r="E324" s="540"/>
      <c r="F324" s="540"/>
      <c r="G324" s="536"/>
      <c r="H324" s="371"/>
      <c r="I324" s="371"/>
      <c r="J324" s="371"/>
      <c r="K324" s="371"/>
      <c r="L324" s="371"/>
      <c r="M324" s="371"/>
    </row>
    <row r="325" spans="1:13">
      <c r="B325" s="544"/>
      <c r="C325" s="544"/>
      <c r="E325" s="540"/>
      <c r="F325" s="540"/>
      <c r="G325" s="536"/>
      <c r="I325" s="371"/>
      <c r="K325" s="371"/>
      <c r="M325" s="542"/>
    </row>
    <row r="326" spans="1:13">
      <c r="E326" s="540"/>
      <c r="F326" s="540"/>
      <c r="G326" s="536"/>
      <c r="H326" s="371"/>
      <c r="I326" s="371"/>
      <c r="J326" s="371"/>
      <c r="K326" s="371"/>
      <c r="L326" s="371"/>
      <c r="M326" s="371"/>
    </row>
    <row r="327" spans="1:13">
      <c r="B327" s="544"/>
      <c r="C327" s="544"/>
      <c r="E327" s="540"/>
      <c r="F327" s="540"/>
      <c r="G327" s="536"/>
      <c r="I327" s="546"/>
      <c r="K327" s="371"/>
      <c r="M327" s="542"/>
    </row>
    <row r="328" spans="1:13">
      <c r="E328" s="540"/>
      <c r="F328" s="540"/>
      <c r="G328" s="536"/>
      <c r="H328" s="371"/>
      <c r="I328" s="371"/>
      <c r="J328" s="371"/>
      <c r="K328" s="371"/>
      <c r="L328" s="371"/>
      <c r="M328" s="371"/>
    </row>
    <row r="329" spans="1:13">
      <c r="B329" s="544"/>
      <c r="C329" s="544"/>
      <c r="E329" s="540"/>
      <c r="F329" s="540"/>
      <c r="G329" s="536"/>
      <c r="I329" s="546"/>
      <c r="K329" s="371"/>
      <c r="M329" s="542"/>
    </row>
    <row r="330" spans="1:13">
      <c r="E330" s="540"/>
      <c r="F330" s="540"/>
      <c r="G330" s="536"/>
      <c r="H330" s="371"/>
      <c r="I330" s="371"/>
      <c r="J330" s="371"/>
      <c r="K330" s="371"/>
      <c r="L330" s="371"/>
      <c r="M330" s="371"/>
    </row>
    <row r="331" spans="1:13">
      <c r="B331" s="544"/>
      <c r="C331" s="544"/>
      <c r="E331" s="540"/>
      <c r="F331" s="540"/>
      <c r="G331" s="536"/>
      <c r="I331" s="371"/>
      <c r="K331" s="371"/>
      <c r="M331" s="542"/>
    </row>
    <row r="332" spans="1:13">
      <c r="A332" s="371"/>
      <c r="B332" s="371"/>
      <c r="C332" s="371"/>
      <c r="D332" s="371"/>
      <c r="E332" s="371"/>
      <c r="F332" s="371"/>
      <c r="G332" s="371"/>
      <c r="H332" s="371"/>
      <c r="I332" s="371"/>
      <c r="J332" s="371"/>
      <c r="K332" s="371"/>
      <c r="L332" s="371"/>
      <c r="M332" s="371"/>
    </row>
    <row r="333" spans="1:13">
      <c r="E333" s="540"/>
      <c r="F333" s="540"/>
      <c r="G333" s="536"/>
      <c r="H333" s="541"/>
      <c r="I333" s="371"/>
      <c r="J333" s="541"/>
      <c r="K333" s="371"/>
      <c r="L333" s="541"/>
      <c r="M333" s="541"/>
    </row>
    <row r="334" spans="1:13">
      <c r="E334" s="540"/>
      <c r="F334" s="540"/>
      <c r="G334" s="536"/>
      <c r="H334" s="371"/>
      <c r="I334" s="371"/>
      <c r="J334" s="371"/>
      <c r="K334" s="371"/>
      <c r="L334" s="371"/>
      <c r="M334" s="371"/>
    </row>
    <row r="335" spans="1:13">
      <c r="E335" s="540"/>
      <c r="F335" s="540"/>
      <c r="G335" s="536"/>
      <c r="H335" s="371"/>
      <c r="I335" s="371"/>
      <c r="J335" s="371"/>
      <c r="K335" s="371"/>
      <c r="L335" s="371"/>
      <c r="M335" s="371"/>
    </row>
    <row r="336" spans="1:13">
      <c r="E336" s="540"/>
      <c r="F336" s="540"/>
      <c r="G336" s="536"/>
      <c r="H336" s="371"/>
      <c r="I336" s="371"/>
      <c r="J336" s="371"/>
      <c r="K336" s="371"/>
      <c r="L336" s="371"/>
      <c r="M336" s="371"/>
    </row>
    <row r="337" spans="3:13">
      <c r="C337" s="544"/>
      <c r="E337" s="540"/>
      <c r="F337" s="540"/>
      <c r="G337" s="536"/>
      <c r="I337" s="371"/>
      <c r="K337" s="371"/>
      <c r="M337" s="542"/>
    </row>
    <row r="338" spans="3:13">
      <c r="E338" s="540"/>
      <c r="F338" s="540"/>
      <c r="G338" s="536"/>
      <c r="H338" s="371"/>
      <c r="I338" s="371"/>
      <c r="J338" s="371"/>
      <c r="K338" s="371"/>
      <c r="L338" s="371"/>
      <c r="M338" s="371"/>
    </row>
    <row r="339" spans="3:13">
      <c r="G339" s="536"/>
      <c r="I339" s="371"/>
      <c r="J339" s="371"/>
      <c r="K339" s="371"/>
      <c r="L339" s="371"/>
      <c r="M339" s="371"/>
    </row>
    <row r="340" spans="3:13">
      <c r="E340" s="540"/>
      <c r="F340" s="540"/>
      <c r="G340" s="536"/>
      <c r="I340" s="371"/>
      <c r="J340" s="371"/>
      <c r="K340" s="371"/>
      <c r="L340" s="371"/>
      <c r="M340" s="542"/>
    </row>
    <row r="341" spans="3:13">
      <c r="E341" s="540"/>
      <c r="F341" s="540"/>
      <c r="G341" s="536"/>
      <c r="H341" s="542"/>
      <c r="I341" s="536"/>
      <c r="K341" s="536"/>
      <c r="M341" s="542"/>
    </row>
    <row r="342" spans="3:13">
      <c r="F342" s="540"/>
      <c r="G342" s="536"/>
      <c r="H342" s="542"/>
      <c r="I342" s="536"/>
      <c r="K342" s="371"/>
      <c r="L342" s="371"/>
      <c r="M342" s="542"/>
    </row>
    <row r="343" spans="3:13">
      <c r="E343" s="540"/>
      <c r="F343" s="540"/>
      <c r="G343" s="536"/>
      <c r="I343" s="536"/>
      <c r="K343" s="371"/>
      <c r="L343" s="371"/>
      <c r="M343" s="542"/>
    </row>
    <row r="344" spans="3:13">
      <c r="F344" s="540"/>
      <c r="G344" s="536"/>
      <c r="I344" s="536"/>
      <c r="K344" s="371"/>
      <c r="L344" s="371"/>
      <c r="M344" s="542"/>
    </row>
    <row r="345" spans="3:13">
      <c r="F345" s="540"/>
      <c r="G345" s="536"/>
      <c r="I345" s="536"/>
      <c r="K345" s="536"/>
      <c r="M345" s="542"/>
    </row>
    <row r="346" spans="3:13">
      <c r="E346" s="540"/>
      <c r="F346" s="540"/>
      <c r="G346" s="536"/>
      <c r="I346" s="536"/>
      <c r="K346" s="371"/>
      <c r="L346" s="371"/>
      <c r="M346" s="536"/>
    </row>
    <row r="347" spans="3:13">
      <c r="E347" s="540"/>
      <c r="F347" s="540"/>
      <c r="G347" s="536"/>
      <c r="H347" s="371"/>
      <c r="I347" s="371"/>
      <c r="J347" s="371"/>
      <c r="K347" s="371"/>
      <c r="L347" s="371"/>
      <c r="M347" s="371"/>
    </row>
    <row r="348" spans="3:13">
      <c r="F348" s="543"/>
      <c r="G348" s="536"/>
      <c r="I348" s="371"/>
      <c r="J348" s="371"/>
      <c r="K348" s="371"/>
      <c r="L348" s="371"/>
      <c r="M348" s="371"/>
    </row>
    <row r="349" spans="3:13">
      <c r="E349" s="540"/>
      <c r="F349" s="540"/>
      <c r="G349" s="536"/>
      <c r="I349" s="371"/>
      <c r="J349" s="371"/>
      <c r="K349" s="371"/>
      <c r="L349" s="371"/>
      <c r="M349" s="542"/>
    </row>
    <row r="350" spans="3:13">
      <c r="E350" s="540"/>
      <c r="F350" s="540"/>
      <c r="G350" s="536"/>
      <c r="H350" s="542"/>
      <c r="I350" s="536"/>
      <c r="K350" s="536"/>
      <c r="M350" s="542"/>
    </row>
    <row r="351" spans="3:13">
      <c r="F351" s="540"/>
      <c r="G351" s="536"/>
      <c r="H351" s="542"/>
      <c r="I351" s="536"/>
      <c r="K351" s="371"/>
      <c r="L351" s="371"/>
      <c r="M351" s="542"/>
    </row>
    <row r="352" spans="3:13">
      <c r="E352" s="540"/>
      <c r="F352" s="540"/>
      <c r="G352" s="536"/>
      <c r="I352" s="536"/>
      <c r="K352" s="371"/>
      <c r="L352" s="371"/>
      <c r="M352" s="542"/>
    </row>
    <row r="353" spans="1:13">
      <c r="F353" s="540"/>
      <c r="G353" s="536"/>
      <c r="I353" s="536"/>
      <c r="K353" s="371"/>
      <c r="L353" s="371"/>
      <c r="M353" s="542"/>
    </row>
    <row r="354" spans="1:13">
      <c r="F354" s="540"/>
      <c r="G354" s="536"/>
      <c r="I354" s="536"/>
      <c r="K354" s="536"/>
      <c r="M354" s="542"/>
    </row>
    <row r="355" spans="1:13">
      <c r="E355" s="540"/>
      <c r="F355" s="540"/>
      <c r="G355" s="536"/>
      <c r="I355" s="536"/>
      <c r="K355" s="371"/>
      <c r="L355" s="371"/>
      <c r="M355" s="536"/>
    </row>
    <row r="356" spans="1:13">
      <c r="E356" s="540"/>
      <c r="F356" s="540"/>
      <c r="G356" s="536"/>
      <c r="H356" s="371"/>
      <c r="I356" s="371"/>
      <c r="J356" s="371"/>
      <c r="K356" s="371"/>
      <c r="L356" s="371"/>
      <c r="M356" s="371"/>
    </row>
    <row r="357" spans="1:13">
      <c r="C357" s="544"/>
      <c r="G357" s="536"/>
      <c r="I357" s="371"/>
      <c r="J357" s="371"/>
      <c r="K357" s="371"/>
      <c r="L357" s="371"/>
      <c r="M357" s="371"/>
    </row>
    <row r="358" spans="1:13">
      <c r="E358" s="540"/>
      <c r="F358" s="540"/>
      <c r="G358" s="536"/>
      <c r="I358" s="371"/>
      <c r="J358" s="371"/>
      <c r="K358" s="371"/>
      <c r="L358" s="371"/>
      <c r="M358" s="542"/>
    </row>
    <row r="359" spans="1:13">
      <c r="E359" s="540"/>
      <c r="F359" s="540"/>
      <c r="G359" s="536"/>
      <c r="H359" s="542"/>
      <c r="I359" s="536"/>
      <c r="K359" s="536"/>
      <c r="M359" s="542"/>
    </row>
    <row r="360" spans="1:13">
      <c r="F360" s="540"/>
      <c r="G360" s="536"/>
      <c r="H360" s="542"/>
      <c r="I360" s="536"/>
      <c r="K360" s="371"/>
      <c r="L360" s="371"/>
      <c r="M360" s="542"/>
    </row>
    <row r="361" spans="1:13">
      <c r="E361" s="540"/>
      <c r="F361" s="540"/>
      <c r="G361" s="536"/>
      <c r="I361" s="536"/>
      <c r="K361" s="371"/>
      <c r="L361" s="371"/>
      <c r="M361" s="542"/>
    </row>
    <row r="362" spans="1:13">
      <c r="F362" s="540"/>
      <c r="G362" s="536"/>
      <c r="I362" s="536"/>
      <c r="K362" s="536"/>
      <c r="M362" s="542"/>
    </row>
    <row r="363" spans="1:13">
      <c r="A363" s="371"/>
      <c r="B363" s="371"/>
      <c r="C363" s="371"/>
      <c r="D363" s="371"/>
      <c r="E363" s="371"/>
      <c r="F363" s="371"/>
      <c r="G363" s="371"/>
      <c r="H363" s="371"/>
      <c r="I363" s="371"/>
      <c r="J363" s="371"/>
      <c r="K363" s="371"/>
      <c r="L363" s="371"/>
      <c r="M363" s="371"/>
    </row>
    <row r="364" spans="1:13">
      <c r="E364" s="540"/>
      <c r="F364" s="540"/>
      <c r="G364" s="536"/>
      <c r="I364" s="536"/>
      <c r="K364" s="371"/>
      <c r="L364" s="371"/>
      <c r="M364" s="536"/>
    </row>
    <row r="365" spans="1:13">
      <c r="E365" s="540"/>
      <c r="F365" s="540"/>
      <c r="G365" s="536"/>
      <c r="H365" s="371"/>
      <c r="I365" s="371"/>
      <c r="J365" s="371"/>
      <c r="K365" s="371"/>
      <c r="L365" s="371"/>
      <c r="M365" s="371"/>
    </row>
    <row r="366" spans="1:13">
      <c r="C366" s="544"/>
      <c r="G366" s="536"/>
      <c r="I366" s="371"/>
      <c r="J366" s="371"/>
      <c r="K366" s="371"/>
      <c r="L366" s="371"/>
      <c r="M366" s="371"/>
    </row>
    <row r="367" spans="1:13">
      <c r="E367" s="540"/>
      <c r="F367" s="540"/>
      <c r="G367" s="536"/>
      <c r="I367" s="371"/>
      <c r="J367" s="371"/>
      <c r="K367" s="371"/>
      <c r="L367" s="371"/>
      <c r="M367" s="542"/>
    </row>
    <row r="368" spans="1:13">
      <c r="E368" s="540"/>
      <c r="F368" s="540"/>
      <c r="G368" s="536"/>
      <c r="H368" s="542"/>
      <c r="I368" s="536"/>
      <c r="K368" s="536"/>
      <c r="M368" s="542"/>
    </row>
    <row r="369" spans="3:13">
      <c r="F369" s="540"/>
      <c r="G369" s="536"/>
      <c r="H369" s="542"/>
      <c r="I369" s="536"/>
      <c r="K369" s="371"/>
      <c r="L369" s="371"/>
      <c r="M369" s="542"/>
    </row>
    <row r="370" spans="3:13">
      <c r="E370" s="540"/>
      <c r="F370" s="540"/>
      <c r="G370" s="536"/>
      <c r="I370" s="536"/>
      <c r="K370" s="371"/>
      <c r="L370" s="371"/>
      <c r="M370" s="542"/>
    </row>
    <row r="371" spans="3:13">
      <c r="F371" s="540"/>
      <c r="G371" s="536"/>
      <c r="H371" s="542"/>
      <c r="I371" s="536"/>
      <c r="K371" s="371"/>
      <c r="L371" s="371"/>
      <c r="M371" s="542"/>
    </row>
    <row r="372" spans="3:13">
      <c r="E372" s="540"/>
      <c r="F372" s="540"/>
      <c r="G372" s="536"/>
      <c r="I372" s="536"/>
      <c r="K372" s="371"/>
      <c r="L372" s="371"/>
      <c r="M372" s="542"/>
    </row>
    <row r="373" spans="3:13">
      <c r="E373" s="540"/>
      <c r="F373" s="540"/>
      <c r="G373" s="536"/>
      <c r="H373" s="371"/>
      <c r="I373" s="371"/>
      <c r="J373" s="371"/>
      <c r="K373" s="371"/>
      <c r="L373" s="371"/>
      <c r="M373" s="371"/>
    </row>
    <row r="374" spans="3:13">
      <c r="C374" s="544"/>
      <c r="G374" s="536"/>
      <c r="I374" s="371"/>
      <c r="J374" s="371"/>
      <c r="K374" s="371"/>
      <c r="L374" s="371"/>
      <c r="M374" s="371"/>
    </row>
    <row r="375" spans="3:13">
      <c r="E375" s="540"/>
      <c r="F375" s="540"/>
      <c r="G375" s="536"/>
      <c r="I375" s="371"/>
      <c r="J375" s="371"/>
      <c r="K375" s="371"/>
      <c r="L375" s="371"/>
      <c r="M375" s="542"/>
    </row>
    <row r="376" spans="3:13">
      <c r="E376" s="540"/>
      <c r="F376" s="540"/>
      <c r="G376" s="536"/>
      <c r="H376" s="542"/>
      <c r="I376" s="536"/>
      <c r="K376" s="536"/>
      <c r="M376" s="542"/>
    </row>
    <row r="377" spans="3:13">
      <c r="F377" s="540"/>
      <c r="G377" s="536"/>
      <c r="H377" s="542"/>
      <c r="I377" s="536"/>
      <c r="K377" s="371"/>
      <c r="L377" s="371"/>
      <c r="M377" s="542"/>
    </row>
    <row r="378" spans="3:13">
      <c r="E378" s="540"/>
      <c r="F378" s="540"/>
      <c r="G378" s="536"/>
      <c r="I378" s="536"/>
      <c r="K378" s="371"/>
      <c r="L378" s="371"/>
      <c r="M378" s="542"/>
    </row>
    <row r="379" spans="3:13">
      <c r="F379" s="540"/>
      <c r="G379" s="536"/>
      <c r="H379" s="542"/>
      <c r="I379" s="536"/>
      <c r="K379" s="371"/>
      <c r="L379" s="371"/>
      <c r="M379" s="542"/>
    </row>
    <row r="380" spans="3:13">
      <c r="E380" s="540"/>
      <c r="F380" s="540"/>
      <c r="G380" s="536"/>
      <c r="I380" s="536"/>
      <c r="K380" s="371"/>
      <c r="L380" s="371"/>
      <c r="M380" s="542"/>
    </row>
    <row r="381" spans="3:13">
      <c r="E381" s="540"/>
      <c r="F381" s="540"/>
      <c r="G381" s="536"/>
      <c r="H381" s="371"/>
      <c r="I381" s="371"/>
      <c r="J381" s="371"/>
      <c r="K381" s="371"/>
      <c r="L381" s="371"/>
      <c r="M381" s="371"/>
    </row>
    <row r="382" spans="3:13">
      <c r="E382" s="540"/>
      <c r="F382" s="540"/>
      <c r="G382" s="536"/>
      <c r="I382" s="371"/>
      <c r="J382" s="371"/>
      <c r="K382" s="371"/>
      <c r="L382" s="371"/>
      <c r="M382" s="371"/>
    </row>
    <row r="383" spans="3:13">
      <c r="E383" s="540"/>
      <c r="F383" s="540"/>
      <c r="G383" s="536"/>
      <c r="I383" s="371"/>
      <c r="J383" s="371"/>
      <c r="K383" s="371"/>
      <c r="L383" s="371"/>
      <c r="M383" s="542"/>
    </row>
    <row r="384" spans="3:13">
      <c r="E384" s="545"/>
      <c r="F384" s="540"/>
      <c r="G384" s="536"/>
      <c r="H384" s="542"/>
      <c r="I384" s="536"/>
      <c r="K384" s="536"/>
      <c r="M384" s="542"/>
    </row>
    <row r="385" spans="1:13">
      <c r="E385" s="540"/>
      <c r="F385" s="540"/>
      <c r="G385" s="536"/>
      <c r="H385" s="542"/>
      <c r="I385" s="536"/>
      <c r="K385" s="371"/>
      <c r="L385" s="371"/>
      <c r="M385" s="542"/>
    </row>
    <row r="386" spans="1:13">
      <c r="E386" s="540"/>
      <c r="F386" s="540"/>
      <c r="G386" s="536"/>
      <c r="I386" s="536"/>
      <c r="K386" s="371"/>
      <c r="L386" s="371"/>
      <c r="M386" s="542"/>
    </row>
    <row r="387" spans="1:13">
      <c r="E387" s="540"/>
      <c r="F387" s="540"/>
      <c r="G387" s="536"/>
      <c r="H387" s="542"/>
      <c r="I387" s="536"/>
      <c r="K387" s="371"/>
      <c r="L387" s="371"/>
      <c r="M387" s="542"/>
    </row>
    <row r="388" spans="1:13">
      <c r="E388" s="540"/>
      <c r="F388" s="540"/>
      <c r="G388" s="536"/>
      <c r="I388" s="536"/>
      <c r="K388" s="371"/>
      <c r="L388" s="371"/>
      <c r="M388" s="542"/>
    </row>
    <row r="389" spans="1:13">
      <c r="E389" s="545"/>
      <c r="F389" s="540"/>
      <c r="G389" s="536"/>
      <c r="I389" s="536"/>
      <c r="K389" s="371"/>
      <c r="L389" s="371"/>
      <c r="M389" s="542"/>
    </row>
    <row r="390" spans="1:13">
      <c r="E390" s="540"/>
      <c r="F390" s="540"/>
      <c r="G390" s="536"/>
      <c r="H390" s="371"/>
      <c r="I390" s="371"/>
      <c r="J390" s="371"/>
      <c r="K390" s="371"/>
      <c r="L390" s="371"/>
      <c r="M390" s="371"/>
    </row>
    <row r="391" spans="1:13">
      <c r="E391" s="540"/>
      <c r="F391" s="540"/>
      <c r="G391" s="536"/>
      <c r="I391" s="371"/>
      <c r="J391" s="371"/>
      <c r="K391" s="371"/>
      <c r="L391" s="371"/>
      <c r="M391" s="371"/>
    </row>
    <row r="392" spans="1:13">
      <c r="E392" s="540"/>
      <c r="F392" s="540"/>
      <c r="G392" s="536"/>
      <c r="I392" s="371"/>
      <c r="J392" s="371"/>
      <c r="K392" s="371"/>
      <c r="L392" s="371"/>
      <c r="M392" s="542"/>
    </row>
    <row r="393" spans="1:13">
      <c r="E393" s="545"/>
      <c r="F393" s="540"/>
      <c r="G393" s="536"/>
      <c r="H393" s="542"/>
      <c r="I393" s="536"/>
      <c r="K393" s="536"/>
      <c r="M393" s="542"/>
    </row>
    <row r="394" spans="1:13">
      <c r="E394" s="540"/>
      <c r="F394" s="540"/>
      <c r="G394" s="536"/>
      <c r="H394" s="542"/>
      <c r="I394" s="536"/>
      <c r="K394" s="371"/>
      <c r="L394" s="371"/>
      <c r="M394" s="542"/>
    </row>
    <row r="395" spans="1:13">
      <c r="E395" s="540"/>
      <c r="F395" s="540"/>
      <c r="G395" s="536"/>
      <c r="I395" s="536"/>
      <c r="K395" s="371"/>
      <c r="L395" s="371"/>
      <c r="M395" s="542"/>
    </row>
    <row r="396" spans="1:13">
      <c r="E396" s="540"/>
      <c r="F396" s="540"/>
      <c r="G396" s="536"/>
      <c r="H396" s="542"/>
      <c r="I396" s="536"/>
      <c r="K396" s="371"/>
      <c r="L396" s="371"/>
      <c r="M396" s="542"/>
    </row>
    <row r="397" spans="1:13">
      <c r="A397" s="371"/>
      <c r="B397" s="371"/>
      <c r="C397" s="371"/>
      <c r="D397" s="371"/>
      <c r="E397" s="371"/>
      <c r="F397" s="371"/>
      <c r="G397" s="371"/>
      <c r="H397" s="371"/>
      <c r="I397" s="371"/>
      <c r="J397" s="371"/>
      <c r="K397" s="371"/>
      <c r="L397" s="371"/>
      <c r="M397" s="371"/>
    </row>
    <row r="398" spans="1:13">
      <c r="E398" s="540"/>
      <c r="F398" s="540"/>
      <c r="G398" s="536"/>
      <c r="I398" s="536"/>
      <c r="K398" s="371"/>
      <c r="L398" s="371"/>
      <c r="M398" s="542"/>
    </row>
    <row r="399" spans="1:13">
      <c r="E399" s="545"/>
      <c r="F399" s="540"/>
      <c r="G399" s="536"/>
      <c r="I399" s="536"/>
      <c r="K399" s="371"/>
      <c r="L399" s="371"/>
      <c r="M399" s="542"/>
    </row>
    <row r="400" spans="1:13">
      <c r="E400" s="540"/>
      <c r="F400" s="540"/>
      <c r="G400" s="536"/>
      <c r="H400" s="371"/>
      <c r="I400" s="371"/>
      <c r="J400" s="371"/>
      <c r="K400" s="371"/>
      <c r="L400" s="371"/>
      <c r="M400" s="371"/>
    </row>
    <row r="401" spans="5:13">
      <c r="E401" s="540"/>
      <c r="F401" s="540"/>
      <c r="G401" s="536"/>
      <c r="I401" s="371"/>
      <c r="J401" s="371"/>
      <c r="K401" s="371"/>
      <c r="L401" s="371"/>
      <c r="M401" s="371"/>
    </row>
    <row r="402" spans="5:13">
      <c r="E402" s="540"/>
      <c r="F402" s="540"/>
      <c r="G402" s="536"/>
      <c r="I402" s="371"/>
      <c r="J402" s="371"/>
      <c r="K402" s="371"/>
      <c r="L402" s="371"/>
      <c r="M402" s="542"/>
    </row>
    <row r="403" spans="5:13">
      <c r="E403" s="545"/>
      <c r="F403" s="540"/>
      <c r="G403" s="536"/>
      <c r="H403" s="542"/>
      <c r="I403" s="536"/>
      <c r="K403" s="536"/>
      <c r="M403" s="542"/>
    </row>
    <row r="404" spans="5:13">
      <c r="E404" s="540"/>
      <c r="F404" s="540"/>
      <c r="G404" s="536"/>
      <c r="H404" s="542"/>
      <c r="I404" s="536"/>
      <c r="K404" s="371"/>
      <c r="L404" s="371"/>
      <c r="M404" s="542"/>
    </row>
    <row r="405" spans="5:13">
      <c r="E405" s="540"/>
      <c r="F405" s="540"/>
      <c r="G405" s="536"/>
      <c r="I405" s="536"/>
      <c r="K405" s="371"/>
      <c r="L405" s="371"/>
      <c r="M405" s="542"/>
    </row>
    <row r="406" spans="5:13">
      <c r="E406" s="540"/>
      <c r="F406" s="540"/>
      <c r="G406" s="536"/>
      <c r="H406" s="542"/>
      <c r="I406" s="536"/>
      <c r="K406" s="371"/>
      <c r="L406" s="371"/>
      <c r="M406" s="542"/>
    </row>
    <row r="407" spans="5:13">
      <c r="E407" s="540"/>
      <c r="F407" s="540"/>
      <c r="G407" s="536"/>
      <c r="I407" s="536"/>
      <c r="K407" s="371"/>
      <c r="L407" s="371"/>
      <c r="M407" s="542"/>
    </row>
    <row r="408" spans="5:13">
      <c r="E408" s="545"/>
      <c r="F408" s="540"/>
      <c r="G408" s="536"/>
      <c r="I408" s="536"/>
      <c r="K408" s="371"/>
      <c r="L408" s="371"/>
      <c r="M408" s="542"/>
    </row>
    <row r="409" spans="5:13">
      <c r="E409" s="540"/>
      <c r="F409" s="540"/>
      <c r="G409" s="536"/>
      <c r="H409" s="371"/>
      <c r="I409" s="371"/>
      <c r="J409" s="371"/>
      <c r="K409" s="371"/>
      <c r="L409" s="371"/>
      <c r="M409" s="371"/>
    </row>
    <row r="410" spans="5:13">
      <c r="E410" s="540"/>
      <c r="F410" s="540"/>
      <c r="G410" s="536"/>
      <c r="I410" s="371"/>
      <c r="J410" s="371"/>
      <c r="K410" s="371"/>
      <c r="L410" s="371"/>
      <c r="M410" s="371"/>
    </row>
    <row r="411" spans="5:13">
      <c r="E411" s="540"/>
      <c r="F411" s="540"/>
      <c r="G411" s="536"/>
      <c r="I411" s="371"/>
      <c r="J411" s="371"/>
      <c r="K411" s="371"/>
      <c r="L411" s="371"/>
      <c r="M411" s="542"/>
    </row>
    <row r="412" spans="5:13">
      <c r="E412" s="545"/>
      <c r="F412" s="540"/>
      <c r="G412" s="536"/>
      <c r="H412" s="542"/>
      <c r="I412" s="536"/>
      <c r="K412" s="536"/>
      <c r="M412" s="536"/>
    </row>
    <row r="413" spans="5:13">
      <c r="E413" s="540"/>
      <c r="F413" s="540"/>
      <c r="G413" s="536"/>
      <c r="H413" s="542"/>
      <c r="I413" s="536"/>
      <c r="K413" s="371"/>
      <c r="L413" s="371"/>
      <c r="M413" s="542"/>
    </row>
    <row r="414" spans="5:13">
      <c r="E414" s="540"/>
      <c r="F414" s="540"/>
      <c r="G414" s="536"/>
      <c r="I414" s="536"/>
      <c r="K414" s="371"/>
      <c r="L414" s="371"/>
      <c r="M414" s="542"/>
    </row>
    <row r="415" spans="5:13">
      <c r="E415" s="540"/>
      <c r="F415" s="540"/>
      <c r="G415" s="536"/>
      <c r="H415" s="542"/>
      <c r="I415" s="536"/>
      <c r="K415" s="371"/>
      <c r="L415" s="371"/>
      <c r="M415" s="542"/>
    </row>
    <row r="416" spans="5:13">
      <c r="E416" s="540"/>
      <c r="F416" s="540"/>
      <c r="G416" s="536"/>
      <c r="I416" s="536"/>
      <c r="K416" s="371"/>
      <c r="L416" s="371"/>
      <c r="M416" s="542"/>
    </row>
    <row r="417" spans="3:13">
      <c r="E417" s="545"/>
      <c r="F417" s="540"/>
      <c r="G417" s="536"/>
      <c r="I417" s="536"/>
      <c r="K417" s="371"/>
      <c r="L417" s="371"/>
      <c r="M417" s="542"/>
    </row>
    <row r="418" spans="3:13">
      <c r="E418" s="540"/>
      <c r="F418" s="540"/>
      <c r="G418" s="536"/>
      <c r="H418" s="371"/>
      <c r="I418" s="371"/>
      <c r="J418" s="371"/>
      <c r="K418" s="371"/>
      <c r="L418" s="371"/>
      <c r="M418" s="371"/>
    </row>
    <row r="419" spans="3:13">
      <c r="E419" s="540"/>
      <c r="F419" s="540"/>
      <c r="G419" s="536"/>
      <c r="I419" s="371"/>
      <c r="J419" s="371"/>
      <c r="K419" s="371"/>
      <c r="L419" s="371"/>
      <c r="M419" s="371"/>
    </row>
    <row r="420" spans="3:13">
      <c r="E420" s="540"/>
      <c r="F420" s="540"/>
      <c r="G420" s="536"/>
      <c r="I420" s="371"/>
      <c r="J420" s="371"/>
      <c r="K420" s="371"/>
      <c r="L420" s="371"/>
      <c r="M420" s="542"/>
    </row>
    <row r="421" spans="3:13">
      <c r="E421" s="545"/>
      <c r="F421" s="540"/>
      <c r="G421" s="536"/>
      <c r="H421" s="542"/>
      <c r="I421" s="536"/>
      <c r="K421" s="536"/>
      <c r="M421" s="536"/>
    </row>
    <row r="422" spans="3:13">
      <c r="E422" s="540"/>
      <c r="F422" s="540"/>
      <c r="G422" s="536"/>
      <c r="H422" s="542"/>
      <c r="I422" s="536"/>
      <c r="K422" s="371"/>
      <c r="L422" s="371"/>
      <c r="M422" s="542"/>
    </row>
    <row r="423" spans="3:13">
      <c r="E423" s="540"/>
      <c r="F423" s="540"/>
      <c r="G423" s="536"/>
      <c r="I423" s="536"/>
      <c r="K423" s="371"/>
      <c r="L423" s="371"/>
      <c r="M423" s="542"/>
    </row>
    <row r="424" spans="3:13">
      <c r="E424" s="540"/>
      <c r="F424" s="540"/>
      <c r="G424" s="536"/>
      <c r="H424" s="542"/>
      <c r="I424" s="536"/>
      <c r="K424" s="371"/>
      <c r="L424" s="371"/>
      <c r="M424" s="542"/>
    </row>
    <row r="425" spans="3:13">
      <c r="E425" s="540"/>
      <c r="F425" s="540"/>
      <c r="G425" s="536"/>
      <c r="I425" s="536"/>
      <c r="K425" s="371"/>
      <c r="L425" s="371"/>
      <c r="M425" s="542"/>
    </row>
    <row r="426" spans="3:13">
      <c r="E426" s="545"/>
      <c r="F426" s="540"/>
      <c r="G426" s="536"/>
      <c r="I426" s="536"/>
      <c r="K426" s="371"/>
      <c r="L426" s="371"/>
      <c r="M426" s="542"/>
    </row>
    <row r="427" spans="3:13">
      <c r="E427" s="540"/>
      <c r="F427" s="540"/>
      <c r="G427" s="536"/>
      <c r="H427" s="371"/>
      <c r="I427" s="371"/>
      <c r="J427" s="371"/>
      <c r="K427" s="371"/>
      <c r="L427" s="371"/>
      <c r="M427" s="371"/>
    </row>
    <row r="428" spans="3:13">
      <c r="C428" s="544"/>
      <c r="E428" s="540"/>
      <c r="F428" s="540"/>
      <c r="G428" s="536"/>
      <c r="I428" s="371"/>
      <c r="K428" s="371"/>
      <c r="M428" s="542"/>
    </row>
    <row r="429" spans="3:13">
      <c r="E429" s="540"/>
      <c r="F429" s="540"/>
      <c r="G429" s="536"/>
      <c r="H429" s="371"/>
      <c r="I429" s="371"/>
      <c r="J429" s="371"/>
      <c r="K429" s="371"/>
      <c r="L429" s="371"/>
      <c r="M429" s="371"/>
    </row>
    <row r="430" spans="3:13">
      <c r="C430" s="544"/>
      <c r="E430" s="540"/>
      <c r="F430" s="540"/>
      <c r="G430" s="536"/>
      <c r="I430" s="371"/>
      <c r="K430" s="371"/>
      <c r="M430" s="542"/>
    </row>
    <row r="431" spans="3:13">
      <c r="E431" s="540"/>
      <c r="F431" s="540"/>
      <c r="G431" s="536"/>
      <c r="H431" s="371"/>
      <c r="I431" s="371"/>
      <c r="J431" s="371"/>
      <c r="K431" s="371"/>
      <c r="L431" s="371"/>
      <c r="M431" s="371"/>
    </row>
    <row r="432" spans="3:13">
      <c r="C432" s="544"/>
      <c r="E432" s="540"/>
      <c r="F432" s="540"/>
      <c r="G432" s="536"/>
      <c r="I432" s="371"/>
      <c r="K432" s="371"/>
      <c r="M432" s="542"/>
    </row>
    <row r="433" spans="1:13">
      <c r="A433" s="371"/>
      <c r="B433" s="371"/>
      <c r="C433" s="371"/>
      <c r="D433" s="371"/>
      <c r="E433" s="371"/>
      <c r="F433" s="371"/>
      <c r="G433" s="371"/>
      <c r="H433" s="371"/>
      <c r="I433" s="371"/>
      <c r="J433" s="371"/>
      <c r="K433" s="371"/>
      <c r="L433" s="371"/>
      <c r="M433" s="371"/>
    </row>
    <row r="434" spans="1:13">
      <c r="C434" s="544"/>
      <c r="E434" s="540"/>
      <c r="F434" s="540"/>
      <c r="G434" s="536"/>
      <c r="I434" s="371"/>
      <c r="K434" s="371"/>
      <c r="M434" s="542"/>
    </row>
    <row r="435" spans="1:13">
      <c r="E435" s="540"/>
      <c r="F435" s="540"/>
      <c r="G435" s="536"/>
      <c r="H435" s="371"/>
      <c r="I435" s="371"/>
      <c r="J435" s="371"/>
      <c r="K435" s="371"/>
      <c r="L435" s="371"/>
      <c r="M435" s="371"/>
    </row>
    <row r="436" spans="1:13">
      <c r="C436" s="544"/>
      <c r="E436" s="540"/>
      <c r="F436" s="540"/>
      <c r="G436" s="536"/>
      <c r="I436" s="371"/>
      <c r="K436" s="371"/>
      <c r="M436" s="542"/>
    </row>
    <row r="437" spans="1:13">
      <c r="E437" s="540"/>
      <c r="F437" s="540"/>
      <c r="G437" s="536"/>
      <c r="H437" s="371"/>
      <c r="I437" s="371"/>
      <c r="J437" s="371"/>
      <c r="K437" s="371"/>
      <c r="L437" s="371"/>
      <c r="M437" s="371"/>
    </row>
    <row r="438" spans="1:13">
      <c r="C438" s="544"/>
      <c r="E438" s="540"/>
      <c r="F438" s="540"/>
      <c r="G438" s="536"/>
      <c r="I438" s="371"/>
      <c r="K438" s="371"/>
      <c r="M438" s="542"/>
    </row>
    <row r="439" spans="1:13">
      <c r="E439" s="540"/>
      <c r="F439" s="540"/>
      <c r="G439" s="536"/>
      <c r="H439" s="371"/>
      <c r="I439" s="371"/>
      <c r="J439" s="371"/>
      <c r="K439" s="371"/>
      <c r="L439" s="371"/>
      <c r="M439" s="371"/>
    </row>
    <row r="440" spans="1:13">
      <c r="C440" s="544"/>
      <c r="E440" s="540"/>
      <c r="F440" s="540"/>
      <c r="G440" s="536"/>
      <c r="I440" s="371"/>
      <c r="K440" s="371"/>
      <c r="M440" s="542"/>
    </row>
    <row r="441" spans="1:13">
      <c r="E441" s="540"/>
      <c r="F441" s="540"/>
      <c r="G441" s="536"/>
      <c r="H441" s="371"/>
      <c r="I441" s="371"/>
      <c r="J441" s="371"/>
      <c r="K441" s="371"/>
      <c r="L441" s="371"/>
      <c r="M441" s="371"/>
    </row>
    <row r="442" spans="1:13">
      <c r="C442" s="544"/>
      <c r="E442" s="540"/>
      <c r="F442" s="540"/>
      <c r="G442" s="536"/>
      <c r="I442" s="371"/>
      <c r="K442" s="371"/>
      <c r="M442" s="542"/>
    </row>
    <row r="443" spans="1:13">
      <c r="E443" s="540"/>
      <c r="F443" s="540"/>
      <c r="G443" s="536"/>
      <c r="H443" s="371"/>
      <c r="I443" s="371"/>
      <c r="J443" s="371"/>
      <c r="K443" s="371"/>
      <c r="L443" s="371"/>
      <c r="M443" s="371"/>
    </row>
    <row r="444" spans="1:13">
      <c r="C444" s="544"/>
      <c r="E444" s="540"/>
      <c r="F444" s="540"/>
      <c r="G444" s="536"/>
      <c r="I444" s="371"/>
      <c r="K444" s="371"/>
      <c r="M444" s="542"/>
    </row>
    <row r="445" spans="1:13">
      <c r="E445" s="540"/>
      <c r="F445" s="540"/>
      <c r="G445" s="536"/>
      <c r="H445" s="371"/>
      <c r="I445" s="371"/>
      <c r="J445" s="371"/>
      <c r="K445" s="371"/>
      <c r="L445" s="371"/>
      <c r="M445" s="371"/>
    </row>
    <row r="446" spans="1:13">
      <c r="C446" s="544"/>
      <c r="E446" s="540"/>
      <c r="F446" s="540"/>
      <c r="G446" s="536"/>
      <c r="I446" s="371"/>
      <c r="K446" s="371"/>
      <c r="M446" s="542"/>
    </row>
    <row r="447" spans="1:13">
      <c r="E447" s="540"/>
      <c r="F447" s="540"/>
      <c r="G447" s="536"/>
      <c r="H447" s="371"/>
      <c r="I447" s="371"/>
      <c r="J447" s="371"/>
      <c r="K447" s="371"/>
      <c r="L447" s="371"/>
      <c r="M447" s="371"/>
    </row>
    <row r="448" spans="1:13">
      <c r="C448" s="544"/>
      <c r="E448" s="540"/>
      <c r="F448" s="540"/>
      <c r="G448" s="536"/>
      <c r="I448" s="371"/>
      <c r="K448" s="371"/>
      <c r="M448" s="542"/>
    </row>
    <row r="449" spans="1:13">
      <c r="E449" s="540"/>
      <c r="F449" s="540"/>
      <c r="G449" s="536"/>
      <c r="H449" s="371"/>
      <c r="I449" s="371"/>
      <c r="J449" s="371"/>
      <c r="K449" s="371"/>
      <c r="L449" s="371"/>
      <c r="M449" s="371"/>
    </row>
    <row r="450" spans="1:13">
      <c r="C450" s="544"/>
      <c r="G450" s="536"/>
      <c r="I450" s="371"/>
      <c r="J450" s="371"/>
      <c r="K450" s="371"/>
      <c r="L450" s="371"/>
      <c r="M450" s="371"/>
    </row>
    <row r="451" spans="1:13">
      <c r="E451" s="540"/>
      <c r="F451" s="540"/>
      <c r="G451" s="536"/>
      <c r="I451" s="371"/>
      <c r="J451" s="371"/>
      <c r="K451" s="371"/>
      <c r="L451" s="371"/>
      <c r="M451" s="542"/>
    </row>
    <row r="452" spans="1:13">
      <c r="E452" s="540"/>
      <c r="F452" s="540"/>
      <c r="G452" s="536"/>
      <c r="H452" s="542"/>
      <c r="I452" s="536"/>
      <c r="K452" s="536"/>
      <c r="M452" s="536"/>
    </row>
    <row r="453" spans="1:13">
      <c r="E453" s="536"/>
      <c r="F453" s="540"/>
      <c r="G453" s="536"/>
      <c r="H453" s="542"/>
      <c r="I453" s="536"/>
      <c r="K453" s="371"/>
      <c r="L453" s="371"/>
      <c r="M453" s="542"/>
    </row>
    <row r="454" spans="1:13">
      <c r="E454" s="540"/>
      <c r="F454" s="540"/>
      <c r="G454" s="536"/>
      <c r="I454" s="536"/>
      <c r="K454" s="371"/>
      <c r="L454" s="371"/>
      <c r="M454" s="542"/>
    </row>
    <row r="455" spans="1:13">
      <c r="E455" s="540"/>
      <c r="F455" s="540"/>
      <c r="G455" s="536"/>
      <c r="H455" s="542"/>
      <c r="I455" s="536"/>
      <c r="K455" s="371"/>
      <c r="L455" s="371"/>
      <c r="M455" s="542"/>
    </row>
    <row r="456" spans="1:13">
      <c r="E456" s="540"/>
      <c r="F456" s="540"/>
      <c r="G456" s="536"/>
      <c r="H456" s="371"/>
      <c r="I456" s="371"/>
      <c r="J456" s="371"/>
      <c r="K456" s="371"/>
      <c r="L456" s="371"/>
      <c r="M456" s="371"/>
    </row>
    <row r="457" spans="1:13">
      <c r="C457" s="544"/>
      <c r="G457" s="536"/>
      <c r="I457" s="371"/>
      <c r="J457" s="371"/>
      <c r="K457" s="371"/>
      <c r="L457" s="371"/>
      <c r="M457" s="371"/>
    </row>
    <row r="458" spans="1:13">
      <c r="E458" s="540"/>
      <c r="F458" s="540"/>
      <c r="G458" s="536"/>
      <c r="I458" s="371"/>
      <c r="J458" s="371"/>
      <c r="K458" s="371"/>
      <c r="L458" s="371"/>
      <c r="M458" s="542"/>
    </row>
    <row r="459" spans="1:13">
      <c r="E459" s="545"/>
      <c r="F459" s="540"/>
      <c r="G459" s="536"/>
      <c r="H459" s="542"/>
      <c r="I459" s="536"/>
      <c r="K459" s="536"/>
      <c r="M459" s="536"/>
    </row>
    <row r="460" spans="1:13">
      <c r="E460" s="536"/>
      <c r="F460" s="540"/>
      <c r="G460" s="536"/>
      <c r="H460" s="542"/>
      <c r="I460" s="536"/>
      <c r="K460" s="371"/>
      <c r="L460" s="371"/>
      <c r="M460" s="542"/>
    </row>
    <row r="461" spans="1:13">
      <c r="E461" s="545"/>
      <c r="F461" s="540"/>
      <c r="G461" s="536"/>
      <c r="H461" s="542"/>
      <c r="I461" s="536"/>
      <c r="K461" s="371"/>
      <c r="L461" s="371"/>
      <c r="M461" s="542"/>
    </row>
    <row r="462" spans="1:13">
      <c r="E462" s="540"/>
      <c r="F462" s="540"/>
      <c r="G462" s="536"/>
      <c r="H462" s="371"/>
      <c r="I462" s="371"/>
      <c r="J462" s="371"/>
      <c r="K462" s="371"/>
      <c r="L462" s="371"/>
      <c r="M462" s="371"/>
    </row>
    <row r="463" spans="1:13">
      <c r="A463" s="371"/>
      <c r="B463" s="371"/>
      <c r="C463" s="371"/>
      <c r="D463" s="371"/>
      <c r="E463" s="371"/>
      <c r="F463" s="371"/>
      <c r="G463" s="371"/>
      <c r="H463" s="371"/>
      <c r="I463" s="371"/>
      <c r="J463" s="371"/>
      <c r="K463" s="371"/>
      <c r="L463" s="371"/>
      <c r="M463" s="371"/>
    </row>
    <row r="464" spans="1:13">
      <c r="C464" s="544"/>
      <c r="G464" s="536"/>
      <c r="I464" s="371"/>
      <c r="J464" s="371"/>
      <c r="K464" s="371"/>
      <c r="L464" s="371"/>
      <c r="M464" s="371"/>
    </row>
    <row r="465" spans="3:13">
      <c r="E465" s="540"/>
      <c r="F465" s="540"/>
      <c r="G465" s="536"/>
      <c r="I465" s="371"/>
      <c r="J465" s="371"/>
      <c r="K465" s="371"/>
      <c r="L465" s="371"/>
      <c r="M465" s="542"/>
    </row>
    <row r="466" spans="3:13">
      <c r="E466" s="545"/>
      <c r="F466" s="540"/>
      <c r="G466" s="536"/>
      <c r="H466" s="542"/>
      <c r="I466" s="536"/>
      <c r="K466" s="536"/>
      <c r="M466" s="536"/>
    </row>
    <row r="467" spans="3:13">
      <c r="E467" s="536"/>
      <c r="F467" s="540"/>
      <c r="G467" s="536"/>
      <c r="H467" s="542"/>
      <c r="I467" s="536"/>
      <c r="K467" s="371"/>
      <c r="L467" s="371"/>
      <c r="M467" s="542"/>
    </row>
    <row r="468" spans="3:13">
      <c r="E468" s="545"/>
      <c r="F468" s="540"/>
      <c r="G468" s="536"/>
      <c r="H468" s="542"/>
      <c r="I468" s="536"/>
      <c r="K468" s="371"/>
      <c r="L468" s="371"/>
      <c r="M468" s="542"/>
    </row>
    <row r="469" spans="3:13">
      <c r="E469" s="540"/>
      <c r="F469" s="540"/>
      <c r="G469" s="536"/>
      <c r="H469" s="371"/>
      <c r="I469" s="371"/>
      <c r="J469" s="371"/>
      <c r="K469" s="371"/>
      <c r="L469" s="371"/>
      <c r="M469" s="371"/>
    </row>
    <row r="470" spans="3:13">
      <c r="C470" s="544"/>
      <c r="G470" s="536"/>
      <c r="I470" s="371"/>
      <c r="J470" s="371"/>
      <c r="K470" s="371"/>
      <c r="L470" s="371"/>
      <c r="M470" s="371"/>
    </row>
    <row r="471" spans="3:13">
      <c r="E471" s="540"/>
      <c r="F471" s="540"/>
      <c r="G471" s="536"/>
      <c r="I471" s="371"/>
      <c r="J471" s="371"/>
      <c r="K471" s="371"/>
      <c r="L471" s="371"/>
      <c r="M471" s="542"/>
    </row>
    <row r="472" spans="3:13">
      <c r="E472" s="545"/>
      <c r="F472" s="540"/>
      <c r="G472" s="536"/>
      <c r="H472" s="542"/>
      <c r="I472" s="536"/>
      <c r="K472" s="536"/>
      <c r="M472" s="536"/>
    </row>
    <row r="473" spans="3:13">
      <c r="E473" s="536"/>
      <c r="F473" s="540"/>
      <c r="G473" s="536"/>
      <c r="H473" s="542"/>
      <c r="I473" s="536"/>
      <c r="K473" s="371"/>
      <c r="L473" s="371"/>
      <c r="M473" s="542"/>
    </row>
    <row r="474" spans="3:13">
      <c r="E474" s="545"/>
      <c r="F474" s="540"/>
      <c r="G474" s="536"/>
      <c r="H474" s="542"/>
      <c r="I474" s="536"/>
      <c r="K474" s="371"/>
      <c r="L474" s="371"/>
      <c r="M474" s="542"/>
    </row>
    <row r="475" spans="3:13">
      <c r="E475" s="540"/>
      <c r="F475" s="540"/>
      <c r="G475" s="536"/>
      <c r="H475" s="371"/>
      <c r="I475" s="371"/>
      <c r="J475" s="371"/>
      <c r="K475" s="371"/>
      <c r="L475" s="371"/>
      <c r="M475" s="371"/>
    </row>
    <row r="476" spans="3:13">
      <c r="C476" s="544"/>
      <c r="G476" s="536"/>
      <c r="I476" s="371"/>
      <c r="J476" s="371"/>
      <c r="K476" s="371"/>
      <c r="L476" s="371"/>
      <c r="M476" s="371"/>
    </row>
    <row r="477" spans="3:13">
      <c r="E477" s="540"/>
      <c r="F477" s="540"/>
      <c r="G477" s="536"/>
      <c r="I477" s="371"/>
      <c r="J477" s="371"/>
      <c r="K477" s="371"/>
      <c r="L477" s="371"/>
      <c r="M477" s="542"/>
    </row>
    <row r="478" spans="3:13">
      <c r="E478" s="545"/>
      <c r="F478" s="540"/>
      <c r="G478" s="536"/>
      <c r="H478" s="542"/>
      <c r="I478" s="536"/>
      <c r="K478" s="536"/>
      <c r="M478" s="536"/>
    </row>
    <row r="479" spans="3:13">
      <c r="E479" s="536"/>
      <c r="F479" s="540"/>
      <c r="G479" s="536"/>
      <c r="H479" s="542"/>
      <c r="I479" s="536"/>
      <c r="K479" s="371"/>
      <c r="L479" s="371"/>
      <c r="M479" s="542"/>
    </row>
    <row r="480" spans="3:13">
      <c r="E480" s="545"/>
      <c r="F480" s="540"/>
      <c r="G480" s="536"/>
      <c r="H480" s="542"/>
      <c r="I480" s="536"/>
      <c r="K480" s="371"/>
      <c r="L480" s="371"/>
      <c r="M480" s="542"/>
    </row>
    <row r="481" spans="3:13">
      <c r="E481" s="540"/>
      <c r="F481" s="540"/>
      <c r="G481" s="536"/>
      <c r="H481" s="371"/>
      <c r="I481" s="371"/>
      <c r="J481" s="371"/>
      <c r="K481" s="371"/>
      <c r="L481" s="371"/>
      <c r="M481" s="371"/>
    </row>
    <row r="482" spans="3:13">
      <c r="C482" s="544"/>
      <c r="G482" s="536"/>
      <c r="I482" s="371"/>
      <c r="J482" s="371"/>
      <c r="K482" s="371"/>
      <c r="L482" s="371"/>
      <c r="M482" s="371"/>
    </row>
    <row r="483" spans="3:13">
      <c r="E483" s="540"/>
      <c r="F483" s="540"/>
      <c r="G483" s="536"/>
      <c r="I483" s="371"/>
      <c r="J483" s="371"/>
      <c r="K483" s="371"/>
      <c r="L483" s="371"/>
      <c r="M483" s="542"/>
    </row>
    <row r="484" spans="3:13">
      <c r="E484" s="545"/>
      <c r="F484" s="540"/>
      <c r="G484" s="536"/>
      <c r="H484" s="542"/>
      <c r="I484" s="536"/>
      <c r="K484" s="536"/>
      <c r="M484" s="536"/>
    </row>
    <row r="485" spans="3:13">
      <c r="E485" s="536"/>
      <c r="F485" s="540"/>
      <c r="G485" s="536"/>
      <c r="H485" s="542"/>
      <c r="I485" s="536"/>
      <c r="K485" s="371"/>
      <c r="L485" s="371"/>
      <c r="M485" s="542"/>
    </row>
    <row r="486" spans="3:13">
      <c r="E486" s="545"/>
      <c r="F486" s="540"/>
      <c r="G486" s="536"/>
      <c r="H486" s="542"/>
      <c r="I486" s="536"/>
      <c r="K486" s="371"/>
      <c r="L486" s="371"/>
      <c r="M486" s="542"/>
    </row>
    <row r="487" spans="3:13">
      <c r="E487" s="540"/>
      <c r="F487" s="540"/>
      <c r="G487" s="536"/>
      <c r="H487" s="371"/>
      <c r="I487" s="371"/>
      <c r="J487" s="371"/>
      <c r="K487" s="371"/>
      <c r="L487" s="371"/>
      <c r="M487" s="371"/>
    </row>
    <row r="488" spans="3:13">
      <c r="C488" s="544"/>
      <c r="G488" s="536"/>
      <c r="I488" s="371"/>
      <c r="J488" s="371"/>
      <c r="K488" s="371"/>
      <c r="L488" s="371"/>
      <c r="M488" s="371"/>
    </row>
    <row r="489" spans="3:13">
      <c r="E489" s="540"/>
      <c r="F489" s="540"/>
      <c r="G489" s="536"/>
      <c r="I489" s="371"/>
      <c r="J489" s="371"/>
      <c r="K489" s="371"/>
      <c r="L489" s="371"/>
      <c r="M489" s="542"/>
    </row>
    <row r="490" spans="3:13">
      <c r="E490" s="545"/>
      <c r="F490" s="540"/>
      <c r="G490" s="536"/>
      <c r="H490" s="542"/>
      <c r="I490" s="536"/>
      <c r="K490" s="536"/>
      <c r="M490" s="536"/>
    </row>
    <row r="491" spans="3:13">
      <c r="E491" s="536"/>
      <c r="F491" s="540"/>
      <c r="G491" s="536"/>
      <c r="H491" s="542"/>
      <c r="I491" s="536"/>
      <c r="K491" s="371"/>
      <c r="L491" s="371"/>
      <c r="M491" s="542"/>
    </row>
    <row r="492" spans="3:13">
      <c r="E492" s="545"/>
      <c r="F492" s="540"/>
      <c r="G492" s="536"/>
      <c r="H492" s="542"/>
      <c r="I492" s="536"/>
      <c r="K492" s="371"/>
      <c r="L492" s="371"/>
      <c r="M492" s="542"/>
    </row>
    <row r="493" spans="3:13">
      <c r="E493" s="540"/>
      <c r="F493" s="540"/>
      <c r="G493" s="536"/>
      <c r="H493" s="371"/>
      <c r="I493" s="371"/>
      <c r="J493" s="371"/>
      <c r="K493" s="371"/>
      <c r="L493" s="371"/>
      <c r="M493" s="371"/>
    </row>
    <row r="494" spans="3:13">
      <c r="G494" s="536"/>
      <c r="I494" s="371"/>
      <c r="J494" s="371"/>
      <c r="K494" s="371"/>
      <c r="L494" s="371"/>
      <c r="M494" s="371"/>
    </row>
    <row r="495" spans="3:13">
      <c r="E495" s="540"/>
      <c r="F495" s="540"/>
      <c r="G495" s="536"/>
      <c r="I495" s="371"/>
      <c r="J495" s="371"/>
      <c r="K495" s="371"/>
      <c r="L495" s="371"/>
      <c r="M495" s="542"/>
    </row>
    <row r="496" spans="3:13">
      <c r="E496" s="545"/>
      <c r="F496" s="540"/>
      <c r="G496" s="536"/>
      <c r="H496" s="542"/>
      <c r="I496" s="536"/>
      <c r="K496" s="536"/>
      <c r="M496" s="536"/>
    </row>
    <row r="497" spans="1:13">
      <c r="A497" s="371"/>
      <c r="B497" s="371"/>
      <c r="C497" s="371"/>
      <c r="D497" s="371"/>
      <c r="E497" s="371"/>
      <c r="F497" s="371"/>
      <c r="G497" s="371"/>
      <c r="H497" s="371"/>
      <c r="I497" s="371"/>
      <c r="J497" s="371"/>
      <c r="K497" s="371"/>
      <c r="L497" s="371"/>
      <c r="M497" s="371"/>
    </row>
    <row r="498" spans="1:13">
      <c r="E498" s="536"/>
      <c r="F498" s="540"/>
      <c r="G498" s="536"/>
      <c r="H498" s="542"/>
      <c r="I498" s="536"/>
      <c r="K498" s="371"/>
      <c r="L498" s="371"/>
      <c r="M498" s="542"/>
    </row>
    <row r="499" spans="1:13">
      <c r="E499" s="540"/>
      <c r="F499" s="540"/>
      <c r="G499" s="536"/>
      <c r="H499" s="542"/>
      <c r="I499" s="536"/>
      <c r="K499" s="371"/>
      <c r="L499" s="371"/>
      <c r="M499" s="542"/>
    </row>
    <row r="500" spans="1:13">
      <c r="E500" s="545"/>
      <c r="F500" s="540"/>
      <c r="G500" s="536"/>
      <c r="H500" s="542"/>
      <c r="I500" s="536"/>
      <c r="K500" s="371"/>
      <c r="L500" s="371"/>
      <c r="M500" s="542"/>
    </row>
    <row r="501" spans="1:13">
      <c r="E501" s="540"/>
      <c r="F501" s="540"/>
      <c r="G501" s="536"/>
      <c r="H501" s="371"/>
      <c r="I501" s="371"/>
      <c r="J501" s="371"/>
      <c r="K501" s="371"/>
      <c r="L501" s="371"/>
      <c r="M501" s="371"/>
    </row>
    <row r="502" spans="1:13">
      <c r="C502" s="544"/>
      <c r="G502" s="536"/>
      <c r="I502" s="371"/>
      <c r="J502" s="371"/>
      <c r="K502" s="371"/>
      <c r="L502" s="371"/>
      <c r="M502" s="371"/>
    </row>
    <row r="503" spans="1:13">
      <c r="E503" s="540"/>
      <c r="F503" s="540"/>
      <c r="G503" s="536"/>
      <c r="I503" s="371"/>
      <c r="J503" s="371"/>
      <c r="K503" s="371"/>
      <c r="L503" s="371"/>
      <c r="M503" s="542"/>
    </row>
    <row r="504" spans="1:13">
      <c r="E504" s="545"/>
      <c r="F504" s="540"/>
      <c r="G504" s="536"/>
      <c r="H504" s="542"/>
      <c r="I504" s="536"/>
      <c r="K504" s="536"/>
      <c r="M504" s="536"/>
    </row>
    <row r="505" spans="1:13">
      <c r="E505" s="536"/>
      <c r="F505" s="540"/>
      <c r="G505" s="536"/>
      <c r="H505" s="542"/>
      <c r="I505" s="536"/>
      <c r="K505" s="371"/>
      <c r="L505" s="371"/>
      <c r="M505" s="542"/>
    </row>
    <row r="506" spans="1:13">
      <c r="E506" s="545"/>
      <c r="F506" s="540"/>
      <c r="G506" s="536"/>
      <c r="H506" s="542"/>
      <c r="I506" s="536"/>
      <c r="K506" s="371"/>
      <c r="L506" s="371"/>
      <c r="M506" s="542"/>
    </row>
    <row r="507" spans="1:13">
      <c r="E507" s="540"/>
      <c r="F507" s="540"/>
      <c r="G507" s="536"/>
      <c r="H507" s="371"/>
      <c r="I507" s="371"/>
      <c r="J507" s="371"/>
      <c r="K507" s="371"/>
      <c r="L507" s="371"/>
      <c r="M507" s="371"/>
    </row>
    <row r="508" spans="1:13">
      <c r="E508" s="540"/>
      <c r="F508" s="540"/>
      <c r="G508" s="536"/>
      <c r="I508" s="371"/>
      <c r="J508" s="371"/>
      <c r="K508" s="371"/>
      <c r="L508" s="371"/>
      <c r="M508" s="371"/>
    </row>
    <row r="509" spans="1:13">
      <c r="E509" s="540"/>
      <c r="F509" s="540"/>
      <c r="G509" s="536"/>
      <c r="I509" s="371"/>
      <c r="J509" s="371"/>
      <c r="K509" s="371"/>
      <c r="L509" s="371"/>
      <c r="M509" s="542"/>
    </row>
    <row r="510" spans="1:13">
      <c r="E510" s="540"/>
      <c r="F510" s="540"/>
      <c r="G510" s="536"/>
      <c r="H510" s="542"/>
      <c r="I510" s="536"/>
      <c r="K510" s="371"/>
      <c r="L510" s="371"/>
      <c r="M510" s="542"/>
    </row>
    <row r="511" spans="1:13">
      <c r="E511" s="540"/>
      <c r="F511" s="540"/>
      <c r="G511" s="536"/>
      <c r="H511" s="542"/>
      <c r="I511" s="536"/>
      <c r="K511" s="371"/>
      <c r="L511" s="371"/>
      <c r="M511" s="542"/>
    </row>
    <row r="512" spans="1:13">
      <c r="E512" s="540"/>
      <c r="F512" s="540"/>
      <c r="G512" s="536"/>
      <c r="H512" s="542"/>
      <c r="I512" s="536"/>
      <c r="K512" s="371"/>
      <c r="L512" s="371"/>
      <c r="M512" s="542"/>
    </row>
    <row r="513" spans="3:13">
      <c r="E513" s="540"/>
      <c r="F513" s="540"/>
      <c r="G513" s="536"/>
      <c r="H513" s="542"/>
      <c r="I513" s="536"/>
      <c r="K513" s="371"/>
      <c r="L513" s="371"/>
      <c r="M513" s="542"/>
    </row>
    <row r="514" spans="3:13">
      <c r="E514" s="545"/>
      <c r="F514" s="540"/>
      <c r="G514" s="536"/>
      <c r="H514" s="542"/>
      <c r="I514" s="536"/>
      <c r="K514" s="371"/>
      <c r="L514" s="371"/>
      <c r="M514" s="542"/>
    </row>
    <row r="515" spans="3:13">
      <c r="E515" s="540"/>
      <c r="F515" s="540"/>
      <c r="G515" s="536"/>
      <c r="H515" s="371"/>
      <c r="I515" s="371"/>
      <c r="J515" s="371"/>
      <c r="K515" s="371"/>
      <c r="L515" s="371"/>
      <c r="M515" s="371"/>
    </row>
    <row r="516" spans="3:13">
      <c r="G516" s="536"/>
      <c r="I516" s="371"/>
      <c r="J516" s="371"/>
      <c r="K516" s="371"/>
      <c r="L516" s="371"/>
      <c r="M516" s="371"/>
    </row>
    <row r="517" spans="3:13">
      <c r="E517" s="540"/>
      <c r="F517" s="540"/>
      <c r="G517" s="536"/>
      <c r="I517" s="371"/>
      <c r="J517" s="371"/>
      <c r="K517" s="371"/>
      <c r="L517" s="371"/>
      <c r="M517" s="542"/>
    </row>
    <row r="518" spans="3:13">
      <c r="E518" s="540"/>
      <c r="F518" s="540"/>
      <c r="G518" s="536"/>
      <c r="H518" s="542"/>
      <c r="I518" s="536"/>
      <c r="K518" s="536"/>
      <c r="M518" s="536"/>
    </row>
    <row r="519" spans="3:13">
      <c r="E519" s="536"/>
      <c r="F519" s="540"/>
      <c r="G519" s="536"/>
      <c r="H519" s="542"/>
      <c r="I519" s="536"/>
      <c r="K519" s="371"/>
      <c r="L519" s="371"/>
      <c r="M519" s="542"/>
    </row>
    <row r="520" spans="3:13">
      <c r="E520" s="540"/>
      <c r="F520" s="540"/>
      <c r="G520" s="536"/>
      <c r="H520" s="542"/>
      <c r="I520" s="536"/>
      <c r="K520" s="371"/>
      <c r="L520" s="371"/>
      <c r="M520" s="542"/>
    </row>
    <row r="521" spans="3:13">
      <c r="E521" s="540"/>
      <c r="F521" s="540"/>
      <c r="G521" s="536"/>
      <c r="H521" s="542"/>
      <c r="I521" s="536"/>
      <c r="K521" s="371"/>
      <c r="L521" s="371"/>
      <c r="M521" s="542"/>
    </row>
    <row r="522" spans="3:13">
      <c r="E522" s="540"/>
      <c r="F522" s="540"/>
      <c r="G522" s="536"/>
      <c r="H522" s="371"/>
      <c r="I522" s="371"/>
      <c r="J522" s="371"/>
      <c r="K522" s="371"/>
      <c r="L522" s="371"/>
      <c r="M522" s="371"/>
    </row>
    <row r="523" spans="3:13">
      <c r="E523" s="540"/>
      <c r="F523" s="540"/>
      <c r="G523" s="536"/>
      <c r="H523" s="541"/>
      <c r="I523" s="371"/>
      <c r="J523" s="541"/>
      <c r="K523" s="371"/>
      <c r="L523" s="541"/>
      <c r="M523" s="541"/>
    </row>
    <row r="524" spans="3:13">
      <c r="E524" s="540"/>
      <c r="F524" s="540"/>
      <c r="G524" s="536"/>
      <c r="H524" s="371"/>
      <c r="I524" s="371"/>
      <c r="J524" s="371"/>
      <c r="K524" s="371"/>
      <c r="L524" s="371"/>
      <c r="M524" s="371"/>
    </row>
    <row r="525" spans="3:13">
      <c r="E525" s="540"/>
      <c r="F525" s="540"/>
      <c r="G525" s="536"/>
      <c r="H525" s="371"/>
      <c r="I525" s="371"/>
      <c r="J525" s="371"/>
      <c r="K525" s="371"/>
      <c r="L525" s="371"/>
      <c r="M525" s="371"/>
    </row>
    <row r="526" spans="3:13">
      <c r="E526" s="540"/>
      <c r="F526" s="540"/>
      <c r="G526" s="536"/>
      <c r="H526" s="371"/>
      <c r="I526" s="371"/>
      <c r="J526" s="371"/>
      <c r="K526" s="371"/>
      <c r="L526" s="371"/>
      <c r="M526" s="371"/>
    </row>
    <row r="527" spans="3:13">
      <c r="C527" s="544"/>
      <c r="E527" s="540"/>
      <c r="F527" s="540"/>
      <c r="G527" s="542"/>
      <c r="I527" s="371"/>
      <c r="K527" s="371"/>
      <c r="M527" s="542"/>
    </row>
    <row r="528" spans="3:13">
      <c r="E528" s="540"/>
      <c r="F528" s="540"/>
      <c r="G528" s="536"/>
      <c r="H528" s="371"/>
      <c r="I528" s="371"/>
      <c r="J528" s="371"/>
      <c r="K528" s="371"/>
      <c r="L528" s="371"/>
      <c r="M528" s="371"/>
    </row>
    <row r="529" spans="1:13">
      <c r="E529" s="540"/>
      <c r="F529" s="540"/>
      <c r="G529" s="536"/>
      <c r="H529" s="541"/>
      <c r="I529" s="371"/>
      <c r="J529" s="541"/>
      <c r="K529" s="371"/>
      <c r="L529" s="541"/>
      <c r="M529" s="541"/>
    </row>
    <row r="530" spans="1:13">
      <c r="A530" s="371"/>
      <c r="B530" s="371"/>
      <c r="C530" s="371"/>
      <c r="D530" s="371"/>
      <c r="E530" s="371"/>
      <c r="F530" s="371"/>
      <c r="G530" s="371"/>
      <c r="H530" s="371"/>
      <c r="I530" s="371"/>
      <c r="J530" s="371"/>
      <c r="K530" s="371"/>
      <c r="L530" s="371"/>
      <c r="M530" s="371"/>
    </row>
  </sheetData>
  <mergeCells count="46">
    <mergeCell ref="A188:A192"/>
    <mergeCell ref="N168:R168"/>
    <mergeCell ref="N169:R169"/>
    <mergeCell ref="N160:R160"/>
    <mergeCell ref="N161:R161"/>
    <mergeCell ref="N162:R162"/>
    <mergeCell ref="N167:R167"/>
    <mergeCell ref="N77:R77"/>
    <mergeCell ref="N72:R72"/>
    <mergeCell ref="N78:R78"/>
    <mergeCell ref="N82:R82"/>
    <mergeCell ref="N144:R144"/>
    <mergeCell ref="N146:R146"/>
    <mergeCell ref="N147:R147"/>
    <mergeCell ref="N148:R148"/>
    <mergeCell ref="N153:R153"/>
    <mergeCell ref="N154:R154"/>
    <mergeCell ref="N59:R59"/>
    <mergeCell ref="N60:R60"/>
    <mergeCell ref="N70:R70"/>
    <mergeCell ref="N71:R71"/>
    <mergeCell ref="N76:R76"/>
    <mergeCell ref="N44:R44"/>
    <mergeCell ref="N50:R50"/>
    <mergeCell ref="N42:O42"/>
    <mergeCell ref="A1:C1"/>
    <mergeCell ref="K1:M1"/>
    <mergeCell ref="A2:M2"/>
    <mergeCell ref="N17:R17"/>
    <mergeCell ref="N30:R30"/>
    <mergeCell ref="N32:R32"/>
    <mergeCell ref="N37:R37"/>
    <mergeCell ref="N22:R22"/>
    <mergeCell ref="N21:R21"/>
    <mergeCell ref="N27:R27"/>
    <mergeCell ref="N36:R36"/>
    <mergeCell ref="A131:A132"/>
    <mergeCell ref="A42:A43"/>
    <mergeCell ref="A22:A24"/>
    <mergeCell ref="A34:A35"/>
    <mergeCell ref="A92:A93"/>
    <mergeCell ref="A99:A110"/>
    <mergeCell ref="A95:A98"/>
    <mergeCell ref="A111:A116"/>
    <mergeCell ref="A117:A120"/>
    <mergeCell ref="A121:A124"/>
  </mergeCells>
  <pageMargins left="0" right="0" top="0.74803149606299213" bottom="0.74803149606299213" header="0.31496062992125984" footer="0.31496062992125984"/>
  <pageSetup paperSize="9" scale="72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92"/>
  <sheetViews>
    <sheetView view="pageBreakPreview" topLeftCell="A55" zoomScale="115" zoomScaleNormal="90" zoomScaleSheetLayoutView="115" workbookViewId="0">
      <selection activeCell="E14" sqref="E14"/>
    </sheetView>
  </sheetViews>
  <sheetFormatPr defaultColWidth="9.125" defaultRowHeight="15.75"/>
  <cols>
    <col min="1" max="1" width="3.625" style="113" customWidth="1"/>
    <col min="2" max="2" width="11.375" style="113" customWidth="1"/>
    <col min="3" max="3" width="43" style="113" customWidth="1"/>
    <col min="4" max="4" width="9.625" style="113" customWidth="1"/>
    <col min="5" max="5" width="9.75" style="113" customWidth="1"/>
    <col min="6" max="6" width="8.625" style="113" customWidth="1"/>
    <col min="7" max="7" width="6.375" style="113" customWidth="1"/>
    <col min="8" max="8" width="8.75" style="113" customWidth="1"/>
    <col min="9" max="9" width="8" style="113" customWidth="1"/>
    <col min="10" max="10" width="9" style="113" customWidth="1"/>
    <col min="11" max="11" width="7.25" style="113" customWidth="1"/>
    <col min="12" max="12" width="10.375" style="113" customWidth="1"/>
    <col min="13" max="13" width="12.875" style="113" customWidth="1"/>
    <col min="14" max="17" width="9.125" style="113"/>
    <col min="18" max="18" width="6.625" style="113" customWidth="1"/>
    <col min="19" max="16384" width="9.125" style="113"/>
  </cols>
  <sheetData>
    <row r="1" spans="1:18" ht="26.25" customHeight="1">
      <c r="B1" s="868" t="s">
        <v>673</v>
      </c>
      <c r="C1" s="868"/>
      <c r="K1" s="869" t="s">
        <v>677</v>
      </c>
      <c r="L1" s="869"/>
      <c r="M1" s="869"/>
    </row>
    <row r="2" spans="1:18" ht="51.75" customHeight="1">
      <c r="A2" s="870" t="s">
        <v>679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</row>
    <row r="3" spans="1:18">
      <c r="A3" s="247"/>
      <c r="B3" s="248"/>
      <c r="C3" s="249"/>
      <c r="D3" s="806"/>
      <c r="E3" s="807" t="s">
        <v>44</v>
      </c>
      <c r="F3" s="807"/>
      <c r="G3" s="808" t="s">
        <v>45</v>
      </c>
      <c r="H3" s="806"/>
      <c r="I3" s="247" t="s">
        <v>46</v>
      </c>
      <c r="J3" s="250"/>
      <c r="K3" s="251" t="s">
        <v>47</v>
      </c>
      <c r="L3" s="251"/>
      <c r="M3" s="248"/>
      <c r="N3" s="246"/>
      <c r="O3" s="246"/>
      <c r="P3" s="246"/>
      <c r="Q3" s="246"/>
      <c r="R3" s="246"/>
    </row>
    <row r="4" spans="1:18" ht="16.5" customHeight="1">
      <c r="A4" s="252"/>
      <c r="B4" s="116"/>
      <c r="C4" s="32" t="s">
        <v>1</v>
      </c>
      <c r="D4" s="253"/>
      <c r="E4" s="254" t="s">
        <v>26</v>
      </c>
      <c r="F4" s="255"/>
      <c r="G4" s="256"/>
      <c r="H4" s="255"/>
      <c r="I4" s="256"/>
      <c r="J4" s="255"/>
      <c r="K4" s="256" t="s">
        <v>2</v>
      </c>
      <c r="L4" s="257"/>
      <c r="M4" s="116" t="s">
        <v>3</v>
      </c>
      <c r="N4" s="246"/>
      <c r="O4" s="246"/>
      <c r="P4" s="246"/>
      <c r="Q4" s="246"/>
      <c r="R4" s="246"/>
    </row>
    <row r="5" spans="1:18">
      <c r="A5" s="258" t="s">
        <v>4</v>
      </c>
      <c r="B5" s="116" t="s">
        <v>5</v>
      </c>
      <c r="C5" s="113" t="s">
        <v>6</v>
      </c>
      <c r="D5" s="876" t="s">
        <v>27</v>
      </c>
      <c r="E5" s="878" t="s">
        <v>7</v>
      </c>
      <c r="F5" s="876" t="s">
        <v>8</v>
      </c>
      <c r="G5" s="116" t="s">
        <v>28</v>
      </c>
      <c r="H5" s="32" t="s">
        <v>8</v>
      </c>
      <c r="I5" s="116" t="s">
        <v>28</v>
      </c>
      <c r="J5" s="32" t="s">
        <v>8</v>
      </c>
      <c r="K5" s="116" t="s">
        <v>28</v>
      </c>
      <c r="L5" s="32" t="s">
        <v>8</v>
      </c>
      <c r="M5" s="116"/>
      <c r="N5" s="246"/>
      <c r="O5" s="246"/>
      <c r="P5" s="246"/>
      <c r="Q5" s="246"/>
      <c r="R5" s="246"/>
    </row>
    <row r="6" spans="1:18">
      <c r="A6" s="256"/>
      <c r="B6" s="259"/>
      <c r="C6" s="260"/>
      <c r="D6" s="877"/>
      <c r="E6" s="879"/>
      <c r="F6" s="877"/>
      <c r="G6" s="259" t="s">
        <v>29</v>
      </c>
      <c r="H6" s="260"/>
      <c r="I6" s="259" t="s">
        <v>29</v>
      </c>
      <c r="J6" s="260"/>
      <c r="K6" s="259" t="s">
        <v>29</v>
      </c>
      <c r="L6" s="260"/>
      <c r="M6" s="259"/>
      <c r="N6" s="246"/>
      <c r="O6" s="246"/>
      <c r="P6" s="246"/>
      <c r="Q6" s="246"/>
      <c r="R6" s="246"/>
    </row>
    <row r="7" spans="1:18">
      <c r="A7" s="261" t="s">
        <v>9</v>
      </c>
      <c r="B7" s="262" t="s">
        <v>10</v>
      </c>
      <c r="C7" s="262" t="s">
        <v>11</v>
      </c>
      <c r="D7" s="261" t="s">
        <v>12</v>
      </c>
      <c r="E7" s="262" t="s">
        <v>13</v>
      </c>
      <c r="F7" s="263" t="s">
        <v>14</v>
      </c>
      <c r="G7" s="264" t="s">
        <v>15</v>
      </c>
      <c r="H7" s="261" t="s">
        <v>16</v>
      </c>
      <c r="I7" s="262" t="s">
        <v>17</v>
      </c>
      <c r="J7" s="264" t="s">
        <v>18</v>
      </c>
      <c r="K7" s="262" t="s">
        <v>19</v>
      </c>
      <c r="L7" s="261" t="s">
        <v>20</v>
      </c>
      <c r="M7" s="262" t="s">
        <v>21</v>
      </c>
      <c r="N7" s="246"/>
      <c r="O7" s="246"/>
      <c r="P7" s="246"/>
      <c r="Q7" s="246"/>
      <c r="R7" s="246"/>
    </row>
    <row r="8" spans="1:18" s="190" customFormat="1" ht="33" customHeight="1">
      <c r="A8" s="189"/>
      <c r="B8" s="189"/>
      <c r="C8" s="265" t="s">
        <v>120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235"/>
      <c r="O8" s="235"/>
      <c r="P8" s="235"/>
      <c r="Q8" s="235"/>
      <c r="R8" s="235"/>
    </row>
    <row r="9" spans="1:18" s="126" customFormat="1" ht="31.5">
      <c r="A9" s="124">
        <v>1</v>
      </c>
      <c r="B9" s="346" t="s">
        <v>76</v>
      </c>
      <c r="C9" s="195" t="s">
        <v>640</v>
      </c>
      <c r="D9" s="126" t="s">
        <v>38</v>
      </c>
      <c r="E9" s="127"/>
      <c r="F9" s="219">
        <v>72</v>
      </c>
      <c r="G9" s="124"/>
      <c r="I9" s="63"/>
      <c r="J9" s="64"/>
      <c r="K9" s="128"/>
      <c r="M9" s="165"/>
      <c r="N9" s="882"/>
      <c r="O9" s="883"/>
      <c r="P9" s="883"/>
      <c r="Q9" s="883"/>
      <c r="R9" s="883"/>
    </row>
    <row r="10" spans="1:18" s="57" customFormat="1">
      <c r="A10" s="234"/>
      <c r="B10" s="234"/>
      <c r="C10" s="234" t="s">
        <v>22</v>
      </c>
      <c r="D10" s="234" t="s">
        <v>23</v>
      </c>
      <c r="E10" s="59">
        <v>2.06</v>
      </c>
      <c r="F10" s="60">
        <f>F9*E10</f>
        <v>148.32</v>
      </c>
      <c r="G10" s="62"/>
      <c r="H10" s="61"/>
      <c r="I10" s="39"/>
      <c r="J10" s="40"/>
      <c r="K10" s="39"/>
      <c r="L10" s="40"/>
      <c r="M10" s="62"/>
      <c r="N10" s="236"/>
      <c r="O10" s="236"/>
      <c r="P10" s="236"/>
      <c r="Q10" s="236"/>
      <c r="R10" s="236"/>
    </row>
    <row r="11" spans="1:18" s="36" customFormat="1" ht="30.75" customHeight="1">
      <c r="A11" s="35">
        <v>3</v>
      </c>
      <c r="B11" s="33" t="s">
        <v>67</v>
      </c>
      <c r="C11" s="197" t="s">
        <v>68</v>
      </c>
      <c r="D11" s="33" t="s">
        <v>38</v>
      </c>
      <c r="E11" s="166"/>
      <c r="F11" s="220">
        <f>F9-F13</f>
        <v>25.1</v>
      </c>
      <c r="G11" s="34"/>
      <c r="H11" s="35"/>
      <c r="I11" s="35"/>
      <c r="J11" s="33"/>
      <c r="K11" s="35"/>
      <c r="L11" s="33"/>
      <c r="M11" s="35"/>
      <c r="N11" s="237"/>
      <c r="O11" s="237"/>
      <c r="P11" s="237"/>
      <c r="Q11" s="237"/>
      <c r="R11" s="237"/>
    </row>
    <row r="12" spans="1:18" s="41" customFormat="1">
      <c r="A12" s="37"/>
      <c r="B12" s="37"/>
      <c r="C12" s="37" t="s">
        <v>22</v>
      </c>
      <c r="D12" s="37" t="s">
        <v>23</v>
      </c>
      <c r="E12" s="50">
        <v>0.87</v>
      </c>
      <c r="F12" s="51">
        <f>F11*E12</f>
        <v>21.837</v>
      </c>
      <c r="G12" s="38"/>
      <c r="H12" s="52"/>
      <c r="I12" s="39"/>
      <c r="J12" s="40"/>
      <c r="K12" s="39"/>
      <c r="L12" s="40"/>
      <c r="M12" s="38"/>
      <c r="N12" s="238"/>
      <c r="O12" s="238"/>
      <c r="P12" s="238"/>
      <c r="Q12" s="238"/>
      <c r="R12" s="238"/>
    </row>
    <row r="13" spans="1:18" s="36" customFormat="1" ht="32.25" customHeight="1">
      <c r="A13" s="35">
        <v>5</v>
      </c>
      <c r="B13" s="547" t="s">
        <v>492</v>
      </c>
      <c r="C13" s="197" t="s">
        <v>123</v>
      </c>
      <c r="D13" s="33" t="s">
        <v>38</v>
      </c>
      <c r="E13" s="166"/>
      <c r="F13" s="220">
        <v>46.9</v>
      </c>
      <c r="G13" s="34"/>
      <c r="H13" s="35"/>
      <c r="I13" s="35"/>
      <c r="J13" s="33"/>
      <c r="K13" s="35"/>
      <c r="L13" s="33"/>
      <c r="M13" s="35"/>
      <c r="N13" s="882"/>
      <c r="O13" s="883"/>
      <c r="P13" s="883"/>
      <c r="Q13" s="883"/>
      <c r="R13" s="883"/>
    </row>
    <row r="14" spans="1:18" s="41" customFormat="1" ht="24.75" customHeight="1">
      <c r="A14" s="37"/>
      <c r="B14" s="37"/>
      <c r="C14" s="37" t="s">
        <v>22</v>
      </c>
      <c r="D14" s="37" t="s">
        <v>23</v>
      </c>
      <c r="E14" s="50">
        <v>1.21</v>
      </c>
      <c r="F14" s="51">
        <f>F13*E14</f>
        <v>56.748999999999995</v>
      </c>
      <c r="G14" s="38"/>
      <c r="H14" s="52"/>
      <c r="I14" s="39"/>
      <c r="J14" s="40"/>
      <c r="K14" s="39"/>
      <c r="L14" s="40"/>
      <c r="M14" s="38"/>
      <c r="N14" s="238"/>
      <c r="O14" s="238"/>
      <c r="P14" s="238"/>
      <c r="Q14" s="238"/>
      <c r="R14" s="238"/>
    </row>
    <row r="15" spans="1:18" s="36" customFormat="1" ht="25.5">
      <c r="A15" s="65">
        <v>6</v>
      </c>
      <c r="B15" s="225" t="s">
        <v>160</v>
      </c>
      <c r="C15" s="198" t="s">
        <v>121</v>
      </c>
      <c r="D15" s="66" t="s">
        <v>39</v>
      </c>
      <c r="E15" s="67"/>
      <c r="F15" s="230">
        <f>25.1*1.75</f>
        <v>43.925000000000004</v>
      </c>
      <c r="G15" s="65"/>
      <c r="H15" s="66"/>
      <c r="I15" s="65"/>
      <c r="J15" s="66"/>
      <c r="K15" s="548"/>
      <c r="L15" s="66"/>
      <c r="M15" s="68"/>
      <c r="N15" s="871"/>
      <c r="O15" s="872"/>
      <c r="P15" s="872"/>
      <c r="Q15" s="872"/>
      <c r="R15" s="872"/>
    </row>
    <row r="16" spans="1:18" s="214" customFormat="1" ht="36" customHeight="1">
      <c r="A16" s="215">
        <v>8</v>
      </c>
      <c r="B16" s="245" t="s">
        <v>150</v>
      </c>
      <c r="C16" s="200" t="s">
        <v>126</v>
      </c>
      <c r="D16" s="126" t="s">
        <v>43</v>
      </c>
      <c r="E16" s="127"/>
      <c r="F16" s="196">
        <v>200</v>
      </c>
      <c r="G16" s="267"/>
      <c r="H16" s="124"/>
      <c r="I16" s="128"/>
      <c r="J16" s="126"/>
      <c r="K16" s="267"/>
      <c r="L16" s="267"/>
      <c r="M16" s="128"/>
      <c r="N16" s="268"/>
      <c r="O16" s="268"/>
      <c r="P16" s="268"/>
      <c r="Q16" s="268"/>
      <c r="R16" s="268"/>
    </row>
    <row r="17" spans="1:18" s="217" customFormat="1" ht="16.5" customHeight="1">
      <c r="A17" s="216"/>
      <c r="B17" s="129"/>
      <c r="C17" s="56" t="s">
        <v>22</v>
      </c>
      <c r="D17" s="57" t="s">
        <v>23</v>
      </c>
      <c r="E17" s="224">
        <f>139/1000</f>
        <v>0.13900000000000001</v>
      </c>
      <c r="F17" s="58">
        <f>F16*E17</f>
        <v>27.800000000000004</v>
      </c>
      <c r="G17" s="130"/>
      <c r="H17" s="130"/>
      <c r="I17" s="130"/>
      <c r="J17" s="131"/>
      <c r="K17" s="56"/>
      <c r="L17" s="57"/>
      <c r="M17" s="130"/>
      <c r="N17" s="269"/>
      <c r="O17" s="269"/>
      <c r="P17" s="269"/>
      <c r="Q17" s="269"/>
      <c r="R17" s="269"/>
    </row>
    <row r="18" spans="1:18" s="217" customFormat="1" ht="16.5" customHeight="1">
      <c r="A18" s="216"/>
      <c r="B18" s="132" t="s">
        <v>242</v>
      </c>
      <c r="C18" s="125" t="s">
        <v>126</v>
      </c>
      <c r="D18" s="132" t="s">
        <v>43</v>
      </c>
      <c r="E18" s="226">
        <f>990/1000</f>
        <v>0.99</v>
      </c>
      <c r="F18" s="192">
        <f>F16*E18</f>
        <v>198</v>
      </c>
      <c r="G18" s="133"/>
      <c r="H18" s="133"/>
      <c r="I18" s="513"/>
      <c r="J18" s="134"/>
      <c r="K18" s="135"/>
      <c r="L18" s="136"/>
      <c r="M18" s="133"/>
      <c r="N18" s="884"/>
      <c r="O18" s="885"/>
      <c r="P18" s="885"/>
      <c r="Q18" s="885"/>
      <c r="R18" s="885"/>
    </row>
    <row r="19" spans="1:18" s="273" customFormat="1" ht="16.5" customHeight="1">
      <c r="A19" s="218"/>
      <c r="B19" s="137"/>
      <c r="C19" s="234" t="s">
        <v>62</v>
      </c>
      <c r="D19" s="137" t="s">
        <v>0</v>
      </c>
      <c r="E19" s="231">
        <f>3.65/1000</f>
        <v>3.65E-3</v>
      </c>
      <c r="F19" s="60">
        <f>F16*E19</f>
        <v>0.73</v>
      </c>
      <c r="G19" s="270"/>
      <c r="H19" s="62"/>
      <c r="I19" s="62"/>
      <c r="J19" s="61"/>
      <c r="K19" s="271"/>
      <c r="L19" s="271"/>
      <c r="M19" s="62"/>
      <c r="N19" s="272"/>
      <c r="O19" s="272"/>
      <c r="P19" s="272"/>
      <c r="Q19" s="272"/>
      <c r="R19" s="272"/>
    </row>
    <row r="20" spans="1:18" s="36" customFormat="1" ht="23.25" customHeight="1">
      <c r="A20" s="65">
        <v>10</v>
      </c>
      <c r="B20" s="66"/>
      <c r="C20" s="198" t="s">
        <v>124</v>
      </c>
      <c r="D20" s="66" t="s">
        <v>125</v>
      </c>
      <c r="E20" s="67"/>
      <c r="F20" s="199">
        <v>200</v>
      </c>
      <c r="G20" s="65"/>
      <c r="H20" s="66"/>
      <c r="I20" s="46"/>
      <c r="J20" s="46"/>
      <c r="K20" s="47"/>
      <c r="L20" s="48"/>
      <c r="M20" s="46"/>
      <c r="N20" s="237"/>
      <c r="O20" s="237"/>
      <c r="P20" s="237"/>
      <c r="Q20" s="237"/>
      <c r="R20" s="237"/>
    </row>
    <row r="21" spans="1:18" s="190" customFormat="1">
      <c r="A21" s="69"/>
      <c r="B21" s="69"/>
      <c r="C21" s="69" t="s">
        <v>3</v>
      </c>
      <c r="D21" s="69"/>
      <c r="E21" s="69"/>
      <c r="F21" s="69"/>
      <c r="G21" s="69"/>
      <c r="H21" s="78"/>
      <c r="I21" s="78"/>
      <c r="J21" s="78"/>
      <c r="K21" s="78"/>
      <c r="L21" s="78"/>
      <c r="M21" s="78"/>
      <c r="N21" s="274"/>
      <c r="O21" s="235"/>
      <c r="P21" s="235"/>
      <c r="Q21" s="235"/>
      <c r="R21" s="235"/>
    </row>
    <row r="22" spans="1:18" s="75" customFormat="1">
      <c r="A22" s="70"/>
      <c r="B22" s="70"/>
      <c r="C22" s="71" t="s">
        <v>53</v>
      </c>
      <c r="D22" s="72" t="s">
        <v>671</v>
      </c>
      <c r="E22" s="73"/>
      <c r="F22" s="73"/>
      <c r="G22" s="74"/>
      <c r="H22" s="275"/>
      <c r="I22" s="71"/>
      <c r="J22" s="275"/>
      <c r="K22" s="275"/>
      <c r="L22" s="275"/>
      <c r="M22" s="275"/>
      <c r="N22" s="239"/>
      <c r="O22" s="239"/>
      <c r="P22" s="239"/>
      <c r="Q22" s="239"/>
      <c r="R22" s="239"/>
    </row>
    <row r="23" spans="1:18" s="75" customFormat="1">
      <c r="A23" s="70"/>
      <c r="B23" s="70"/>
      <c r="C23" s="71" t="s">
        <v>3</v>
      </c>
      <c r="D23" s="71"/>
      <c r="E23" s="70"/>
      <c r="F23" s="70"/>
      <c r="G23" s="70"/>
      <c r="H23" s="275"/>
      <c r="I23" s="71"/>
      <c r="J23" s="275"/>
      <c r="K23" s="275"/>
      <c r="L23" s="275"/>
      <c r="M23" s="275"/>
      <c r="N23" s="239"/>
      <c r="O23" s="239"/>
      <c r="P23" s="239"/>
      <c r="Q23" s="239"/>
      <c r="R23" s="239"/>
    </row>
    <row r="24" spans="1:18" s="190" customFormat="1">
      <c r="A24" s="69"/>
      <c r="B24" s="69"/>
      <c r="C24" s="69" t="s">
        <v>54</v>
      </c>
      <c r="D24" s="76" t="s">
        <v>671</v>
      </c>
      <c r="E24" s="77"/>
      <c r="F24" s="77"/>
      <c r="G24" s="78"/>
      <c r="H24" s="78"/>
      <c r="I24" s="78"/>
      <c r="J24" s="78"/>
      <c r="K24" s="78"/>
      <c r="L24" s="78"/>
      <c r="M24" s="78"/>
      <c r="N24" s="235"/>
      <c r="O24" s="235"/>
      <c r="P24" s="235"/>
      <c r="Q24" s="235"/>
      <c r="R24" s="235"/>
    </row>
    <row r="25" spans="1:18" s="190" customFormat="1">
      <c r="A25" s="69"/>
      <c r="B25" s="69"/>
      <c r="C25" s="69" t="s">
        <v>3</v>
      </c>
      <c r="D25" s="69"/>
      <c r="E25" s="69"/>
      <c r="F25" s="69"/>
      <c r="G25" s="69"/>
      <c r="H25" s="78"/>
      <c r="I25" s="78"/>
      <c r="J25" s="78"/>
      <c r="K25" s="78"/>
      <c r="L25" s="78"/>
      <c r="M25" s="78"/>
      <c r="N25" s="235"/>
      <c r="O25" s="235"/>
      <c r="P25" s="235"/>
      <c r="Q25" s="235"/>
      <c r="R25" s="235"/>
    </row>
    <row r="26" spans="1:18" s="190" customFormat="1">
      <c r="A26" s="69"/>
      <c r="B26" s="69"/>
      <c r="C26" s="69" t="s">
        <v>55</v>
      </c>
      <c r="D26" s="76" t="s">
        <v>671</v>
      </c>
      <c r="E26" s="77"/>
      <c r="F26" s="77"/>
      <c r="G26" s="78"/>
      <c r="H26" s="78"/>
      <c r="I26" s="78"/>
      <c r="J26" s="78"/>
      <c r="K26" s="78"/>
      <c r="L26" s="78"/>
      <c r="M26" s="78"/>
      <c r="N26" s="235"/>
      <c r="O26" s="235"/>
      <c r="P26" s="235"/>
      <c r="Q26" s="235"/>
      <c r="R26" s="235"/>
    </row>
    <row r="27" spans="1:18" s="190" customFormat="1">
      <c r="A27" s="69"/>
      <c r="B27" s="69"/>
      <c r="C27" s="69" t="s">
        <v>56</v>
      </c>
      <c r="D27" s="69"/>
      <c r="E27" s="69"/>
      <c r="F27" s="69"/>
      <c r="G27" s="69"/>
      <c r="H27" s="78"/>
      <c r="I27" s="78"/>
      <c r="J27" s="78"/>
      <c r="K27" s="78"/>
      <c r="L27" s="78"/>
      <c r="M27" s="276"/>
      <c r="N27" s="274"/>
      <c r="O27" s="235"/>
      <c r="P27" s="235"/>
      <c r="Q27" s="235"/>
      <c r="R27" s="235"/>
    </row>
    <row r="28" spans="1:18" s="80" customFormat="1" ht="22.5" customHeight="1">
      <c r="A28" s="93"/>
      <c r="B28" s="94"/>
      <c r="C28" s="277" t="s">
        <v>59</v>
      </c>
      <c r="D28" s="95"/>
      <c r="E28" s="96"/>
      <c r="F28" s="96"/>
      <c r="G28" s="96"/>
      <c r="H28" s="97"/>
      <c r="I28" s="96"/>
      <c r="J28" s="97"/>
      <c r="K28" s="98"/>
      <c r="L28" s="99"/>
      <c r="M28" s="96"/>
      <c r="N28" s="240"/>
      <c r="O28" s="240"/>
      <c r="P28" s="240"/>
      <c r="Q28" s="240"/>
      <c r="R28" s="240"/>
    </row>
    <row r="29" spans="1:18" s="80" customFormat="1" ht="33" customHeight="1">
      <c r="A29" s="103">
        <v>1</v>
      </c>
      <c r="B29" s="304" t="s">
        <v>61</v>
      </c>
      <c r="C29" s="227" t="s">
        <v>154</v>
      </c>
      <c r="D29" s="104" t="s">
        <v>42</v>
      </c>
      <c r="E29" s="105"/>
      <c r="F29" s="228">
        <v>14</v>
      </c>
      <c r="G29" s="106"/>
      <c r="H29" s="101"/>
      <c r="I29" s="101"/>
      <c r="J29" s="100"/>
      <c r="K29" s="101"/>
      <c r="L29" s="102"/>
      <c r="M29" s="101"/>
      <c r="N29" s="240"/>
      <c r="O29" s="240"/>
      <c r="P29" s="240"/>
      <c r="Q29" s="240"/>
      <c r="R29" s="240"/>
    </row>
    <row r="30" spans="1:18" s="279" customFormat="1">
      <c r="A30" s="107"/>
      <c r="B30" s="107" t="s">
        <v>50</v>
      </c>
      <c r="C30" s="107" t="s">
        <v>22</v>
      </c>
      <c r="D30" s="107" t="s">
        <v>23</v>
      </c>
      <c r="E30" s="108">
        <v>3.46</v>
      </c>
      <c r="F30" s="109">
        <f>F29*E30</f>
        <v>48.44</v>
      </c>
      <c r="G30" s="110"/>
      <c r="H30" s="111"/>
      <c r="I30" s="112"/>
      <c r="J30" s="113"/>
      <c r="K30" s="112"/>
      <c r="L30" s="113"/>
      <c r="M30" s="110"/>
      <c r="N30" s="278"/>
      <c r="O30" s="278"/>
      <c r="P30" s="278"/>
      <c r="Q30" s="278"/>
      <c r="R30" s="278"/>
    </row>
    <row r="31" spans="1:18" s="49" customFormat="1">
      <c r="A31" s="107"/>
      <c r="B31" s="114"/>
      <c r="C31" s="107" t="s">
        <v>49</v>
      </c>
      <c r="D31" s="114" t="s">
        <v>0</v>
      </c>
      <c r="E31" s="108">
        <v>2.21</v>
      </c>
      <c r="F31" s="109">
        <f>F29*E31</f>
        <v>30.939999999999998</v>
      </c>
      <c r="G31" s="115"/>
      <c r="H31" s="115"/>
      <c r="I31" s="110"/>
      <c r="J31" s="110"/>
      <c r="K31" s="116"/>
      <c r="L31" s="32"/>
      <c r="M31" s="110"/>
      <c r="N31" s="266"/>
      <c r="O31" s="266"/>
      <c r="P31" s="266"/>
      <c r="Q31" s="266"/>
      <c r="R31" s="266"/>
    </row>
    <row r="32" spans="1:18" s="49" customFormat="1">
      <c r="A32" s="107"/>
      <c r="B32" s="114"/>
      <c r="C32" s="107" t="s">
        <v>24</v>
      </c>
      <c r="D32" s="114" t="s">
        <v>0</v>
      </c>
      <c r="E32" s="108">
        <v>3.36</v>
      </c>
      <c r="F32" s="109">
        <f>F29*E32</f>
        <v>47.04</v>
      </c>
      <c r="G32" s="115"/>
      <c r="H32" s="110"/>
      <c r="I32" s="110"/>
      <c r="J32" s="113"/>
      <c r="K32" s="110"/>
      <c r="L32" s="110"/>
      <c r="M32" s="110"/>
      <c r="N32" s="266"/>
      <c r="O32" s="266"/>
      <c r="P32" s="266"/>
      <c r="Q32" s="266"/>
      <c r="R32" s="266"/>
    </row>
    <row r="33" spans="1:18" s="80" customFormat="1" ht="28.5" customHeight="1">
      <c r="A33" s="117"/>
      <c r="B33" s="549" t="s">
        <v>566</v>
      </c>
      <c r="C33" s="118" t="s">
        <v>565</v>
      </c>
      <c r="D33" s="119" t="s">
        <v>42</v>
      </c>
      <c r="E33" s="120"/>
      <c r="F33" s="229">
        <f>F29</f>
        <v>14</v>
      </c>
      <c r="G33" s="117"/>
      <c r="H33" s="119"/>
      <c r="I33" s="318"/>
      <c r="J33" s="121"/>
      <c r="K33" s="47"/>
      <c r="L33" s="122"/>
      <c r="M33" s="123"/>
      <c r="N33" s="871"/>
      <c r="O33" s="872"/>
      <c r="P33" s="872"/>
      <c r="Q33" s="872"/>
      <c r="R33" s="872"/>
    </row>
    <row r="34" spans="1:18" s="80" customFormat="1" ht="24" customHeight="1">
      <c r="A34" s="93"/>
      <c r="B34" s="94"/>
      <c r="C34" s="277" t="s">
        <v>58</v>
      </c>
      <c r="D34" s="95"/>
      <c r="E34" s="96"/>
      <c r="F34" s="96"/>
      <c r="G34" s="96"/>
      <c r="H34" s="97"/>
      <c r="I34" s="96"/>
      <c r="J34" s="97"/>
      <c r="K34" s="98"/>
      <c r="L34" s="99"/>
      <c r="M34" s="96"/>
      <c r="N34" s="240"/>
      <c r="O34" s="240"/>
      <c r="P34" s="240"/>
      <c r="Q34" s="240"/>
      <c r="R34" s="240"/>
    </row>
    <row r="35" spans="1:18" s="169" customFormat="1">
      <c r="A35" s="167">
        <v>1</v>
      </c>
      <c r="B35" s="305" t="s">
        <v>69</v>
      </c>
      <c r="C35" s="167" t="s">
        <v>70</v>
      </c>
      <c r="D35" s="169" t="s">
        <v>43</v>
      </c>
      <c r="E35" s="170"/>
      <c r="F35" s="201">
        <v>200</v>
      </c>
      <c r="G35" s="168"/>
      <c r="I35" s="280"/>
      <c r="J35" s="171"/>
      <c r="K35" s="42"/>
      <c r="L35" s="43"/>
      <c r="M35" s="172"/>
      <c r="N35" s="281"/>
      <c r="O35" s="281"/>
      <c r="P35" s="281"/>
      <c r="Q35" s="281"/>
      <c r="R35" s="281"/>
    </row>
    <row r="36" spans="1:18" s="178" customFormat="1">
      <c r="A36" s="173"/>
      <c r="B36" s="173"/>
      <c r="C36" s="173" t="s">
        <v>22</v>
      </c>
      <c r="D36" s="173" t="s">
        <v>23</v>
      </c>
      <c r="E36" s="174">
        <v>0.16</v>
      </c>
      <c r="F36" s="175">
        <f>F35*E36</f>
        <v>32</v>
      </c>
      <c r="G36" s="176"/>
      <c r="H36" s="177"/>
      <c r="I36" s="173"/>
      <c r="K36" s="173"/>
      <c r="M36" s="176"/>
      <c r="N36" s="282"/>
      <c r="O36" s="282"/>
      <c r="P36" s="282"/>
      <c r="Q36" s="282"/>
      <c r="R36" s="282"/>
    </row>
    <row r="37" spans="1:18" s="178" customFormat="1">
      <c r="A37" s="173"/>
      <c r="C37" s="173" t="s">
        <v>49</v>
      </c>
      <c r="D37" s="178" t="s">
        <v>0</v>
      </c>
      <c r="E37" s="179">
        <f>3.53/100</f>
        <v>3.5299999999999998E-2</v>
      </c>
      <c r="F37" s="175">
        <f>F35*E37</f>
        <v>7.06</v>
      </c>
      <c r="G37" s="180"/>
      <c r="H37" s="180"/>
      <c r="I37" s="176"/>
      <c r="J37" s="176"/>
      <c r="K37" s="44"/>
      <c r="L37" s="45"/>
      <c r="M37" s="176"/>
      <c r="N37" s="282"/>
      <c r="O37" s="282"/>
      <c r="P37" s="282"/>
      <c r="Q37" s="282"/>
      <c r="R37" s="282"/>
    </row>
    <row r="38" spans="1:18" s="178" customFormat="1">
      <c r="A38" s="181"/>
      <c r="B38" s="182"/>
      <c r="C38" s="181" t="s">
        <v>24</v>
      </c>
      <c r="D38" s="182" t="s">
        <v>0</v>
      </c>
      <c r="E38" s="183">
        <f>0.65/100</f>
        <v>6.5000000000000006E-3</v>
      </c>
      <c r="F38" s="184">
        <f>F35*E38</f>
        <v>1.3</v>
      </c>
      <c r="G38" s="185"/>
      <c r="H38" s="186"/>
      <c r="I38" s="186"/>
      <c r="J38" s="182"/>
      <c r="K38" s="186"/>
      <c r="L38" s="187"/>
      <c r="M38" s="186"/>
      <c r="N38" s="282"/>
      <c r="O38" s="282"/>
      <c r="P38" s="282"/>
      <c r="Q38" s="282"/>
      <c r="R38" s="282"/>
    </row>
    <row r="39" spans="1:18" s="169" customFormat="1">
      <c r="A39" s="167">
        <v>2</v>
      </c>
      <c r="B39" s="305" t="s">
        <v>69</v>
      </c>
      <c r="C39" s="167" t="s">
        <v>71</v>
      </c>
      <c r="D39" s="169" t="s">
        <v>43</v>
      </c>
      <c r="E39" s="170"/>
      <c r="F39" s="201">
        <v>90</v>
      </c>
      <c r="G39" s="168"/>
      <c r="I39" s="280"/>
      <c r="J39" s="171"/>
      <c r="K39" s="42"/>
      <c r="L39" s="43"/>
      <c r="M39" s="172"/>
      <c r="N39" s="281"/>
      <c r="O39" s="281"/>
      <c r="P39" s="281"/>
      <c r="Q39" s="281"/>
      <c r="R39" s="281"/>
    </row>
    <row r="40" spans="1:18" s="178" customFormat="1">
      <c r="A40" s="173"/>
      <c r="B40" s="173"/>
      <c r="C40" s="173" t="s">
        <v>22</v>
      </c>
      <c r="D40" s="173" t="s">
        <v>23</v>
      </c>
      <c r="E40" s="174">
        <v>0.16</v>
      </c>
      <c r="F40" s="175">
        <f>F39*E40</f>
        <v>14.4</v>
      </c>
      <c r="G40" s="176"/>
      <c r="H40" s="177"/>
      <c r="I40" s="173"/>
      <c r="K40" s="173"/>
      <c r="M40" s="176"/>
      <c r="N40" s="282"/>
      <c r="O40" s="282"/>
      <c r="P40" s="282"/>
      <c r="Q40" s="282"/>
      <c r="R40" s="282"/>
    </row>
    <row r="41" spans="1:18" s="178" customFormat="1">
      <c r="A41" s="173"/>
      <c r="C41" s="173" t="s">
        <v>49</v>
      </c>
      <c r="D41" s="178" t="s">
        <v>0</v>
      </c>
      <c r="E41" s="179">
        <f>3.53/100</f>
        <v>3.5299999999999998E-2</v>
      </c>
      <c r="F41" s="175">
        <f>F39*E41</f>
        <v>3.1769999999999996</v>
      </c>
      <c r="G41" s="180"/>
      <c r="H41" s="180"/>
      <c r="I41" s="176"/>
      <c r="J41" s="176"/>
      <c r="K41" s="44"/>
      <c r="L41" s="45"/>
      <c r="M41" s="176"/>
      <c r="N41" s="282"/>
      <c r="O41" s="282"/>
      <c r="P41" s="282"/>
      <c r="Q41" s="282"/>
      <c r="R41" s="282"/>
    </row>
    <row r="42" spans="1:18" s="178" customFormat="1">
      <c r="A42" s="181"/>
      <c r="B42" s="182"/>
      <c r="C42" s="181" t="s">
        <v>24</v>
      </c>
      <c r="D42" s="182" t="s">
        <v>0</v>
      </c>
      <c r="E42" s="183">
        <f>0.65/100</f>
        <v>6.5000000000000006E-3</v>
      </c>
      <c r="F42" s="184">
        <f>F39*E42</f>
        <v>0.58500000000000008</v>
      </c>
      <c r="G42" s="185"/>
      <c r="H42" s="186"/>
      <c r="I42" s="186"/>
      <c r="J42" s="182"/>
      <c r="K42" s="186"/>
      <c r="L42" s="187"/>
      <c r="M42" s="186"/>
      <c r="N42" s="282"/>
      <c r="O42" s="282"/>
      <c r="P42" s="282"/>
      <c r="Q42" s="282"/>
      <c r="R42" s="282"/>
    </row>
    <row r="43" spans="1:18" s="80" customFormat="1" ht="16.5" customHeight="1">
      <c r="A43" s="79">
        <v>3</v>
      </c>
      <c r="C43" s="79" t="s">
        <v>57</v>
      </c>
      <c r="D43" s="221" t="s">
        <v>43</v>
      </c>
      <c r="E43" s="222"/>
      <c r="F43" s="232">
        <v>290</v>
      </c>
      <c r="G43" s="81"/>
      <c r="H43" s="82"/>
      <c r="I43" s="283"/>
      <c r="J43" s="83"/>
      <c r="K43" s="84"/>
      <c r="L43" s="85"/>
      <c r="M43" s="86"/>
      <c r="N43" s="240"/>
      <c r="O43" s="240"/>
      <c r="P43" s="240"/>
      <c r="Q43" s="240"/>
      <c r="R43" s="240"/>
    </row>
    <row r="44" spans="1:18" s="88" customFormat="1" ht="31.5" customHeight="1">
      <c r="A44" s="87"/>
      <c r="B44" s="316" t="s">
        <v>244</v>
      </c>
      <c r="C44" s="284" t="s">
        <v>159</v>
      </c>
      <c r="D44" s="88" t="s">
        <v>48</v>
      </c>
      <c r="E44" s="285" t="s">
        <v>40</v>
      </c>
      <c r="F44" s="233">
        <v>90</v>
      </c>
      <c r="G44" s="90"/>
      <c r="H44" s="90"/>
      <c r="I44" s="306"/>
      <c r="J44" s="89"/>
      <c r="K44" s="91"/>
      <c r="L44" s="92"/>
      <c r="M44" s="90"/>
      <c r="N44" s="871"/>
      <c r="O44" s="872"/>
      <c r="P44" s="872"/>
      <c r="Q44" s="872"/>
      <c r="R44" s="872"/>
    </row>
    <row r="45" spans="1:18" s="88" customFormat="1" ht="31.5" customHeight="1">
      <c r="A45" s="163"/>
      <c r="B45" s="317" t="s">
        <v>243</v>
      </c>
      <c r="C45" s="286" t="s">
        <v>72</v>
      </c>
      <c r="D45" s="164" t="s">
        <v>48</v>
      </c>
      <c r="E45" s="287" t="s">
        <v>40</v>
      </c>
      <c r="F45" s="202">
        <v>200</v>
      </c>
      <c r="G45" s="46"/>
      <c r="H45" s="46"/>
      <c r="I45" s="550"/>
      <c r="J45" s="46"/>
      <c r="K45" s="47"/>
      <c r="L45" s="188"/>
      <c r="M45" s="46"/>
      <c r="N45" s="871"/>
      <c r="O45" s="872"/>
      <c r="P45" s="872"/>
      <c r="Q45" s="872"/>
      <c r="R45" s="872"/>
    </row>
    <row r="46" spans="1:18" s="57" customFormat="1">
      <c r="A46" s="873"/>
      <c r="B46" s="307" t="s">
        <v>51</v>
      </c>
      <c r="C46" s="308" t="s">
        <v>122</v>
      </c>
      <c r="D46" s="309" t="s">
        <v>38</v>
      </c>
      <c r="E46" s="310"/>
      <c r="F46" s="311">
        <v>20</v>
      </c>
      <c r="G46" s="312"/>
      <c r="H46" s="313"/>
      <c r="I46" s="203"/>
      <c r="J46" s="204"/>
      <c r="K46" s="205"/>
      <c r="L46" s="205"/>
      <c r="M46" s="203"/>
      <c r="N46" s="880"/>
      <c r="O46" s="881"/>
      <c r="P46" s="881"/>
      <c r="Q46" s="881"/>
      <c r="R46" s="881"/>
    </row>
    <row r="47" spans="1:18" s="57" customFormat="1">
      <c r="A47" s="874"/>
      <c r="B47" s="54"/>
      <c r="C47" s="53" t="s">
        <v>22</v>
      </c>
      <c r="D47" s="54" t="s">
        <v>23</v>
      </c>
      <c r="E47" s="206">
        <v>1.8</v>
      </c>
      <c r="F47" s="207">
        <f t="shared" ref="F47" si="0">F46*E47</f>
        <v>36</v>
      </c>
      <c r="G47" s="208"/>
      <c r="H47" s="206"/>
      <c r="I47" s="206"/>
      <c r="J47" s="207"/>
      <c r="K47" s="53"/>
      <c r="L47" s="54"/>
      <c r="M47" s="206"/>
      <c r="N47" s="236"/>
      <c r="O47" s="236"/>
      <c r="P47" s="236"/>
      <c r="Q47" s="236"/>
      <c r="R47" s="236"/>
    </row>
    <row r="48" spans="1:18" s="57" customFormat="1">
      <c r="A48" s="875"/>
      <c r="B48" s="209" t="s">
        <v>564</v>
      </c>
      <c r="C48" s="55" t="s">
        <v>52</v>
      </c>
      <c r="D48" s="209" t="s">
        <v>38</v>
      </c>
      <c r="E48" s="210">
        <v>1.1000000000000001</v>
      </c>
      <c r="F48" s="211">
        <f t="shared" ref="F48" si="1">F46*E48</f>
        <v>22</v>
      </c>
      <c r="G48" s="210"/>
      <c r="H48" s="210"/>
      <c r="I48" s="210"/>
      <c r="J48" s="211"/>
      <c r="K48" s="212"/>
      <c r="L48" s="213"/>
      <c r="M48" s="210"/>
      <c r="N48" s="236"/>
      <c r="O48" s="236"/>
      <c r="P48" s="236"/>
      <c r="Q48" s="236"/>
      <c r="R48" s="236"/>
    </row>
    <row r="49" spans="1:18" s="139" customFormat="1" ht="16.5" customHeight="1">
      <c r="A49" s="138"/>
      <c r="B49" s="138"/>
      <c r="C49" s="288" t="s">
        <v>3</v>
      </c>
      <c r="D49" s="288"/>
      <c r="E49" s="289"/>
      <c r="F49" s="290"/>
      <c r="G49" s="291"/>
      <c r="H49" s="292"/>
      <c r="I49" s="292"/>
      <c r="J49" s="292"/>
      <c r="K49" s="292"/>
      <c r="L49" s="292"/>
      <c r="M49" s="292"/>
      <c r="N49" s="314"/>
      <c r="O49" s="241"/>
      <c r="P49" s="241"/>
      <c r="Q49" s="241"/>
      <c r="R49" s="241"/>
    </row>
    <row r="50" spans="1:18" s="75" customFormat="1">
      <c r="A50" s="70"/>
      <c r="B50" s="70"/>
      <c r="C50" s="71" t="s">
        <v>53</v>
      </c>
      <c r="D50" s="72" t="s">
        <v>671</v>
      </c>
      <c r="E50" s="73"/>
      <c r="F50" s="73"/>
      <c r="G50" s="74"/>
      <c r="H50" s="275"/>
      <c r="I50" s="71"/>
      <c r="J50" s="275"/>
      <c r="K50" s="275"/>
      <c r="L50" s="275"/>
      <c r="M50" s="275"/>
      <c r="N50" s="239"/>
      <c r="O50" s="239"/>
      <c r="P50" s="239"/>
      <c r="Q50" s="239"/>
      <c r="R50" s="239"/>
    </row>
    <row r="51" spans="1:18" s="75" customFormat="1">
      <c r="A51" s="70"/>
      <c r="B51" s="70"/>
      <c r="C51" s="71" t="s">
        <v>3</v>
      </c>
      <c r="D51" s="71"/>
      <c r="E51" s="70"/>
      <c r="F51" s="70"/>
      <c r="G51" s="70"/>
      <c r="H51" s="275"/>
      <c r="I51" s="71"/>
      <c r="J51" s="275"/>
      <c r="K51" s="275"/>
      <c r="L51" s="275"/>
      <c r="M51" s="275"/>
      <c r="N51" s="239"/>
      <c r="O51" s="239"/>
      <c r="P51" s="239"/>
      <c r="Q51" s="239"/>
      <c r="R51" s="239"/>
    </row>
    <row r="52" spans="1:18" s="141" customFormat="1" ht="16.5" customHeight="1">
      <c r="A52" s="140"/>
      <c r="B52" s="140"/>
      <c r="C52" s="293" t="s">
        <v>63</v>
      </c>
      <c r="D52" s="294" t="s">
        <v>671</v>
      </c>
      <c r="E52" s="295"/>
      <c r="F52" s="295"/>
      <c r="G52" s="296"/>
      <c r="H52" s="297"/>
      <c r="I52" s="297"/>
      <c r="J52" s="297"/>
      <c r="K52" s="297"/>
      <c r="L52" s="297"/>
      <c r="M52" s="297"/>
      <c r="N52" s="242"/>
      <c r="O52" s="242"/>
      <c r="P52" s="242"/>
      <c r="Q52" s="242"/>
      <c r="R52" s="242"/>
    </row>
    <row r="53" spans="1:18" s="142" customFormat="1" ht="16.5" customHeight="1">
      <c r="A53" s="138"/>
      <c r="B53" s="138"/>
      <c r="C53" s="288" t="s">
        <v>3</v>
      </c>
      <c r="D53" s="288"/>
      <c r="E53" s="289"/>
      <c r="F53" s="290"/>
      <c r="G53" s="291"/>
      <c r="H53" s="292"/>
      <c r="I53" s="292"/>
      <c r="J53" s="292"/>
      <c r="K53" s="292"/>
      <c r="L53" s="292"/>
      <c r="M53" s="292"/>
      <c r="N53" s="243"/>
      <c r="O53" s="243"/>
      <c r="P53" s="243"/>
      <c r="Q53" s="243"/>
      <c r="R53" s="243"/>
    </row>
    <row r="54" spans="1:18" s="143" customFormat="1" ht="16.5" customHeight="1">
      <c r="A54" s="138"/>
      <c r="B54" s="138"/>
      <c r="C54" s="298" t="s">
        <v>55</v>
      </c>
      <c r="D54" s="299" t="s">
        <v>671</v>
      </c>
      <c r="E54" s="289"/>
      <c r="F54" s="289"/>
      <c r="G54" s="291"/>
      <c r="H54" s="292"/>
      <c r="I54" s="292"/>
      <c r="J54" s="292"/>
      <c r="K54" s="292"/>
      <c r="L54" s="292"/>
      <c r="M54" s="292"/>
      <c r="N54" s="244"/>
      <c r="O54" s="244"/>
      <c r="P54" s="244"/>
      <c r="Q54" s="244"/>
      <c r="R54" s="244"/>
    </row>
    <row r="55" spans="1:18" s="143" customFormat="1" ht="16.5" customHeight="1">
      <c r="A55" s="138"/>
      <c r="B55" s="138"/>
      <c r="C55" s="288" t="s">
        <v>64</v>
      </c>
      <c r="D55" s="288"/>
      <c r="E55" s="288"/>
      <c r="F55" s="288"/>
      <c r="G55" s="288"/>
      <c r="H55" s="292"/>
      <c r="I55" s="292"/>
      <c r="J55" s="292"/>
      <c r="K55" s="292"/>
      <c r="L55" s="292"/>
      <c r="M55" s="300"/>
      <c r="N55" s="315"/>
      <c r="O55" s="244"/>
      <c r="P55" s="244"/>
      <c r="Q55" s="244"/>
      <c r="R55" s="244"/>
    </row>
    <row r="56" spans="1:18" s="190" customFormat="1">
      <c r="A56" s="69"/>
      <c r="B56" s="69"/>
      <c r="C56" s="69" t="s">
        <v>65</v>
      </c>
      <c r="D56" s="69"/>
      <c r="E56" s="69"/>
      <c r="F56" s="69"/>
      <c r="G56" s="69"/>
      <c r="H56" s="301"/>
      <c r="I56" s="78"/>
      <c r="J56" s="301"/>
      <c r="K56" s="78"/>
      <c r="L56" s="78"/>
      <c r="M56" s="302"/>
      <c r="N56" s="274"/>
      <c r="O56" s="235"/>
      <c r="P56" s="235"/>
      <c r="Q56" s="235"/>
      <c r="R56" s="235"/>
    </row>
    <row r="58" spans="1:18" ht="22.5" customHeight="1">
      <c r="C58" s="144"/>
      <c r="E58" s="145"/>
      <c r="F58" s="145"/>
      <c r="I58" s="109"/>
      <c r="J58" s="146"/>
      <c r="K58" s="32"/>
      <c r="L58" s="32"/>
      <c r="M58" s="109"/>
    </row>
    <row r="60" spans="1:18">
      <c r="L60" s="109"/>
    </row>
    <row r="61" spans="1:18">
      <c r="L61" s="109"/>
    </row>
    <row r="62" spans="1:18">
      <c r="L62" s="109"/>
    </row>
    <row r="63" spans="1:18">
      <c r="L63" s="109"/>
    </row>
    <row r="64" spans="1:18">
      <c r="L64" s="109"/>
    </row>
    <row r="65" spans="12:12">
      <c r="L65" s="109"/>
    </row>
    <row r="66" spans="12:12">
      <c r="L66" s="109"/>
    </row>
    <row r="67" spans="12:12">
      <c r="L67" s="109"/>
    </row>
    <row r="68" spans="12:12">
      <c r="L68" s="109"/>
    </row>
    <row r="69" spans="12:12">
      <c r="L69" s="109"/>
    </row>
    <row r="70" spans="12:12">
      <c r="L70" s="109"/>
    </row>
    <row r="71" spans="12:12">
      <c r="L71" s="109"/>
    </row>
    <row r="72" spans="12:12">
      <c r="L72" s="109"/>
    </row>
    <row r="73" spans="12:12">
      <c r="L73" s="109"/>
    </row>
    <row r="74" spans="12:12">
      <c r="L74" s="109"/>
    </row>
    <row r="75" spans="12:12">
      <c r="L75" s="109"/>
    </row>
    <row r="76" spans="12:12">
      <c r="L76" s="109"/>
    </row>
    <row r="77" spans="12:12">
      <c r="L77" s="109"/>
    </row>
    <row r="78" spans="12:12">
      <c r="L78" s="109"/>
    </row>
    <row r="79" spans="12:12">
      <c r="L79" s="109"/>
    </row>
    <row r="80" spans="12:12">
      <c r="L80" s="109"/>
    </row>
    <row r="81" spans="12:12">
      <c r="L81" s="109"/>
    </row>
    <row r="82" spans="12:12">
      <c r="L82" s="109"/>
    </row>
    <row r="83" spans="12:12">
      <c r="L83" s="109"/>
    </row>
    <row r="84" spans="12:12">
      <c r="L84" s="109"/>
    </row>
    <row r="85" spans="12:12">
      <c r="L85" s="109"/>
    </row>
    <row r="86" spans="12:12">
      <c r="L86" s="109"/>
    </row>
    <row r="87" spans="12:12">
      <c r="L87" s="109"/>
    </row>
    <row r="88" spans="12:12">
      <c r="L88" s="109"/>
    </row>
    <row r="89" spans="12:12">
      <c r="L89" s="109"/>
    </row>
    <row r="90" spans="12:12">
      <c r="L90" s="109"/>
    </row>
    <row r="91" spans="12:12">
      <c r="L91" s="109"/>
    </row>
    <row r="92" spans="12:12">
      <c r="L92" s="109"/>
    </row>
    <row r="93" spans="12:12">
      <c r="L93" s="109"/>
    </row>
    <row r="94" spans="12:12">
      <c r="L94" s="109"/>
    </row>
    <row r="95" spans="12:12">
      <c r="L95" s="109"/>
    </row>
    <row r="96" spans="12:12">
      <c r="L96" s="109"/>
    </row>
    <row r="97" spans="12:12">
      <c r="L97" s="109"/>
    </row>
    <row r="98" spans="12:12">
      <c r="L98" s="109"/>
    </row>
    <row r="99" spans="12:12">
      <c r="L99" s="109"/>
    </row>
    <row r="100" spans="12:12">
      <c r="L100" s="109"/>
    </row>
    <row r="101" spans="12:12">
      <c r="L101" s="109"/>
    </row>
    <row r="102" spans="12:12">
      <c r="L102" s="109"/>
    </row>
    <row r="103" spans="12:12">
      <c r="L103" s="109"/>
    </row>
    <row r="104" spans="12:12">
      <c r="L104" s="109"/>
    </row>
    <row r="105" spans="12:12">
      <c r="L105" s="109"/>
    </row>
    <row r="106" spans="12:12">
      <c r="L106" s="109"/>
    </row>
    <row r="107" spans="12:12">
      <c r="L107" s="109"/>
    </row>
    <row r="108" spans="12:12">
      <c r="L108" s="109"/>
    </row>
    <row r="109" spans="12:12">
      <c r="L109" s="109"/>
    </row>
    <row r="110" spans="12:12">
      <c r="L110" s="109"/>
    </row>
    <row r="111" spans="12:12">
      <c r="L111" s="109"/>
    </row>
    <row r="112" spans="12:12">
      <c r="L112" s="109"/>
    </row>
    <row r="113" spans="3:13">
      <c r="L113" s="109"/>
    </row>
    <row r="114" spans="3:13">
      <c r="L114" s="109"/>
    </row>
    <row r="115" spans="3:13">
      <c r="L115" s="109"/>
    </row>
    <row r="116" spans="3:13" s="147" customFormat="1">
      <c r="C116" s="113"/>
      <c r="E116" s="303"/>
      <c r="F116" s="303"/>
      <c r="I116" s="148"/>
      <c r="J116" s="149"/>
      <c r="K116" s="150"/>
      <c r="L116" s="151"/>
      <c r="M116" s="149"/>
    </row>
    <row r="117" spans="3:13">
      <c r="E117" s="145"/>
      <c r="F117" s="145"/>
      <c r="I117" s="109"/>
      <c r="J117" s="146"/>
      <c r="K117" s="32"/>
      <c r="L117" s="152"/>
      <c r="M117" s="146"/>
    </row>
    <row r="118" spans="3:13">
      <c r="L118" s="109"/>
    </row>
    <row r="119" spans="3:13">
      <c r="L119" s="109"/>
    </row>
    <row r="120" spans="3:13">
      <c r="L120" s="109"/>
    </row>
    <row r="121" spans="3:13">
      <c r="E121" s="145"/>
      <c r="F121" s="145"/>
      <c r="I121" s="109"/>
      <c r="J121" s="153"/>
      <c r="K121" s="154"/>
      <c r="L121" s="152"/>
      <c r="M121" s="153"/>
    </row>
    <row r="122" spans="3:13">
      <c r="E122" s="145"/>
      <c r="F122" s="145"/>
      <c r="H122" s="153"/>
      <c r="I122" s="109"/>
      <c r="J122" s="153"/>
      <c r="K122" s="154"/>
      <c r="L122" s="109"/>
      <c r="M122" s="153"/>
    </row>
    <row r="123" spans="3:13">
      <c r="L123" s="109"/>
    </row>
    <row r="124" spans="3:13">
      <c r="L124" s="109"/>
    </row>
    <row r="125" spans="3:13">
      <c r="L125" s="109"/>
    </row>
    <row r="126" spans="3:13">
      <c r="L126" s="109"/>
    </row>
    <row r="127" spans="3:13">
      <c r="L127" s="109"/>
    </row>
    <row r="128" spans="3:13">
      <c r="L128" s="109"/>
    </row>
    <row r="129" spans="12:12">
      <c r="L129" s="109"/>
    </row>
    <row r="130" spans="12:12">
      <c r="L130" s="109"/>
    </row>
    <row r="131" spans="12:12">
      <c r="L131" s="109"/>
    </row>
    <row r="132" spans="12:12">
      <c r="L132" s="109"/>
    </row>
    <row r="133" spans="12:12">
      <c r="L133" s="109"/>
    </row>
    <row r="134" spans="12:12">
      <c r="L134" s="109"/>
    </row>
    <row r="135" spans="12:12">
      <c r="L135" s="109"/>
    </row>
    <row r="136" spans="12:12">
      <c r="L136" s="109"/>
    </row>
    <row r="137" spans="12:12">
      <c r="L137" s="109"/>
    </row>
    <row r="138" spans="12:12">
      <c r="L138" s="109"/>
    </row>
    <row r="139" spans="12:12">
      <c r="L139" s="109"/>
    </row>
    <row r="140" spans="12:12">
      <c r="L140" s="109"/>
    </row>
    <row r="141" spans="12:12">
      <c r="L141" s="109"/>
    </row>
    <row r="142" spans="12:12">
      <c r="L142" s="109"/>
    </row>
    <row r="143" spans="12:12">
      <c r="L143" s="109"/>
    </row>
    <row r="144" spans="12:12">
      <c r="L144" s="109"/>
    </row>
    <row r="145" spans="12:12">
      <c r="L145" s="109"/>
    </row>
    <row r="146" spans="12:12">
      <c r="L146" s="109"/>
    </row>
    <row r="147" spans="12:12">
      <c r="L147" s="109"/>
    </row>
    <row r="148" spans="12:12">
      <c r="L148" s="109"/>
    </row>
    <row r="149" spans="12:12">
      <c r="L149" s="109"/>
    </row>
    <row r="150" spans="12:12">
      <c r="L150" s="109"/>
    </row>
    <row r="151" spans="12:12">
      <c r="L151" s="109"/>
    </row>
    <row r="152" spans="12:12">
      <c r="L152" s="109"/>
    </row>
    <row r="153" spans="12:12">
      <c r="L153" s="109"/>
    </row>
    <row r="154" spans="12:12">
      <c r="L154" s="109"/>
    </row>
    <row r="155" spans="12:12">
      <c r="L155" s="109"/>
    </row>
    <row r="156" spans="12:12">
      <c r="L156" s="109"/>
    </row>
    <row r="157" spans="12:12">
      <c r="L157" s="109"/>
    </row>
    <row r="158" spans="12:12">
      <c r="L158" s="109"/>
    </row>
    <row r="159" spans="12:12">
      <c r="L159" s="109"/>
    </row>
    <row r="160" spans="12:12">
      <c r="L160" s="109"/>
    </row>
    <row r="161" spans="12:12">
      <c r="L161" s="109"/>
    </row>
    <row r="162" spans="12:12">
      <c r="L162" s="109"/>
    </row>
    <row r="163" spans="12:12">
      <c r="L163" s="109"/>
    </row>
    <row r="164" spans="12:12">
      <c r="L164" s="109"/>
    </row>
    <row r="165" spans="12:12">
      <c r="L165" s="109"/>
    </row>
    <row r="166" spans="12:12">
      <c r="L166" s="109"/>
    </row>
    <row r="167" spans="12:12">
      <c r="L167" s="109"/>
    </row>
    <row r="168" spans="12:12">
      <c r="L168" s="109"/>
    </row>
    <row r="169" spans="12:12">
      <c r="L169" s="109"/>
    </row>
    <row r="170" spans="12:12">
      <c r="L170" s="109"/>
    </row>
    <row r="171" spans="12:12">
      <c r="L171" s="109"/>
    </row>
    <row r="172" spans="12:12">
      <c r="L172" s="109"/>
    </row>
    <row r="173" spans="12:12">
      <c r="L173" s="109"/>
    </row>
    <row r="174" spans="12:12">
      <c r="L174" s="109"/>
    </row>
    <row r="175" spans="12:12">
      <c r="L175" s="109"/>
    </row>
    <row r="176" spans="12:12">
      <c r="L176" s="109"/>
    </row>
    <row r="177" spans="1:13">
      <c r="L177" s="109"/>
    </row>
    <row r="178" spans="1:13">
      <c r="L178" s="109"/>
    </row>
    <row r="179" spans="1:13">
      <c r="L179" s="109"/>
    </row>
    <row r="180" spans="1:13">
      <c r="L180" s="109"/>
    </row>
    <row r="181" spans="1:13">
      <c r="L181" s="109"/>
    </row>
    <row r="182" spans="1:13">
      <c r="L182" s="109"/>
    </row>
    <row r="183" spans="1:13">
      <c r="A183" s="32"/>
      <c r="B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>
      <c r="E184" s="145"/>
      <c r="F184" s="145"/>
      <c r="G184" s="109"/>
      <c r="H184" s="146"/>
      <c r="I184" s="109"/>
      <c r="K184" s="32"/>
      <c r="L184" s="32"/>
      <c r="M184" s="109"/>
    </row>
    <row r="185" spans="1:13">
      <c r="E185" s="145"/>
      <c r="F185" s="145"/>
      <c r="G185" s="32"/>
      <c r="H185" s="32"/>
      <c r="I185" s="109"/>
      <c r="K185" s="32"/>
      <c r="L185" s="32"/>
      <c r="M185" s="109"/>
    </row>
    <row r="186" spans="1:13">
      <c r="E186" s="155"/>
      <c r="F186" s="145"/>
      <c r="I186" s="109"/>
      <c r="K186" s="32"/>
      <c r="L186" s="32"/>
      <c r="M186" s="109"/>
    </row>
    <row r="187" spans="1:13">
      <c r="E187" s="145"/>
      <c r="F187" s="145"/>
      <c r="I187" s="146"/>
      <c r="K187" s="32"/>
      <c r="L187" s="32"/>
      <c r="M187" s="109"/>
    </row>
    <row r="188" spans="1:13">
      <c r="E188" s="145"/>
      <c r="F188" s="145"/>
      <c r="I188" s="109"/>
      <c r="J188" s="146"/>
      <c r="K188" s="32"/>
      <c r="L188" s="32"/>
      <c r="M188" s="109"/>
    </row>
    <row r="189" spans="1:13">
      <c r="E189" s="145"/>
      <c r="F189" s="145"/>
      <c r="I189" s="109"/>
      <c r="J189" s="146"/>
      <c r="K189" s="32"/>
      <c r="L189" s="32"/>
      <c r="M189" s="109"/>
    </row>
    <row r="190" spans="1:13">
      <c r="E190" s="145"/>
      <c r="F190" s="145"/>
      <c r="I190" s="109"/>
      <c r="J190" s="146"/>
      <c r="K190" s="32"/>
      <c r="L190" s="32"/>
      <c r="M190" s="109"/>
    </row>
    <row r="191" spans="1:13">
      <c r="A191" s="32"/>
      <c r="B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>
      <c r="E192" s="145"/>
      <c r="F192" s="145"/>
      <c r="I192" s="109"/>
      <c r="J192" s="146"/>
      <c r="K192" s="32"/>
      <c r="L192" s="32"/>
      <c r="M192" s="109"/>
    </row>
    <row r="193" spans="5:13">
      <c r="E193" s="145"/>
      <c r="F193" s="145"/>
      <c r="G193" s="109"/>
      <c r="H193" s="146"/>
      <c r="M193" s="109"/>
    </row>
    <row r="206" spans="5:13">
      <c r="E206" s="145"/>
      <c r="F206" s="145"/>
      <c r="G206" s="32"/>
      <c r="H206" s="32"/>
      <c r="I206" s="32"/>
      <c r="J206" s="32"/>
      <c r="K206" s="109"/>
      <c r="M206" s="109"/>
    </row>
    <row r="207" spans="5:13">
      <c r="E207" s="145"/>
      <c r="F207" s="145"/>
      <c r="G207" s="109"/>
      <c r="H207" s="146"/>
      <c r="I207" s="109"/>
      <c r="K207" s="32"/>
      <c r="L207" s="32"/>
      <c r="M207" s="109"/>
    </row>
    <row r="208" spans="5:13">
      <c r="E208" s="145"/>
      <c r="F208" s="145"/>
      <c r="G208" s="32"/>
      <c r="H208" s="32"/>
      <c r="I208" s="109"/>
      <c r="K208" s="32"/>
      <c r="L208" s="32"/>
      <c r="M208" s="109"/>
    </row>
    <row r="209" spans="5:13">
      <c r="E209" s="155"/>
      <c r="F209" s="145"/>
      <c r="I209" s="109"/>
      <c r="K209" s="32"/>
      <c r="L209" s="32"/>
      <c r="M209" s="109"/>
    </row>
    <row r="214" spans="5:13">
      <c r="E214" s="145"/>
      <c r="F214" s="145"/>
      <c r="I214" s="146"/>
      <c r="K214" s="32"/>
      <c r="L214" s="32"/>
      <c r="M214" s="109"/>
    </row>
    <row r="215" spans="5:13">
      <c r="E215" s="145"/>
      <c r="F215" s="145"/>
      <c r="I215" s="109"/>
      <c r="J215" s="146"/>
      <c r="K215" s="32"/>
      <c r="L215" s="32"/>
      <c r="M215" s="109"/>
    </row>
    <row r="216" spans="5:13">
      <c r="E216" s="145"/>
      <c r="F216" s="145"/>
      <c r="I216" s="109"/>
      <c r="J216" s="146"/>
      <c r="K216" s="32"/>
      <c r="L216" s="32"/>
      <c r="M216" s="109"/>
    </row>
    <row r="217" spans="5:13">
      <c r="E217" s="145"/>
      <c r="F217" s="145"/>
      <c r="I217" s="109"/>
      <c r="J217" s="146"/>
      <c r="K217" s="32"/>
      <c r="L217" s="32"/>
      <c r="M217" s="109"/>
    </row>
    <row r="218" spans="5:13">
      <c r="E218" s="145"/>
      <c r="F218" s="145"/>
      <c r="I218" s="109"/>
      <c r="J218" s="146"/>
      <c r="K218" s="32"/>
      <c r="L218" s="32"/>
      <c r="M218" s="109"/>
    </row>
    <row r="219" spans="5:13">
      <c r="E219" s="145"/>
      <c r="F219" s="145"/>
      <c r="I219" s="109"/>
      <c r="J219" s="146"/>
      <c r="K219" s="32"/>
      <c r="L219" s="32"/>
      <c r="M219" s="109"/>
    </row>
    <row r="220" spans="5:13">
      <c r="E220" s="145"/>
      <c r="F220" s="145"/>
      <c r="K220" s="109"/>
      <c r="L220" s="109"/>
      <c r="M220" s="109"/>
    </row>
    <row r="221" spans="5:13">
      <c r="E221" s="145"/>
      <c r="F221" s="145"/>
      <c r="G221" s="109"/>
      <c r="H221" s="146"/>
      <c r="M221" s="109"/>
    </row>
    <row r="222" spans="5:13">
      <c r="E222" s="145"/>
      <c r="F222" s="145"/>
      <c r="G222" s="32"/>
      <c r="H222" s="32"/>
      <c r="I222" s="32"/>
      <c r="J222" s="32"/>
      <c r="K222" s="109"/>
      <c r="M222" s="109"/>
    </row>
    <row r="223" spans="5:13">
      <c r="E223" s="145"/>
      <c r="F223" s="145"/>
      <c r="I223" s="109"/>
      <c r="K223" s="32"/>
      <c r="L223" s="32"/>
      <c r="M223" s="146"/>
    </row>
    <row r="224" spans="5:13">
      <c r="E224" s="145"/>
      <c r="F224" s="145"/>
      <c r="I224" s="109"/>
      <c r="K224" s="32"/>
      <c r="L224" s="32"/>
      <c r="M224" s="109"/>
    </row>
    <row r="225" spans="5:13">
      <c r="E225" s="155"/>
      <c r="F225" s="145"/>
      <c r="I225" s="109"/>
      <c r="K225" s="32"/>
      <c r="L225" s="32"/>
      <c r="M225" s="109"/>
    </row>
    <row r="226" spans="5:13">
      <c r="E226" s="155"/>
      <c r="F226" s="145"/>
      <c r="I226" s="109"/>
      <c r="K226" s="32"/>
      <c r="L226" s="32"/>
      <c r="M226" s="109"/>
    </row>
    <row r="227" spans="5:13">
      <c r="E227" s="145"/>
      <c r="F227" s="145"/>
      <c r="I227" s="146"/>
      <c r="J227" s="146"/>
      <c r="K227" s="32"/>
      <c r="L227" s="32"/>
      <c r="M227" s="109"/>
    </row>
    <row r="228" spans="5:13">
      <c r="E228" s="145"/>
      <c r="F228" s="145"/>
      <c r="I228" s="109"/>
      <c r="J228" s="146"/>
      <c r="K228" s="32"/>
      <c r="L228" s="32"/>
      <c r="M228" s="109"/>
    </row>
    <row r="229" spans="5:13">
      <c r="E229" s="145"/>
      <c r="F229" s="145"/>
      <c r="G229" s="109"/>
      <c r="H229" s="153"/>
      <c r="I229" s="109"/>
      <c r="J229" s="146"/>
      <c r="K229" s="32"/>
      <c r="L229" s="32"/>
      <c r="M229" s="109"/>
    </row>
    <row r="230" spans="5:13">
      <c r="E230" s="145"/>
      <c r="F230" s="145"/>
      <c r="I230" s="109"/>
      <c r="J230" s="146"/>
      <c r="K230" s="32"/>
      <c r="L230" s="32"/>
      <c r="M230" s="109"/>
    </row>
    <row r="231" spans="5:13">
      <c r="E231" s="145"/>
      <c r="F231" s="145"/>
      <c r="K231" s="109"/>
      <c r="L231" s="109"/>
      <c r="M231" s="109"/>
    </row>
    <row r="232" spans="5:13">
      <c r="E232" s="145"/>
      <c r="F232" s="145"/>
      <c r="G232" s="109"/>
      <c r="H232" s="146"/>
      <c r="M232" s="109"/>
    </row>
    <row r="233" spans="5:13">
      <c r="E233" s="145"/>
      <c r="F233" s="145"/>
      <c r="G233" s="32"/>
      <c r="H233" s="32"/>
      <c r="I233" s="32"/>
      <c r="J233" s="32"/>
      <c r="K233" s="109"/>
      <c r="M233" s="109"/>
    </row>
    <row r="234" spans="5:13">
      <c r="E234" s="145"/>
      <c r="F234" s="145"/>
      <c r="I234" s="109"/>
      <c r="K234" s="32"/>
      <c r="L234" s="32"/>
      <c r="M234" s="146"/>
    </row>
    <row r="235" spans="5:13">
      <c r="E235" s="145"/>
      <c r="F235" s="145"/>
      <c r="I235" s="109"/>
      <c r="K235" s="32"/>
      <c r="L235" s="32"/>
      <c r="M235" s="109"/>
    </row>
    <row r="236" spans="5:13">
      <c r="E236" s="155"/>
      <c r="F236" s="145"/>
      <c r="I236" s="109"/>
      <c r="K236" s="32"/>
      <c r="L236" s="32"/>
      <c r="M236" s="109"/>
    </row>
    <row r="237" spans="5:13">
      <c r="E237" s="155"/>
      <c r="F237" s="145"/>
      <c r="I237" s="109"/>
      <c r="K237" s="32"/>
      <c r="L237" s="32"/>
      <c r="M237" s="109"/>
    </row>
    <row r="238" spans="5:13">
      <c r="E238" s="145"/>
      <c r="F238" s="145"/>
      <c r="I238" s="146"/>
      <c r="J238" s="146"/>
      <c r="K238" s="32"/>
      <c r="L238" s="32"/>
      <c r="M238" s="109"/>
    </row>
    <row r="239" spans="5:13">
      <c r="E239" s="145"/>
      <c r="F239" s="145"/>
      <c r="I239" s="109"/>
      <c r="J239" s="146"/>
      <c r="K239" s="32"/>
      <c r="L239" s="32"/>
      <c r="M239" s="109"/>
    </row>
    <row r="240" spans="5:13">
      <c r="E240" s="145"/>
      <c r="F240" s="145"/>
      <c r="K240" s="156"/>
      <c r="M240" s="109"/>
    </row>
    <row r="241" spans="1:13">
      <c r="E241" s="145"/>
      <c r="F241" s="145"/>
      <c r="K241" s="109"/>
      <c r="L241" s="109"/>
      <c r="M241" s="109"/>
    </row>
    <row r="242" spans="1:13">
      <c r="E242" s="145"/>
      <c r="F242" s="145"/>
      <c r="G242" s="109"/>
      <c r="H242" s="146"/>
      <c r="M242" s="109"/>
    </row>
    <row r="243" spans="1:13">
      <c r="E243" s="145"/>
      <c r="F243" s="145"/>
      <c r="G243" s="32"/>
      <c r="H243" s="32"/>
      <c r="I243" s="32"/>
      <c r="J243" s="32"/>
      <c r="K243" s="109"/>
      <c r="M243" s="109"/>
    </row>
    <row r="244" spans="1:13">
      <c r="E244" s="145"/>
      <c r="F244" s="145"/>
      <c r="I244" s="109"/>
      <c r="K244" s="32"/>
      <c r="L244" s="32"/>
      <c r="M244" s="146"/>
    </row>
    <row r="245" spans="1:13">
      <c r="A245" s="32"/>
      <c r="B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>
      <c r="E246" s="145"/>
      <c r="F246" s="145"/>
      <c r="I246" s="109"/>
      <c r="K246" s="32"/>
      <c r="L246" s="32"/>
      <c r="M246" s="109"/>
    </row>
    <row r="247" spans="1:13">
      <c r="E247" s="155"/>
      <c r="F247" s="145"/>
      <c r="I247" s="109"/>
      <c r="K247" s="32"/>
      <c r="L247" s="32"/>
      <c r="M247" s="109"/>
    </row>
    <row r="248" spans="1:13">
      <c r="E248" s="155"/>
      <c r="F248" s="145"/>
      <c r="I248" s="109"/>
      <c r="K248" s="32"/>
      <c r="L248" s="32"/>
      <c r="M248" s="109"/>
    </row>
    <row r="249" spans="1:13">
      <c r="E249" s="145"/>
      <c r="F249" s="145"/>
      <c r="I249" s="146"/>
      <c r="J249" s="146"/>
      <c r="K249" s="32"/>
      <c r="L249" s="32"/>
      <c r="M249" s="109"/>
    </row>
    <row r="250" spans="1:13">
      <c r="E250" s="145"/>
      <c r="F250" s="145"/>
      <c r="I250" s="109"/>
      <c r="J250" s="146"/>
      <c r="K250" s="32"/>
      <c r="L250" s="32"/>
      <c r="M250" s="109"/>
    </row>
    <row r="251" spans="1:13">
      <c r="E251" s="145"/>
      <c r="F251" s="145"/>
      <c r="K251" s="156"/>
      <c r="M251" s="109"/>
    </row>
    <row r="252" spans="1:13">
      <c r="E252" s="145"/>
      <c r="F252" s="145"/>
      <c r="K252" s="109"/>
      <c r="L252" s="109"/>
      <c r="M252" s="109"/>
    </row>
    <row r="253" spans="1:13">
      <c r="E253" s="145"/>
      <c r="F253" s="145"/>
      <c r="G253" s="109"/>
      <c r="H253" s="146"/>
      <c r="M253" s="109"/>
    </row>
    <row r="254" spans="1:13">
      <c r="E254" s="145"/>
      <c r="F254" s="145"/>
      <c r="G254" s="32"/>
      <c r="H254" s="32"/>
      <c r="I254" s="32"/>
      <c r="J254" s="32"/>
      <c r="K254" s="109"/>
      <c r="M254" s="109"/>
    </row>
    <row r="255" spans="1:13">
      <c r="E255" s="145"/>
      <c r="F255" s="145"/>
      <c r="I255" s="109"/>
      <c r="K255" s="32"/>
      <c r="L255" s="32"/>
      <c r="M255" s="146"/>
    </row>
    <row r="256" spans="1:13">
      <c r="E256" s="145"/>
      <c r="F256" s="145"/>
      <c r="I256" s="109"/>
      <c r="K256" s="32"/>
      <c r="L256" s="32"/>
      <c r="M256" s="109"/>
    </row>
    <row r="257" spans="3:13">
      <c r="E257" s="155"/>
      <c r="F257" s="145"/>
      <c r="I257" s="109"/>
      <c r="K257" s="32"/>
      <c r="L257" s="32"/>
      <c r="M257" s="109"/>
    </row>
    <row r="258" spans="3:13">
      <c r="C258" s="157"/>
      <c r="E258" s="155"/>
      <c r="F258" s="145"/>
      <c r="I258" s="109"/>
      <c r="K258" s="32"/>
      <c r="L258" s="32"/>
      <c r="M258" s="109"/>
    </row>
    <row r="259" spans="3:13">
      <c r="E259" s="145"/>
      <c r="F259" s="145"/>
      <c r="I259" s="146"/>
      <c r="J259" s="146"/>
      <c r="K259" s="32"/>
      <c r="L259" s="32"/>
      <c r="M259" s="109"/>
    </row>
    <row r="260" spans="3:13">
      <c r="E260" s="145"/>
      <c r="F260" s="145"/>
      <c r="I260" s="109"/>
      <c r="J260" s="146"/>
      <c r="K260" s="32"/>
      <c r="L260" s="32"/>
      <c r="M260" s="109"/>
    </row>
    <row r="261" spans="3:13">
      <c r="E261" s="145"/>
      <c r="F261" s="145"/>
      <c r="K261" s="156"/>
      <c r="M261" s="109"/>
    </row>
    <row r="262" spans="3:13">
      <c r="E262" s="145"/>
      <c r="F262" s="145"/>
      <c r="K262" s="109"/>
      <c r="L262" s="109"/>
      <c r="M262" s="109"/>
    </row>
    <row r="263" spans="3:13">
      <c r="E263" s="145"/>
      <c r="F263" s="145"/>
      <c r="G263" s="109"/>
      <c r="H263" s="146"/>
      <c r="M263" s="109"/>
    </row>
    <row r="279" spans="5:13">
      <c r="E279" s="145"/>
      <c r="F279" s="145"/>
      <c r="G279" s="32"/>
      <c r="H279" s="32"/>
      <c r="I279" s="32"/>
      <c r="J279" s="32"/>
      <c r="K279" s="109"/>
      <c r="M279" s="109"/>
    </row>
    <row r="280" spans="5:13">
      <c r="E280" s="145"/>
      <c r="F280" s="145"/>
      <c r="I280" s="109"/>
      <c r="K280" s="32"/>
      <c r="L280" s="32"/>
      <c r="M280" s="146"/>
    </row>
    <row r="281" spans="5:13">
      <c r="E281" s="145"/>
      <c r="F281" s="145"/>
      <c r="I281" s="109"/>
      <c r="K281" s="32"/>
      <c r="L281" s="32"/>
      <c r="M281" s="109"/>
    </row>
    <row r="282" spans="5:13">
      <c r="E282" s="155"/>
      <c r="F282" s="145"/>
      <c r="I282" s="109"/>
      <c r="K282" s="32"/>
      <c r="L282" s="32"/>
      <c r="M282" s="109"/>
    </row>
    <row r="283" spans="5:13">
      <c r="E283" s="155"/>
      <c r="F283" s="145"/>
      <c r="I283" s="109"/>
      <c r="K283" s="32"/>
      <c r="L283" s="32"/>
      <c r="M283" s="109"/>
    </row>
    <row r="284" spans="5:13">
      <c r="E284" s="145"/>
      <c r="F284" s="145"/>
      <c r="I284" s="146"/>
      <c r="J284" s="146"/>
      <c r="K284" s="32"/>
      <c r="L284" s="32"/>
      <c r="M284" s="109"/>
    </row>
    <row r="285" spans="5:13">
      <c r="E285" s="145"/>
      <c r="F285" s="145"/>
      <c r="I285" s="109"/>
      <c r="J285" s="146"/>
      <c r="K285" s="32"/>
      <c r="L285" s="32"/>
      <c r="M285" s="109"/>
    </row>
    <row r="286" spans="5:13">
      <c r="E286" s="145"/>
      <c r="F286" s="145"/>
      <c r="K286" s="156"/>
      <c r="M286" s="109"/>
    </row>
    <row r="287" spans="5:13">
      <c r="E287" s="145"/>
      <c r="F287" s="145"/>
      <c r="K287" s="109"/>
      <c r="L287" s="109"/>
      <c r="M287" s="109"/>
    </row>
    <row r="288" spans="5:13">
      <c r="E288" s="145"/>
      <c r="F288" s="145"/>
      <c r="G288" s="109"/>
      <c r="H288" s="146"/>
      <c r="M288" s="109"/>
    </row>
    <row r="289" spans="1:13">
      <c r="E289" s="145"/>
      <c r="F289" s="145"/>
      <c r="G289" s="32"/>
      <c r="H289" s="32"/>
      <c r="I289" s="32"/>
      <c r="J289" s="32"/>
      <c r="K289" s="109"/>
      <c r="M289" s="109"/>
    </row>
    <row r="290" spans="1:13">
      <c r="E290" s="145"/>
      <c r="F290" s="145"/>
      <c r="I290" s="109"/>
      <c r="K290" s="32"/>
      <c r="L290" s="32"/>
      <c r="M290" s="146"/>
    </row>
    <row r="291" spans="1:13">
      <c r="E291" s="145"/>
      <c r="F291" s="145"/>
      <c r="I291" s="109"/>
      <c r="K291" s="32"/>
      <c r="L291" s="32"/>
      <c r="M291" s="109"/>
    </row>
    <row r="292" spans="1:13">
      <c r="E292" s="155"/>
      <c r="F292" s="145"/>
      <c r="I292" s="109"/>
      <c r="K292" s="32"/>
      <c r="L292" s="32"/>
      <c r="M292" s="109"/>
    </row>
    <row r="293" spans="1:13">
      <c r="E293" s="155"/>
      <c r="F293" s="145"/>
      <c r="I293" s="109"/>
      <c r="K293" s="32"/>
      <c r="L293" s="32"/>
      <c r="M293" s="109"/>
    </row>
    <row r="294" spans="1:13">
      <c r="E294" s="145"/>
      <c r="F294" s="145"/>
      <c r="I294" s="146"/>
      <c r="J294" s="146"/>
      <c r="K294" s="32"/>
      <c r="L294" s="32"/>
      <c r="M294" s="109"/>
    </row>
    <row r="295" spans="1:13">
      <c r="E295" s="145"/>
      <c r="F295" s="145"/>
      <c r="I295" s="109"/>
      <c r="J295" s="146"/>
      <c r="K295" s="32"/>
      <c r="L295" s="32"/>
      <c r="M295" s="109"/>
    </row>
    <row r="296" spans="1:13">
      <c r="E296" s="145"/>
      <c r="F296" s="145"/>
      <c r="K296" s="156"/>
      <c r="M296" s="109"/>
    </row>
    <row r="297" spans="1:13">
      <c r="A297" s="32"/>
      <c r="B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>
      <c r="E298" s="145"/>
      <c r="F298" s="145"/>
      <c r="K298" s="109"/>
      <c r="L298" s="109"/>
      <c r="M298" s="109"/>
    </row>
    <row r="299" spans="1:13">
      <c r="E299" s="145"/>
      <c r="F299" s="145"/>
      <c r="G299" s="109"/>
      <c r="H299" s="146"/>
      <c r="M299" s="109"/>
    </row>
    <row r="300" spans="1:13">
      <c r="E300" s="145"/>
      <c r="F300" s="145"/>
      <c r="G300" s="32"/>
      <c r="H300" s="32"/>
      <c r="I300" s="32"/>
      <c r="J300" s="32"/>
      <c r="K300" s="109"/>
      <c r="M300" s="109"/>
    </row>
    <row r="301" spans="1:13">
      <c r="E301" s="145"/>
      <c r="F301" s="145"/>
      <c r="I301" s="109"/>
      <c r="K301" s="32"/>
      <c r="L301" s="32"/>
      <c r="M301" s="146"/>
    </row>
    <row r="302" spans="1:13">
      <c r="E302" s="145"/>
      <c r="F302" s="145"/>
      <c r="I302" s="109"/>
      <c r="K302" s="32"/>
      <c r="L302" s="32"/>
      <c r="M302" s="109"/>
    </row>
    <row r="303" spans="1:13">
      <c r="E303" s="155"/>
      <c r="F303" s="145"/>
      <c r="I303" s="109"/>
      <c r="K303" s="32"/>
      <c r="L303" s="32"/>
      <c r="M303" s="109"/>
    </row>
    <row r="304" spans="1:13">
      <c r="E304" s="155"/>
      <c r="F304" s="145"/>
      <c r="I304" s="109"/>
      <c r="K304" s="32"/>
      <c r="L304" s="32"/>
      <c r="M304" s="109"/>
    </row>
    <row r="305" spans="5:13">
      <c r="E305" s="145"/>
      <c r="F305" s="145"/>
      <c r="I305" s="146"/>
      <c r="J305" s="146"/>
      <c r="K305" s="32"/>
      <c r="L305" s="32"/>
      <c r="M305" s="109"/>
    </row>
    <row r="306" spans="5:13">
      <c r="E306" s="145"/>
      <c r="F306" s="145"/>
      <c r="I306" s="109"/>
      <c r="J306" s="146"/>
      <c r="K306" s="32"/>
      <c r="L306" s="32"/>
      <c r="M306" s="109"/>
    </row>
    <row r="307" spans="5:13">
      <c r="E307" s="145"/>
      <c r="F307" s="145"/>
      <c r="K307" s="156"/>
      <c r="M307" s="109"/>
    </row>
    <row r="308" spans="5:13">
      <c r="E308" s="145"/>
      <c r="F308" s="145"/>
      <c r="K308" s="109"/>
      <c r="L308" s="109"/>
      <c r="M308" s="109"/>
    </row>
    <row r="309" spans="5:13">
      <c r="E309" s="145"/>
      <c r="F309" s="145"/>
      <c r="G309" s="109"/>
      <c r="H309" s="146"/>
      <c r="M309" s="109"/>
    </row>
    <row r="310" spans="5:13">
      <c r="E310" s="145"/>
      <c r="F310" s="145"/>
      <c r="G310" s="32"/>
      <c r="H310" s="32"/>
      <c r="I310" s="32"/>
      <c r="J310" s="32"/>
      <c r="K310" s="109"/>
      <c r="M310" s="109"/>
    </row>
    <row r="311" spans="5:13">
      <c r="E311" s="145"/>
      <c r="F311" s="145"/>
      <c r="I311" s="109"/>
      <c r="K311" s="32"/>
      <c r="L311" s="32"/>
      <c r="M311" s="146"/>
    </row>
    <row r="312" spans="5:13">
      <c r="E312" s="145"/>
      <c r="F312" s="145"/>
      <c r="I312" s="109"/>
      <c r="K312" s="32"/>
      <c r="L312" s="32"/>
      <c r="M312" s="109"/>
    </row>
    <row r="313" spans="5:13">
      <c r="E313" s="155"/>
      <c r="F313" s="145"/>
      <c r="I313" s="109"/>
      <c r="K313" s="32"/>
      <c r="L313" s="32"/>
      <c r="M313" s="109"/>
    </row>
    <row r="314" spans="5:13">
      <c r="E314" s="155"/>
      <c r="F314" s="145"/>
      <c r="I314" s="109"/>
      <c r="K314" s="32"/>
      <c r="L314" s="32"/>
      <c r="M314" s="109"/>
    </row>
    <row r="315" spans="5:13">
      <c r="E315" s="145"/>
      <c r="F315" s="145"/>
      <c r="I315" s="146"/>
      <c r="J315" s="146"/>
      <c r="K315" s="32"/>
      <c r="L315" s="32"/>
      <c r="M315" s="109"/>
    </row>
    <row r="316" spans="5:13">
      <c r="E316" s="145"/>
      <c r="F316" s="145"/>
      <c r="I316" s="109"/>
      <c r="J316" s="146"/>
      <c r="K316" s="32"/>
      <c r="L316" s="32"/>
      <c r="M316" s="109"/>
    </row>
    <row r="317" spans="5:13">
      <c r="E317" s="145"/>
      <c r="F317" s="145"/>
      <c r="K317" s="156"/>
      <c r="M317" s="109"/>
    </row>
    <row r="318" spans="5:13">
      <c r="E318" s="145"/>
      <c r="F318" s="145"/>
      <c r="K318" s="109"/>
      <c r="L318" s="109"/>
      <c r="M318" s="109"/>
    </row>
    <row r="319" spans="5:13">
      <c r="E319" s="145"/>
      <c r="F319" s="145"/>
      <c r="G319" s="109"/>
      <c r="H319" s="146"/>
      <c r="M319" s="109"/>
    </row>
    <row r="320" spans="5:13">
      <c r="E320" s="145"/>
      <c r="F320" s="145"/>
      <c r="G320" s="32"/>
      <c r="H320" s="32"/>
      <c r="I320" s="32"/>
      <c r="J320" s="32"/>
      <c r="K320" s="109"/>
      <c r="M320" s="109"/>
    </row>
    <row r="321" spans="1:13">
      <c r="E321" s="145"/>
      <c r="F321" s="145"/>
      <c r="I321" s="109"/>
      <c r="K321" s="32"/>
      <c r="L321" s="32"/>
      <c r="M321" s="146"/>
    </row>
    <row r="322" spans="1:13">
      <c r="E322" s="145"/>
      <c r="F322" s="145"/>
      <c r="I322" s="109"/>
      <c r="K322" s="32"/>
      <c r="L322" s="32"/>
      <c r="M322" s="109"/>
    </row>
    <row r="323" spans="1:13">
      <c r="E323" s="155"/>
      <c r="F323" s="145"/>
      <c r="I323" s="109"/>
      <c r="K323" s="32"/>
      <c r="L323" s="32"/>
      <c r="M323" s="109"/>
    </row>
    <row r="324" spans="1:13">
      <c r="E324" s="155"/>
      <c r="F324" s="145"/>
      <c r="I324" s="109"/>
      <c r="K324" s="32"/>
      <c r="L324" s="32"/>
      <c r="M324" s="109"/>
    </row>
    <row r="325" spans="1:13">
      <c r="C325" s="32"/>
      <c r="E325" s="145"/>
      <c r="F325" s="145"/>
      <c r="I325" s="146"/>
      <c r="J325" s="146"/>
      <c r="K325" s="32"/>
      <c r="L325" s="32"/>
      <c r="M325" s="109"/>
    </row>
    <row r="326" spans="1:13">
      <c r="E326" s="145"/>
      <c r="F326" s="145"/>
      <c r="I326" s="109"/>
      <c r="J326" s="146"/>
      <c r="K326" s="32"/>
      <c r="L326" s="32"/>
      <c r="M326" s="109"/>
    </row>
    <row r="327" spans="1:13">
      <c r="E327" s="145"/>
      <c r="F327" s="145"/>
      <c r="K327" s="156"/>
      <c r="M327" s="109"/>
    </row>
    <row r="328" spans="1:13">
      <c r="E328" s="145"/>
      <c r="F328" s="145"/>
      <c r="K328" s="109"/>
      <c r="L328" s="109"/>
      <c r="M328" s="109"/>
    </row>
    <row r="329" spans="1:13">
      <c r="E329" s="145"/>
      <c r="F329" s="145"/>
      <c r="G329" s="109"/>
      <c r="H329" s="146"/>
      <c r="M329" s="109"/>
    </row>
    <row r="330" spans="1:13">
      <c r="E330" s="145"/>
      <c r="F330" s="145"/>
      <c r="G330" s="32"/>
      <c r="H330" s="32"/>
      <c r="I330" s="32"/>
      <c r="J330" s="32"/>
      <c r="K330" s="109"/>
      <c r="M330" s="109"/>
    </row>
    <row r="331" spans="1:13">
      <c r="E331" s="145"/>
      <c r="F331" s="145"/>
      <c r="I331" s="109"/>
      <c r="K331" s="32"/>
      <c r="L331" s="32"/>
      <c r="M331" s="146"/>
    </row>
    <row r="332" spans="1:13">
      <c r="E332" s="145"/>
      <c r="F332" s="145"/>
      <c r="I332" s="109"/>
      <c r="K332" s="32"/>
      <c r="L332" s="32"/>
      <c r="M332" s="109"/>
    </row>
    <row r="333" spans="1:13">
      <c r="C333" s="32"/>
      <c r="E333" s="155"/>
      <c r="F333" s="145"/>
      <c r="I333" s="109"/>
      <c r="K333" s="32"/>
      <c r="L333" s="32"/>
      <c r="M333" s="109"/>
    </row>
    <row r="334" spans="1:13">
      <c r="A334" s="32"/>
      <c r="B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>
      <c r="E335" s="155"/>
      <c r="F335" s="145"/>
      <c r="I335" s="109"/>
      <c r="K335" s="32"/>
      <c r="L335" s="32"/>
      <c r="M335" s="109"/>
    </row>
    <row r="336" spans="1:13">
      <c r="E336" s="145"/>
      <c r="F336" s="145"/>
      <c r="I336" s="146"/>
      <c r="J336" s="146"/>
      <c r="K336" s="32"/>
      <c r="L336" s="32"/>
      <c r="M336" s="109"/>
    </row>
    <row r="337" spans="5:13">
      <c r="E337" s="145"/>
      <c r="F337" s="145"/>
      <c r="I337" s="109"/>
      <c r="J337" s="146"/>
      <c r="K337" s="32"/>
      <c r="L337" s="32"/>
      <c r="M337" s="109"/>
    </row>
    <row r="338" spans="5:13">
      <c r="E338" s="145"/>
      <c r="F338" s="145"/>
      <c r="K338" s="156"/>
      <c r="M338" s="109"/>
    </row>
    <row r="339" spans="5:13">
      <c r="E339" s="145"/>
      <c r="F339" s="145"/>
      <c r="K339" s="109"/>
      <c r="L339" s="109"/>
      <c r="M339" s="109"/>
    </row>
    <row r="340" spans="5:13">
      <c r="E340" s="145"/>
      <c r="F340" s="145"/>
      <c r="G340" s="109"/>
      <c r="H340" s="146"/>
      <c r="M340" s="109"/>
    </row>
    <row r="341" spans="5:13">
      <c r="E341" s="145"/>
      <c r="F341" s="145"/>
      <c r="G341" s="32"/>
      <c r="H341" s="32"/>
      <c r="I341" s="32"/>
      <c r="J341" s="32"/>
      <c r="K341" s="109"/>
      <c r="M341" s="109"/>
    </row>
    <row r="342" spans="5:13">
      <c r="E342" s="145"/>
      <c r="F342" s="145"/>
      <c r="I342" s="109"/>
      <c r="K342" s="32"/>
      <c r="L342" s="32"/>
      <c r="M342" s="146"/>
    </row>
    <row r="343" spans="5:13">
      <c r="E343" s="145"/>
      <c r="F343" s="145"/>
      <c r="I343" s="109"/>
      <c r="K343" s="32"/>
      <c r="L343" s="32"/>
      <c r="M343" s="109"/>
    </row>
    <row r="344" spans="5:13">
      <c r="E344" s="155"/>
      <c r="F344" s="145"/>
      <c r="I344" s="109"/>
      <c r="K344" s="32"/>
      <c r="L344" s="32"/>
      <c r="M344" s="109"/>
    </row>
    <row r="345" spans="5:13">
      <c r="E345" s="155"/>
      <c r="F345" s="145"/>
      <c r="I345" s="109"/>
      <c r="K345" s="32"/>
      <c r="L345" s="32"/>
      <c r="M345" s="109"/>
    </row>
    <row r="346" spans="5:13">
      <c r="E346" s="145"/>
      <c r="F346" s="145"/>
      <c r="I346" s="146"/>
      <c r="J346" s="146"/>
      <c r="K346" s="32"/>
      <c r="L346" s="32"/>
      <c r="M346" s="109"/>
    </row>
    <row r="347" spans="5:13">
      <c r="E347" s="145"/>
      <c r="F347" s="145"/>
      <c r="I347" s="109"/>
      <c r="J347" s="146"/>
      <c r="K347" s="32"/>
      <c r="L347" s="32"/>
      <c r="M347" s="109"/>
    </row>
    <row r="348" spans="5:13">
      <c r="E348" s="145"/>
      <c r="F348" s="145"/>
      <c r="K348" s="156"/>
      <c r="M348" s="109"/>
    </row>
    <row r="349" spans="5:13">
      <c r="E349" s="145"/>
      <c r="F349" s="145"/>
      <c r="K349" s="109"/>
      <c r="L349" s="109"/>
      <c r="M349" s="109"/>
    </row>
    <row r="350" spans="5:13">
      <c r="E350" s="145"/>
      <c r="F350" s="145"/>
      <c r="G350" s="109"/>
      <c r="H350" s="153"/>
      <c r="M350" s="109"/>
    </row>
    <row r="351" spans="5:13">
      <c r="E351" s="145"/>
      <c r="F351" s="145"/>
      <c r="G351" s="32"/>
      <c r="H351" s="32"/>
      <c r="I351" s="32"/>
      <c r="J351" s="32"/>
      <c r="K351" s="109"/>
      <c r="M351" s="109"/>
    </row>
    <row r="352" spans="5:13">
      <c r="E352" s="145"/>
      <c r="F352" s="145"/>
      <c r="I352" s="109"/>
      <c r="K352" s="32"/>
      <c r="L352" s="32"/>
      <c r="M352" s="146"/>
    </row>
    <row r="353" spans="1:13">
      <c r="E353" s="145"/>
      <c r="F353" s="145"/>
      <c r="K353" s="156"/>
      <c r="M353" s="109"/>
    </row>
    <row r="354" spans="1:13">
      <c r="E354" s="145"/>
      <c r="F354" s="145"/>
      <c r="K354" s="109"/>
      <c r="L354" s="109"/>
      <c r="M354" s="109"/>
    </row>
    <row r="355" spans="1:13" s="156" customFormat="1">
      <c r="A355" s="113"/>
      <c r="B355" s="113"/>
      <c r="C355" s="113"/>
      <c r="D355" s="113"/>
      <c r="E355" s="145"/>
      <c r="F355" s="145"/>
      <c r="G355" s="109"/>
      <c r="H355" s="153"/>
      <c r="I355" s="113"/>
      <c r="J355" s="113"/>
      <c r="K355" s="113"/>
      <c r="L355" s="113"/>
      <c r="M355" s="109"/>
    </row>
    <row r="356" spans="1:13">
      <c r="E356" s="155"/>
      <c r="F356" s="145"/>
      <c r="G356" s="32"/>
      <c r="H356" s="32"/>
      <c r="I356" s="32"/>
      <c r="J356" s="32"/>
      <c r="K356" s="109"/>
      <c r="M356" s="109"/>
    </row>
    <row r="357" spans="1:13">
      <c r="E357" s="145"/>
      <c r="F357" s="145"/>
      <c r="I357" s="109"/>
      <c r="K357" s="32"/>
      <c r="L357" s="32"/>
      <c r="M357" s="146"/>
    </row>
    <row r="358" spans="1:13">
      <c r="E358" s="155"/>
      <c r="F358" s="145"/>
      <c r="I358" s="146"/>
      <c r="K358" s="156"/>
      <c r="M358" s="146"/>
    </row>
    <row r="359" spans="1:13">
      <c r="E359" s="145"/>
      <c r="F359" s="145"/>
      <c r="K359" s="156"/>
      <c r="M359" s="109"/>
    </row>
    <row r="360" spans="1:13">
      <c r="E360" s="145"/>
      <c r="F360" s="145"/>
      <c r="K360" s="109"/>
      <c r="L360" s="109"/>
      <c r="M360" s="109"/>
    </row>
    <row r="361" spans="1:13">
      <c r="E361" s="145"/>
      <c r="F361" s="145"/>
      <c r="G361" s="109"/>
      <c r="H361" s="153"/>
      <c r="M361" s="109"/>
    </row>
    <row r="362" spans="1:13">
      <c r="E362" s="145"/>
      <c r="F362" s="145"/>
      <c r="I362" s="109"/>
      <c r="K362" s="32"/>
      <c r="L362" s="32"/>
      <c r="M362" s="146"/>
    </row>
    <row r="363" spans="1:13">
      <c r="E363" s="155"/>
      <c r="F363" s="145"/>
      <c r="I363" s="146"/>
      <c r="K363" s="156"/>
      <c r="M363" s="146"/>
    </row>
    <row r="364" spans="1:13">
      <c r="E364" s="145"/>
      <c r="F364" s="145"/>
      <c r="K364" s="109"/>
      <c r="L364" s="109"/>
      <c r="M364" s="109"/>
    </row>
    <row r="365" spans="1:13">
      <c r="E365" s="145"/>
      <c r="F365" s="145"/>
      <c r="G365" s="109"/>
      <c r="H365" s="153"/>
      <c r="M365" s="109"/>
    </row>
    <row r="366" spans="1:13">
      <c r="E366" s="155"/>
      <c r="F366" s="145"/>
      <c r="G366" s="32"/>
      <c r="H366" s="32"/>
      <c r="I366" s="32"/>
      <c r="J366" s="32"/>
      <c r="K366" s="109"/>
      <c r="M366" s="109"/>
    </row>
    <row r="367" spans="1:13">
      <c r="E367" s="145"/>
      <c r="F367" s="145"/>
      <c r="I367" s="109"/>
      <c r="K367" s="32"/>
      <c r="L367" s="32"/>
      <c r="M367" s="146"/>
    </row>
    <row r="368" spans="1:13">
      <c r="E368" s="155"/>
      <c r="F368" s="145"/>
      <c r="I368" s="146"/>
      <c r="K368" s="156"/>
      <c r="M368" s="146"/>
    </row>
    <row r="369" spans="1:13">
      <c r="E369" s="145"/>
      <c r="F369" s="145"/>
      <c r="K369" s="156"/>
      <c r="M369" s="109"/>
    </row>
    <row r="370" spans="1:13">
      <c r="A370" s="32"/>
      <c r="B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s="156" customFormat="1">
      <c r="A371" s="113"/>
      <c r="B371" s="113"/>
      <c r="C371" s="113"/>
      <c r="D371" s="113"/>
      <c r="E371" s="145"/>
      <c r="F371" s="155"/>
      <c r="G371" s="109"/>
      <c r="H371" s="153"/>
      <c r="I371" s="113"/>
      <c r="J371" s="153"/>
      <c r="K371" s="113"/>
      <c r="L371" s="153"/>
      <c r="M371" s="153"/>
    </row>
    <row r="372" spans="1:13">
      <c r="E372" s="145"/>
      <c r="F372" s="145"/>
      <c r="G372" s="109"/>
      <c r="H372" s="153"/>
      <c r="J372" s="153"/>
      <c r="L372" s="153"/>
      <c r="M372" s="153"/>
    </row>
    <row r="373" spans="1:13" s="156" customFormat="1">
      <c r="A373" s="113"/>
      <c r="B373" s="113"/>
      <c r="C373" s="113"/>
      <c r="D373" s="113"/>
      <c r="E373" s="145"/>
      <c r="F373" s="155"/>
      <c r="G373" s="109"/>
      <c r="H373" s="153"/>
      <c r="I373" s="113"/>
      <c r="J373" s="153"/>
      <c r="K373" s="113"/>
      <c r="L373" s="153"/>
      <c r="M373" s="153"/>
    </row>
    <row r="374" spans="1:13">
      <c r="E374" s="145"/>
      <c r="F374" s="145"/>
      <c r="G374" s="109"/>
      <c r="H374" s="153"/>
      <c r="J374" s="153"/>
      <c r="L374" s="153"/>
      <c r="M374" s="153"/>
    </row>
    <row r="375" spans="1:13">
      <c r="H375" s="153"/>
      <c r="J375" s="153"/>
      <c r="L375" s="153"/>
      <c r="M375" s="153"/>
    </row>
    <row r="376" spans="1:13">
      <c r="E376" s="145"/>
      <c r="F376" s="145"/>
      <c r="G376" s="109"/>
      <c r="H376" s="153"/>
      <c r="J376" s="153"/>
      <c r="L376" s="153"/>
      <c r="M376" s="153"/>
    </row>
    <row r="377" spans="1:13" s="156" customFormat="1">
      <c r="A377" s="113"/>
      <c r="B377" s="113"/>
      <c r="C377" s="113"/>
      <c r="D377" s="113"/>
      <c r="E377" s="145"/>
      <c r="F377" s="145"/>
      <c r="G377" s="109"/>
      <c r="H377" s="153"/>
      <c r="I377" s="113"/>
      <c r="J377" s="113"/>
      <c r="K377" s="113"/>
      <c r="L377" s="113"/>
      <c r="M377" s="153"/>
    </row>
    <row r="378" spans="1:13">
      <c r="E378" s="145"/>
      <c r="F378" s="145"/>
      <c r="G378" s="109"/>
      <c r="H378" s="153"/>
      <c r="J378" s="153"/>
      <c r="L378" s="153"/>
      <c r="M378" s="153"/>
    </row>
    <row r="379" spans="1:13">
      <c r="E379" s="145"/>
      <c r="F379" s="145"/>
      <c r="G379" s="109"/>
      <c r="H379" s="153"/>
      <c r="J379" s="153"/>
      <c r="L379" s="153"/>
      <c r="M379" s="153"/>
    </row>
    <row r="380" spans="1:13" s="156" customFormat="1">
      <c r="A380" s="113"/>
      <c r="B380" s="113"/>
      <c r="C380" s="113"/>
      <c r="D380" s="113"/>
      <c r="E380" s="145"/>
      <c r="F380" s="145"/>
      <c r="G380" s="109"/>
      <c r="H380" s="153"/>
      <c r="I380" s="113"/>
      <c r="J380" s="153"/>
      <c r="K380" s="113"/>
      <c r="L380" s="153"/>
      <c r="M380" s="153"/>
    </row>
    <row r="381" spans="1:13">
      <c r="B381" s="158"/>
      <c r="E381" s="145"/>
      <c r="F381" s="145"/>
      <c r="I381" s="109"/>
      <c r="K381" s="109"/>
      <c r="L381" s="109"/>
      <c r="M381" s="109"/>
    </row>
    <row r="384" spans="1:13">
      <c r="E384" s="145"/>
      <c r="F384" s="145"/>
    </row>
    <row r="385" spans="2:13">
      <c r="E385" s="145"/>
      <c r="F385" s="145"/>
      <c r="G385" s="109"/>
      <c r="H385" s="146"/>
      <c r="M385" s="109"/>
    </row>
    <row r="386" spans="2:13">
      <c r="E386" s="145"/>
      <c r="F386" s="145"/>
      <c r="G386" s="32"/>
      <c r="H386" s="32"/>
      <c r="I386" s="32"/>
      <c r="J386" s="32"/>
      <c r="K386" s="109"/>
      <c r="M386" s="109"/>
    </row>
    <row r="387" spans="2:13">
      <c r="C387" s="32"/>
      <c r="E387" s="145"/>
      <c r="F387" s="145"/>
      <c r="G387" s="109"/>
      <c r="H387" s="109"/>
      <c r="I387" s="109"/>
      <c r="K387" s="32"/>
      <c r="L387" s="32"/>
      <c r="M387" s="146"/>
    </row>
    <row r="388" spans="2:13">
      <c r="E388" s="145"/>
      <c r="F388" s="145"/>
      <c r="I388" s="109"/>
      <c r="K388" s="32"/>
      <c r="L388" s="32"/>
      <c r="M388" s="109"/>
    </row>
    <row r="389" spans="2:13">
      <c r="E389" s="155"/>
      <c r="F389" s="145"/>
      <c r="I389" s="109"/>
      <c r="K389" s="32"/>
      <c r="L389" s="32"/>
      <c r="M389" s="109"/>
    </row>
    <row r="390" spans="2:13">
      <c r="E390" s="155"/>
      <c r="F390" s="145"/>
      <c r="G390" s="32"/>
      <c r="H390" s="32"/>
      <c r="I390" s="109"/>
      <c r="K390" s="32"/>
      <c r="L390" s="32"/>
      <c r="M390" s="109"/>
    </row>
    <row r="391" spans="2:13">
      <c r="E391" s="145"/>
      <c r="F391" s="145"/>
      <c r="G391" s="109"/>
      <c r="H391" s="146"/>
      <c r="I391" s="109"/>
      <c r="J391" s="146"/>
      <c r="K391" s="32"/>
      <c r="L391" s="32"/>
      <c r="M391" s="109"/>
    </row>
    <row r="392" spans="2:13">
      <c r="E392" s="145"/>
      <c r="F392" s="145"/>
      <c r="G392" s="32"/>
      <c r="H392" s="32"/>
      <c r="I392" s="109"/>
      <c r="J392" s="146"/>
      <c r="K392" s="32"/>
      <c r="L392" s="32"/>
      <c r="M392" s="109"/>
    </row>
    <row r="393" spans="2:13">
      <c r="E393" s="145"/>
      <c r="F393" s="145"/>
      <c r="G393" s="109"/>
      <c r="H393" s="109"/>
      <c r="I393" s="146"/>
      <c r="J393" s="146"/>
      <c r="K393" s="32"/>
      <c r="L393" s="32"/>
      <c r="M393" s="109"/>
    </row>
    <row r="394" spans="2:13">
      <c r="E394" s="145"/>
      <c r="F394" s="145"/>
      <c r="I394" s="109"/>
      <c r="J394" s="146"/>
      <c r="K394" s="32"/>
      <c r="L394" s="32"/>
      <c r="M394" s="109"/>
    </row>
    <row r="395" spans="2:13">
      <c r="B395" s="158"/>
      <c r="E395" s="145"/>
      <c r="F395" s="145"/>
      <c r="I395" s="109"/>
      <c r="K395" s="109"/>
      <c r="L395" s="109"/>
      <c r="M395" s="109"/>
    </row>
    <row r="396" spans="2:13">
      <c r="E396" s="145"/>
      <c r="F396" s="145"/>
    </row>
    <row r="397" spans="2:13">
      <c r="E397" s="145"/>
      <c r="F397" s="145"/>
      <c r="G397" s="109"/>
      <c r="H397" s="146"/>
      <c r="M397" s="109"/>
    </row>
    <row r="398" spans="2:13">
      <c r="E398" s="145"/>
      <c r="F398" s="145"/>
      <c r="G398" s="32"/>
      <c r="H398" s="32"/>
      <c r="I398" s="32"/>
      <c r="J398" s="32"/>
      <c r="K398" s="109"/>
      <c r="M398" s="109"/>
    </row>
    <row r="399" spans="2:13">
      <c r="E399" s="145"/>
      <c r="F399" s="145"/>
      <c r="G399" s="109"/>
      <c r="H399" s="109"/>
      <c r="I399" s="109"/>
      <c r="K399" s="32"/>
      <c r="L399" s="32"/>
      <c r="M399" s="146"/>
    </row>
    <row r="400" spans="2:13">
      <c r="E400" s="145"/>
      <c r="F400" s="145"/>
      <c r="I400" s="109"/>
      <c r="K400" s="32"/>
      <c r="L400" s="32"/>
      <c r="M400" s="109"/>
    </row>
    <row r="401" spans="1:13">
      <c r="E401" s="155"/>
      <c r="F401" s="145"/>
      <c r="I401" s="109"/>
      <c r="K401" s="32"/>
      <c r="L401" s="32"/>
      <c r="M401" s="109"/>
    </row>
    <row r="402" spans="1:13">
      <c r="E402" s="155"/>
      <c r="F402" s="145"/>
      <c r="G402" s="32"/>
      <c r="H402" s="32"/>
      <c r="I402" s="109"/>
      <c r="K402" s="32"/>
      <c r="L402" s="32"/>
      <c r="M402" s="109"/>
    </row>
    <row r="403" spans="1:13">
      <c r="E403" s="145"/>
      <c r="F403" s="145"/>
      <c r="G403" s="109"/>
      <c r="H403" s="146"/>
      <c r="I403" s="109"/>
      <c r="J403" s="146"/>
      <c r="K403" s="32"/>
      <c r="L403" s="32"/>
      <c r="M403" s="109"/>
    </row>
    <row r="404" spans="1:13">
      <c r="E404" s="145"/>
      <c r="F404" s="145"/>
      <c r="G404" s="32"/>
      <c r="H404" s="32"/>
      <c r="I404" s="109"/>
      <c r="J404" s="146"/>
      <c r="K404" s="32"/>
      <c r="L404" s="32"/>
      <c r="M404" s="109"/>
    </row>
    <row r="405" spans="1:13">
      <c r="A405" s="32"/>
      <c r="B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>
      <c r="E406" s="145"/>
      <c r="F406" s="145"/>
      <c r="G406" s="109"/>
      <c r="H406" s="109"/>
      <c r="I406" s="146"/>
      <c r="J406" s="146"/>
      <c r="K406" s="32"/>
      <c r="L406" s="32"/>
      <c r="M406" s="109"/>
    </row>
    <row r="407" spans="1:13">
      <c r="E407" s="145"/>
      <c r="F407" s="145"/>
      <c r="I407" s="109"/>
      <c r="J407" s="146"/>
      <c r="K407" s="32"/>
      <c r="L407" s="32"/>
      <c r="M407" s="109"/>
    </row>
    <row r="408" spans="1:13">
      <c r="B408" s="158"/>
      <c r="E408" s="145"/>
      <c r="F408" s="145"/>
      <c r="I408" s="109"/>
      <c r="K408" s="109"/>
      <c r="L408" s="109"/>
      <c r="M408" s="109"/>
    </row>
    <row r="409" spans="1:13">
      <c r="E409" s="145"/>
      <c r="F409" s="145"/>
    </row>
    <row r="410" spans="1:13">
      <c r="E410" s="145"/>
      <c r="F410" s="145"/>
      <c r="G410" s="109"/>
      <c r="H410" s="146"/>
      <c r="M410" s="109"/>
    </row>
    <row r="411" spans="1:13">
      <c r="E411" s="145"/>
      <c r="F411" s="145"/>
      <c r="G411" s="32"/>
      <c r="H411" s="32"/>
      <c r="I411" s="32"/>
      <c r="J411" s="32"/>
      <c r="K411" s="109"/>
      <c r="M411" s="109"/>
    </row>
    <row r="412" spans="1:13">
      <c r="E412" s="145"/>
      <c r="F412" s="145"/>
      <c r="G412" s="109"/>
      <c r="H412" s="109"/>
      <c r="I412" s="109"/>
      <c r="K412" s="32"/>
      <c r="L412" s="32"/>
      <c r="M412" s="146"/>
    </row>
    <row r="413" spans="1:13">
      <c r="E413" s="145"/>
      <c r="F413" s="145"/>
      <c r="I413" s="109"/>
      <c r="K413" s="32"/>
      <c r="L413" s="32"/>
      <c r="M413" s="109"/>
    </row>
    <row r="414" spans="1:13">
      <c r="E414" s="155"/>
      <c r="F414" s="145"/>
      <c r="I414" s="109"/>
      <c r="K414" s="32"/>
      <c r="L414" s="32"/>
      <c r="M414" s="109"/>
    </row>
    <row r="415" spans="1:13">
      <c r="E415" s="155"/>
      <c r="F415" s="145"/>
      <c r="G415" s="32"/>
      <c r="H415" s="32"/>
      <c r="I415" s="109"/>
      <c r="K415" s="32"/>
      <c r="L415" s="32"/>
      <c r="M415" s="109"/>
    </row>
    <row r="416" spans="1:13">
      <c r="E416" s="145"/>
      <c r="F416" s="145"/>
      <c r="G416" s="109"/>
      <c r="H416" s="146"/>
      <c r="I416" s="109"/>
      <c r="J416" s="146"/>
      <c r="K416" s="32"/>
      <c r="L416" s="32"/>
      <c r="M416" s="109"/>
    </row>
    <row r="417" spans="2:13">
      <c r="E417" s="145"/>
      <c r="F417" s="145"/>
      <c r="G417" s="32"/>
      <c r="H417" s="32"/>
      <c r="I417" s="109"/>
      <c r="J417" s="146"/>
      <c r="K417" s="32"/>
      <c r="L417" s="32"/>
      <c r="M417" s="109"/>
    </row>
    <row r="418" spans="2:13">
      <c r="E418" s="145"/>
      <c r="F418" s="145"/>
      <c r="G418" s="109"/>
      <c r="H418" s="109"/>
      <c r="I418" s="146"/>
      <c r="J418" s="146"/>
      <c r="K418" s="32"/>
      <c r="L418" s="32"/>
      <c r="M418" s="109"/>
    </row>
    <row r="419" spans="2:13">
      <c r="E419" s="145"/>
      <c r="F419" s="145"/>
      <c r="I419" s="109"/>
      <c r="J419" s="146"/>
      <c r="K419" s="32"/>
      <c r="L419" s="32"/>
      <c r="M419" s="109"/>
    </row>
    <row r="420" spans="2:13">
      <c r="B420" s="158"/>
      <c r="E420" s="145"/>
      <c r="F420" s="145"/>
      <c r="I420" s="109"/>
      <c r="K420" s="109"/>
      <c r="L420" s="109"/>
      <c r="M420" s="109"/>
    </row>
    <row r="421" spans="2:13">
      <c r="E421" s="145"/>
      <c r="F421" s="145"/>
    </row>
    <row r="422" spans="2:13">
      <c r="E422" s="145"/>
      <c r="F422" s="145"/>
      <c r="G422" s="109"/>
      <c r="H422" s="146"/>
      <c r="M422" s="109"/>
    </row>
    <row r="423" spans="2:13">
      <c r="E423" s="145"/>
      <c r="F423" s="145"/>
      <c r="G423" s="32"/>
      <c r="H423" s="32"/>
      <c r="I423" s="32"/>
      <c r="J423" s="32"/>
      <c r="K423" s="109"/>
      <c r="M423" s="109"/>
    </row>
    <row r="424" spans="2:13">
      <c r="E424" s="145"/>
      <c r="F424" s="145"/>
      <c r="G424" s="109"/>
      <c r="H424" s="109"/>
      <c r="I424" s="109"/>
      <c r="K424" s="32"/>
      <c r="L424" s="32"/>
      <c r="M424" s="146"/>
    </row>
    <row r="425" spans="2:13">
      <c r="E425" s="145"/>
      <c r="F425" s="145"/>
      <c r="I425" s="109"/>
      <c r="K425" s="32"/>
      <c r="L425" s="32"/>
      <c r="M425" s="109"/>
    </row>
    <row r="426" spans="2:13">
      <c r="E426" s="155"/>
      <c r="F426" s="145"/>
      <c r="I426" s="109"/>
      <c r="K426" s="32"/>
      <c r="L426" s="32"/>
      <c r="M426" s="109"/>
    </row>
    <row r="427" spans="2:13">
      <c r="E427" s="155"/>
      <c r="F427" s="145"/>
      <c r="G427" s="32"/>
      <c r="H427" s="32"/>
      <c r="I427" s="109"/>
      <c r="K427" s="32"/>
      <c r="L427" s="32"/>
      <c r="M427" s="109"/>
    </row>
    <row r="428" spans="2:13">
      <c r="E428" s="145"/>
      <c r="F428" s="145"/>
      <c r="G428" s="109"/>
      <c r="H428" s="146"/>
      <c r="I428" s="109"/>
      <c r="J428" s="146"/>
      <c r="K428" s="32"/>
      <c r="L428" s="32"/>
      <c r="M428" s="109"/>
    </row>
    <row r="429" spans="2:13">
      <c r="E429" s="145"/>
      <c r="F429" s="145"/>
      <c r="G429" s="32"/>
      <c r="H429" s="32"/>
      <c r="I429" s="109"/>
      <c r="J429" s="146"/>
      <c r="K429" s="32"/>
      <c r="L429" s="32"/>
      <c r="M429" s="109"/>
    </row>
    <row r="430" spans="2:13">
      <c r="E430" s="145"/>
      <c r="F430" s="145"/>
      <c r="G430" s="109"/>
      <c r="H430" s="109"/>
      <c r="I430" s="146"/>
      <c r="J430" s="146"/>
      <c r="K430" s="32"/>
      <c r="L430" s="32"/>
      <c r="M430" s="109"/>
    </row>
    <row r="431" spans="2:13">
      <c r="E431" s="145"/>
      <c r="F431" s="145"/>
      <c r="I431" s="109"/>
      <c r="J431" s="146"/>
      <c r="K431" s="32"/>
      <c r="L431" s="32"/>
      <c r="M431" s="109"/>
    </row>
    <row r="432" spans="2:13">
      <c r="B432" s="158"/>
      <c r="E432" s="145"/>
      <c r="F432" s="145"/>
      <c r="I432" s="109"/>
      <c r="K432" s="109"/>
      <c r="L432" s="109"/>
      <c r="M432" s="109"/>
    </row>
    <row r="433" spans="1:13">
      <c r="E433" s="145"/>
      <c r="F433" s="145"/>
    </row>
    <row r="434" spans="1:13">
      <c r="E434" s="145"/>
      <c r="F434" s="145"/>
      <c r="G434" s="109"/>
      <c r="H434" s="146"/>
      <c r="M434" s="109"/>
    </row>
    <row r="435" spans="1:13">
      <c r="E435" s="145"/>
      <c r="F435" s="145"/>
      <c r="G435" s="32"/>
      <c r="H435" s="32"/>
      <c r="I435" s="32"/>
      <c r="J435" s="32"/>
      <c r="K435" s="109"/>
      <c r="M435" s="109"/>
    </row>
    <row r="436" spans="1:13">
      <c r="E436" s="145"/>
      <c r="F436" s="145"/>
      <c r="G436" s="109"/>
      <c r="H436" s="109"/>
      <c r="I436" s="109"/>
      <c r="K436" s="32"/>
      <c r="L436" s="32"/>
      <c r="M436" s="146"/>
    </row>
    <row r="437" spans="1:13">
      <c r="E437" s="145"/>
      <c r="F437" s="145"/>
      <c r="I437" s="109"/>
      <c r="K437" s="32"/>
      <c r="L437" s="32"/>
      <c r="M437" s="109"/>
    </row>
    <row r="438" spans="1:13">
      <c r="E438" s="155"/>
      <c r="F438" s="145"/>
      <c r="I438" s="109"/>
      <c r="K438" s="32"/>
      <c r="L438" s="32"/>
      <c r="M438" s="109"/>
    </row>
    <row r="439" spans="1:13">
      <c r="C439" s="32"/>
      <c r="E439" s="155"/>
      <c r="F439" s="145"/>
      <c r="G439" s="32"/>
      <c r="H439" s="32"/>
      <c r="I439" s="109"/>
      <c r="K439" s="32"/>
      <c r="L439" s="32"/>
      <c r="M439" s="109"/>
    </row>
    <row r="440" spans="1:13">
      <c r="A440" s="32"/>
      <c r="B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>
      <c r="E441" s="145"/>
      <c r="F441" s="145"/>
      <c r="G441" s="109"/>
      <c r="H441" s="146"/>
      <c r="I441" s="109"/>
      <c r="J441" s="146"/>
      <c r="K441" s="32"/>
      <c r="L441" s="32"/>
      <c r="M441" s="109"/>
    </row>
    <row r="442" spans="1:13">
      <c r="E442" s="145"/>
      <c r="F442" s="145"/>
      <c r="G442" s="32"/>
      <c r="H442" s="32"/>
      <c r="I442" s="109"/>
      <c r="J442" s="146"/>
      <c r="K442" s="32"/>
      <c r="L442" s="32"/>
      <c r="M442" s="109"/>
    </row>
    <row r="443" spans="1:13">
      <c r="E443" s="145"/>
      <c r="F443" s="145"/>
      <c r="G443" s="109"/>
      <c r="H443" s="109"/>
      <c r="I443" s="146"/>
      <c r="J443" s="146"/>
      <c r="K443" s="32"/>
      <c r="L443" s="32"/>
      <c r="M443" s="109"/>
    </row>
    <row r="444" spans="1:13">
      <c r="E444" s="145"/>
      <c r="F444" s="145"/>
      <c r="I444" s="109"/>
      <c r="J444" s="146"/>
      <c r="K444" s="32"/>
      <c r="L444" s="32"/>
      <c r="M444" s="109"/>
    </row>
    <row r="445" spans="1:13">
      <c r="B445" s="158"/>
      <c r="E445" s="145"/>
      <c r="F445" s="145"/>
      <c r="I445" s="109"/>
      <c r="K445" s="109"/>
      <c r="L445" s="109"/>
      <c r="M445" s="109"/>
    </row>
    <row r="446" spans="1:13">
      <c r="E446" s="145"/>
      <c r="F446" s="145"/>
      <c r="G446" s="109"/>
      <c r="H446" s="146"/>
      <c r="M446" s="109"/>
    </row>
    <row r="447" spans="1:13">
      <c r="E447" s="145"/>
      <c r="F447" s="145"/>
      <c r="G447" s="109"/>
      <c r="H447" s="146"/>
      <c r="M447" s="109"/>
    </row>
    <row r="448" spans="1:13">
      <c r="E448" s="145"/>
      <c r="F448" s="145"/>
      <c r="G448" s="32"/>
      <c r="H448" s="32"/>
      <c r="I448" s="32"/>
      <c r="J448" s="32"/>
      <c r="K448" s="109"/>
      <c r="M448" s="109"/>
    </row>
    <row r="449" spans="5:13">
      <c r="E449" s="145"/>
      <c r="F449" s="145"/>
      <c r="G449" s="32"/>
      <c r="H449" s="32"/>
      <c r="I449" s="109"/>
      <c r="K449" s="32"/>
      <c r="L449" s="32"/>
      <c r="M449" s="146"/>
    </row>
    <row r="450" spans="5:13">
      <c r="E450" s="145"/>
      <c r="F450" s="145"/>
      <c r="I450" s="109"/>
      <c r="K450" s="32"/>
      <c r="L450" s="32"/>
      <c r="M450" s="109"/>
    </row>
    <row r="451" spans="5:13">
      <c r="E451" s="155"/>
      <c r="F451" s="145"/>
      <c r="I451" s="109"/>
      <c r="K451" s="32"/>
      <c r="L451" s="32"/>
      <c r="M451" s="109"/>
    </row>
    <row r="452" spans="5:13">
      <c r="E452" s="155"/>
      <c r="F452" s="145"/>
      <c r="I452" s="109"/>
      <c r="K452" s="32"/>
      <c r="L452" s="32"/>
      <c r="M452" s="109"/>
    </row>
    <row r="453" spans="5:13">
      <c r="E453" s="145"/>
      <c r="F453" s="145"/>
      <c r="I453" s="109"/>
      <c r="J453" s="146"/>
      <c r="K453" s="32"/>
      <c r="L453" s="32"/>
      <c r="M453" s="109"/>
    </row>
    <row r="454" spans="5:13">
      <c r="E454" s="145"/>
      <c r="F454" s="145"/>
      <c r="I454" s="109"/>
      <c r="J454" s="146"/>
      <c r="K454" s="32"/>
      <c r="L454" s="32"/>
      <c r="M454" s="109"/>
    </row>
    <row r="455" spans="5:13">
      <c r="E455" s="145"/>
      <c r="F455" s="145"/>
      <c r="G455" s="32"/>
      <c r="H455" s="32"/>
      <c r="I455" s="146"/>
      <c r="J455" s="146"/>
      <c r="K455" s="32"/>
      <c r="L455" s="32"/>
      <c r="M455" s="109"/>
    </row>
    <row r="456" spans="5:13">
      <c r="E456" s="145"/>
      <c r="F456" s="145"/>
      <c r="G456" s="109"/>
      <c r="H456" s="146"/>
      <c r="I456" s="109"/>
      <c r="J456" s="146"/>
      <c r="K456" s="32"/>
      <c r="L456" s="32"/>
      <c r="M456" s="109"/>
    </row>
    <row r="457" spans="5:13">
      <c r="E457" s="145"/>
      <c r="F457" s="145"/>
      <c r="G457" s="109"/>
      <c r="H457" s="146"/>
      <c r="I457" s="109"/>
      <c r="K457" s="32"/>
      <c r="L457" s="32"/>
      <c r="M457" s="109"/>
    </row>
    <row r="458" spans="5:13">
      <c r="E458" s="145"/>
      <c r="F458" s="145"/>
      <c r="G458" s="109"/>
      <c r="H458" s="146"/>
      <c r="M458" s="109"/>
    </row>
    <row r="459" spans="5:13">
      <c r="E459" s="145"/>
      <c r="F459" s="145"/>
      <c r="G459" s="109"/>
      <c r="H459" s="146"/>
      <c r="M459" s="109"/>
    </row>
    <row r="460" spans="5:13">
      <c r="E460" s="145"/>
      <c r="F460" s="145"/>
      <c r="G460" s="32"/>
      <c r="H460" s="32"/>
      <c r="I460" s="32"/>
      <c r="J460" s="32"/>
      <c r="K460" s="109"/>
      <c r="M460" s="109"/>
    </row>
    <row r="461" spans="5:13">
      <c r="E461" s="145"/>
      <c r="F461" s="145"/>
      <c r="G461" s="32"/>
      <c r="H461" s="32"/>
      <c r="I461" s="109"/>
      <c r="K461" s="32"/>
      <c r="L461" s="32"/>
      <c r="M461" s="146"/>
    </row>
    <row r="462" spans="5:13">
      <c r="E462" s="145"/>
      <c r="F462" s="145"/>
      <c r="I462" s="109"/>
      <c r="K462" s="32"/>
      <c r="L462" s="32"/>
      <c r="M462" s="109"/>
    </row>
    <row r="463" spans="5:13">
      <c r="E463" s="155"/>
      <c r="F463" s="145"/>
      <c r="I463" s="109"/>
      <c r="K463" s="32"/>
      <c r="L463" s="32"/>
      <c r="M463" s="109"/>
    </row>
    <row r="464" spans="5:13">
      <c r="E464" s="155"/>
      <c r="F464" s="145"/>
      <c r="I464" s="109"/>
      <c r="K464" s="32"/>
      <c r="L464" s="32"/>
      <c r="M464" s="109"/>
    </row>
    <row r="465" spans="1:13">
      <c r="E465" s="145"/>
      <c r="F465" s="145"/>
      <c r="I465" s="109"/>
      <c r="J465" s="146"/>
      <c r="K465" s="32"/>
      <c r="L465" s="32"/>
      <c r="M465" s="109"/>
    </row>
    <row r="466" spans="1:13">
      <c r="E466" s="145"/>
      <c r="F466" s="145"/>
      <c r="I466" s="109"/>
      <c r="J466" s="146"/>
      <c r="K466" s="32"/>
      <c r="L466" s="32"/>
      <c r="M466" s="109"/>
    </row>
    <row r="467" spans="1:13">
      <c r="E467" s="145"/>
      <c r="F467" s="145"/>
      <c r="G467" s="32"/>
      <c r="H467" s="32"/>
      <c r="I467" s="146"/>
      <c r="J467" s="146"/>
      <c r="K467" s="32"/>
      <c r="L467" s="32"/>
      <c r="M467" s="109"/>
    </row>
    <row r="468" spans="1:13">
      <c r="E468" s="145"/>
      <c r="F468" s="145"/>
      <c r="G468" s="109"/>
      <c r="H468" s="146"/>
      <c r="I468" s="109"/>
      <c r="J468" s="146"/>
      <c r="K468" s="32"/>
      <c r="L468" s="32"/>
      <c r="M468" s="109"/>
    </row>
    <row r="469" spans="1:13">
      <c r="E469" s="145"/>
      <c r="F469" s="145"/>
      <c r="G469" s="109"/>
      <c r="H469" s="146"/>
      <c r="I469" s="109"/>
      <c r="K469" s="32"/>
      <c r="L469" s="32"/>
      <c r="M469" s="109"/>
    </row>
    <row r="470" spans="1:13">
      <c r="E470" s="145"/>
      <c r="F470" s="145"/>
      <c r="G470" s="109"/>
      <c r="H470" s="146"/>
      <c r="M470" s="109"/>
    </row>
    <row r="471" spans="1:13">
      <c r="E471" s="145"/>
      <c r="F471" s="145"/>
      <c r="G471" s="109"/>
      <c r="H471" s="146"/>
      <c r="M471" s="109"/>
    </row>
    <row r="472" spans="1:13">
      <c r="E472" s="145"/>
      <c r="F472" s="145"/>
      <c r="G472" s="32"/>
      <c r="H472" s="32"/>
      <c r="I472" s="32"/>
      <c r="J472" s="32"/>
      <c r="K472" s="109"/>
      <c r="M472" s="109"/>
    </row>
    <row r="473" spans="1:13">
      <c r="E473" s="145"/>
      <c r="F473" s="145"/>
      <c r="G473" s="32"/>
      <c r="H473" s="32"/>
      <c r="I473" s="109"/>
      <c r="K473" s="32"/>
      <c r="L473" s="32"/>
      <c r="M473" s="146"/>
    </row>
    <row r="474" spans="1:13">
      <c r="E474" s="145"/>
      <c r="F474" s="145"/>
      <c r="I474" s="109"/>
      <c r="K474" s="32"/>
      <c r="L474" s="32"/>
      <c r="M474" s="109"/>
    </row>
    <row r="475" spans="1:13">
      <c r="A475" s="32"/>
      <c r="B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>
      <c r="C476" s="32"/>
      <c r="E476" s="155"/>
      <c r="F476" s="145"/>
      <c r="I476" s="109"/>
      <c r="K476" s="32"/>
      <c r="L476" s="32"/>
      <c r="M476" s="109"/>
    </row>
    <row r="477" spans="1:13">
      <c r="E477" s="155"/>
      <c r="F477" s="145"/>
      <c r="I477" s="109"/>
      <c r="K477" s="32"/>
      <c r="L477" s="32"/>
      <c r="M477" s="109"/>
    </row>
    <row r="478" spans="1:13">
      <c r="E478" s="145"/>
      <c r="F478" s="145"/>
      <c r="I478" s="109"/>
      <c r="J478" s="146"/>
      <c r="K478" s="32"/>
      <c r="L478" s="32"/>
      <c r="M478" s="109"/>
    </row>
    <row r="479" spans="1:13">
      <c r="E479" s="145"/>
      <c r="F479" s="145"/>
      <c r="I479" s="109"/>
      <c r="J479" s="146"/>
      <c r="K479" s="32"/>
      <c r="L479" s="32"/>
      <c r="M479" s="109"/>
    </row>
    <row r="480" spans="1:13">
      <c r="E480" s="145"/>
      <c r="F480" s="145"/>
      <c r="G480" s="32"/>
      <c r="H480" s="32"/>
      <c r="I480" s="146"/>
      <c r="J480" s="146"/>
      <c r="K480" s="32"/>
      <c r="L480" s="32"/>
      <c r="M480" s="109"/>
    </row>
    <row r="481" spans="5:13">
      <c r="E481" s="145"/>
      <c r="F481" s="145"/>
      <c r="G481" s="109"/>
      <c r="H481" s="146"/>
      <c r="I481" s="109"/>
      <c r="J481" s="146"/>
      <c r="K481" s="32"/>
      <c r="L481" s="32"/>
      <c r="M481" s="109"/>
    </row>
    <row r="482" spans="5:13">
      <c r="E482" s="145"/>
      <c r="F482" s="145"/>
      <c r="G482" s="109"/>
      <c r="H482" s="146"/>
      <c r="I482" s="109"/>
      <c r="K482" s="32"/>
      <c r="L482" s="32"/>
      <c r="M482" s="109"/>
    </row>
    <row r="483" spans="5:13">
      <c r="E483" s="145"/>
      <c r="F483" s="145"/>
      <c r="G483" s="109"/>
      <c r="H483" s="146"/>
      <c r="M483" s="109"/>
    </row>
    <row r="484" spans="5:13">
      <c r="E484" s="145"/>
      <c r="F484" s="145"/>
      <c r="G484" s="109"/>
      <c r="H484" s="146"/>
      <c r="M484" s="109"/>
    </row>
    <row r="485" spans="5:13">
      <c r="E485" s="145"/>
      <c r="F485" s="145"/>
      <c r="G485" s="32"/>
      <c r="H485" s="32"/>
      <c r="I485" s="32"/>
      <c r="J485" s="32"/>
      <c r="K485" s="109"/>
      <c r="M485" s="109"/>
    </row>
    <row r="486" spans="5:13">
      <c r="E486" s="145"/>
      <c r="F486" s="145"/>
      <c r="G486" s="32"/>
      <c r="H486" s="32"/>
      <c r="I486" s="109"/>
      <c r="K486" s="32"/>
      <c r="L486" s="32"/>
      <c r="M486" s="146"/>
    </row>
    <row r="487" spans="5:13">
      <c r="E487" s="145"/>
      <c r="F487" s="145"/>
      <c r="I487" s="109"/>
      <c r="K487" s="32"/>
      <c r="L487" s="32"/>
      <c r="M487" s="109"/>
    </row>
    <row r="488" spans="5:13">
      <c r="E488" s="155"/>
      <c r="F488" s="145"/>
      <c r="I488" s="109"/>
      <c r="K488" s="32"/>
      <c r="L488" s="32"/>
      <c r="M488" s="109"/>
    </row>
    <row r="489" spans="5:13">
      <c r="E489" s="155"/>
      <c r="F489" s="145"/>
      <c r="I489" s="109"/>
      <c r="K489" s="32"/>
      <c r="L489" s="32"/>
      <c r="M489" s="109"/>
    </row>
    <row r="490" spans="5:13">
      <c r="E490" s="145"/>
      <c r="F490" s="145"/>
      <c r="I490" s="109"/>
      <c r="J490" s="146"/>
      <c r="K490" s="32"/>
      <c r="L490" s="32"/>
      <c r="M490" s="109"/>
    </row>
    <row r="491" spans="5:13">
      <c r="E491" s="145"/>
      <c r="F491" s="145"/>
      <c r="I491" s="109"/>
      <c r="J491" s="146"/>
      <c r="K491" s="32"/>
      <c r="L491" s="32"/>
      <c r="M491" s="109"/>
    </row>
    <row r="492" spans="5:13">
      <c r="E492" s="145"/>
      <c r="F492" s="145"/>
      <c r="G492" s="32"/>
      <c r="H492" s="32"/>
      <c r="I492" s="146"/>
      <c r="J492" s="146"/>
      <c r="K492" s="32"/>
      <c r="L492" s="32"/>
      <c r="M492" s="109"/>
    </row>
    <row r="493" spans="5:13">
      <c r="E493" s="145"/>
      <c r="F493" s="145"/>
      <c r="G493" s="109"/>
      <c r="H493" s="146"/>
      <c r="I493" s="109"/>
      <c r="J493" s="146"/>
      <c r="K493" s="32"/>
      <c r="L493" s="32"/>
      <c r="M493" s="109"/>
    </row>
    <row r="494" spans="5:13">
      <c r="E494" s="145"/>
      <c r="F494" s="145"/>
      <c r="G494" s="109"/>
      <c r="H494" s="146"/>
      <c r="I494" s="109"/>
      <c r="K494" s="32"/>
      <c r="L494" s="32"/>
      <c r="M494" s="109"/>
    </row>
    <row r="495" spans="5:13">
      <c r="E495" s="145"/>
      <c r="F495" s="145"/>
    </row>
    <row r="496" spans="5:13">
      <c r="E496" s="145"/>
      <c r="F496" s="145"/>
      <c r="G496" s="109"/>
      <c r="H496" s="146"/>
      <c r="M496" s="109"/>
    </row>
    <row r="497" spans="1:13">
      <c r="E497" s="145"/>
      <c r="F497" s="145"/>
      <c r="G497" s="32"/>
      <c r="H497" s="32"/>
      <c r="I497" s="32"/>
      <c r="J497" s="32"/>
      <c r="K497" s="109"/>
      <c r="M497" s="109"/>
    </row>
    <row r="498" spans="1:13">
      <c r="E498" s="145"/>
      <c r="F498" s="145"/>
      <c r="G498" s="109"/>
      <c r="H498" s="109"/>
      <c r="I498" s="109"/>
      <c r="K498" s="32"/>
      <c r="L498" s="32"/>
      <c r="M498" s="146"/>
    </row>
    <row r="499" spans="1:13">
      <c r="E499" s="145"/>
      <c r="F499" s="145"/>
      <c r="I499" s="109"/>
      <c r="K499" s="32"/>
      <c r="L499" s="32"/>
      <c r="M499" s="109"/>
    </row>
    <row r="500" spans="1:13">
      <c r="E500" s="155"/>
      <c r="F500" s="145"/>
      <c r="I500" s="109"/>
      <c r="K500" s="32"/>
      <c r="L500" s="32"/>
      <c r="M500" s="109"/>
    </row>
    <row r="501" spans="1:13">
      <c r="E501" s="155"/>
      <c r="F501" s="145"/>
      <c r="G501" s="32"/>
      <c r="H501" s="32"/>
      <c r="I501" s="109"/>
      <c r="K501" s="32"/>
      <c r="L501" s="32"/>
      <c r="M501" s="109"/>
    </row>
    <row r="502" spans="1:13">
      <c r="E502" s="145"/>
      <c r="F502" s="145"/>
      <c r="G502" s="109"/>
      <c r="H502" s="146"/>
      <c r="I502" s="109"/>
      <c r="J502" s="146"/>
      <c r="K502" s="32"/>
      <c r="L502" s="32"/>
      <c r="M502" s="109"/>
    </row>
    <row r="503" spans="1:13">
      <c r="E503" s="145"/>
      <c r="F503" s="145"/>
      <c r="G503" s="32"/>
      <c r="H503" s="32"/>
      <c r="I503" s="109"/>
      <c r="J503" s="146"/>
      <c r="K503" s="32"/>
      <c r="L503" s="32"/>
      <c r="M503" s="109"/>
    </row>
    <row r="504" spans="1:13">
      <c r="E504" s="145"/>
      <c r="F504" s="145"/>
      <c r="G504" s="109"/>
      <c r="H504" s="109"/>
      <c r="I504" s="146"/>
      <c r="J504" s="146"/>
      <c r="K504" s="32"/>
      <c r="L504" s="32"/>
      <c r="M504" s="109"/>
    </row>
    <row r="505" spans="1:13">
      <c r="E505" s="145"/>
      <c r="F505" s="145"/>
      <c r="I505" s="109"/>
      <c r="J505" s="146"/>
      <c r="K505" s="32"/>
      <c r="L505" s="32"/>
      <c r="M505" s="109"/>
    </row>
    <row r="506" spans="1:13">
      <c r="B506" s="158"/>
      <c r="E506" s="145"/>
      <c r="F506" s="145"/>
      <c r="I506" s="109"/>
      <c r="K506" s="109"/>
      <c r="L506" s="109"/>
      <c r="M506" s="109"/>
    </row>
    <row r="507" spans="1:13">
      <c r="E507" s="145"/>
      <c r="F507" s="145"/>
    </row>
    <row r="508" spans="1:13">
      <c r="E508" s="145"/>
      <c r="F508" s="145"/>
      <c r="G508" s="109"/>
      <c r="H508" s="146"/>
      <c r="M508" s="109"/>
    </row>
    <row r="509" spans="1:13">
      <c r="E509" s="145"/>
      <c r="F509" s="145"/>
      <c r="G509" s="32"/>
      <c r="H509" s="32"/>
      <c r="I509" s="32"/>
      <c r="J509" s="32"/>
      <c r="K509" s="109"/>
      <c r="M509" s="109"/>
    </row>
    <row r="510" spans="1:13">
      <c r="A510" s="32"/>
      <c r="B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>
      <c r="E511" s="145"/>
      <c r="F511" s="145"/>
      <c r="G511" s="109"/>
      <c r="H511" s="109"/>
      <c r="I511" s="109"/>
      <c r="K511" s="32"/>
      <c r="L511" s="32"/>
      <c r="M511" s="146"/>
    </row>
    <row r="512" spans="1:13">
      <c r="C512" s="32"/>
      <c r="E512" s="145"/>
      <c r="F512" s="145"/>
      <c r="I512" s="109"/>
      <c r="K512" s="32"/>
      <c r="L512" s="32"/>
      <c r="M512" s="109"/>
    </row>
    <row r="513" spans="2:13">
      <c r="E513" s="155"/>
      <c r="F513" s="145"/>
      <c r="I513" s="109"/>
      <c r="K513" s="32"/>
      <c r="L513" s="32"/>
      <c r="M513" s="109"/>
    </row>
    <row r="514" spans="2:13">
      <c r="E514" s="155"/>
      <c r="F514" s="145"/>
      <c r="G514" s="32"/>
      <c r="H514" s="32"/>
      <c r="I514" s="109"/>
      <c r="K514" s="32"/>
      <c r="L514" s="32"/>
      <c r="M514" s="109"/>
    </row>
    <row r="515" spans="2:13">
      <c r="E515" s="145"/>
      <c r="F515" s="145"/>
      <c r="G515" s="109"/>
      <c r="H515" s="146"/>
      <c r="I515" s="109"/>
      <c r="J515" s="146"/>
      <c r="K515" s="32"/>
      <c r="L515" s="32"/>
      <c r="M515" s="109"/>
    </row>
    <row r="516" spans="2:13">
      <c r="E516" s="145"/>
      <c r="F516" s="145"/>
      <c r="G516" s="32"/>
      <c r="H516" s="32"/>
      <c r="I516" s="109"/>
      <c r="J516" s="146"/>
      <c r="K516" s="32"/>
      <c r="L516" s="32"/>
      <c r="M516" s="109"/>
    </row>
    <row r="517" spans="2:13">
      <c r="E517" s="145"/>
      <c r="F517" s="145"/>
      <c r="G517" s="109"/>
      <c r="H517" s="109"/>
      <c r="I517" s="146"/>
      <c r="J517" s="146"/>
      <c r="K517" s="32"/>
      <c r="L517" s="32"/>
      <c r="M517" s="109"/>
    </row>
    <row r="518" spans="2:13">
      <c r="E518" s="145"/>
      <c r="F518" s="145"/>
      <c r="I518" s="109"/>
      <c r="J518" s="146"/>
      <c r="K518" s="32"/>
      <c r="L518" s="32"/>
      <c r="M518" s="109"/>
    </row>
    <row r="519" spans="2:13">
      <c r="B519" s="158"/>
      <c r="E519" s="145"/>
      <c r="F519" s="145"/>
      <c r="I519" s="109"/>
      <c r="K519" s="109"/>
      <c r="L519" s="109"/>
      <c r="M519" s="109"/>
    </row>
    <row r="520" spans="2:13">
      <c r="E520" s="145"/>
      <c r="F520" s="145"/>
    </row>
    <row r="521" spans="2:13">
      <c r="E521" s="145"/>
      <c r="F521" s="145"/>
      <c r="G521" s="109"/>
      <c r="H521" s="146"/>
      <c r="M521" s="109"/>
    </row>
    <row r="522" spans="2:13">
      <c r="E522" s="145"/>
      <c r="F522" s="145"/>
      <c r="G522" s="32"/>
      <c r="H522" s="32"/>
      <c r="I522" s="32"/>
      <c r="J522" s="32"/>
      <c r="K522" s="109"/>
      <c r="M522" s="109"/>
    </row>
    <row r="523" spans="2:13">
      <c r="E523" s="145"/>
      <c r="F523" s="145"/>
      <c r="G523" s="109"/>
      <c r="H523" s="109"/>
      <c r="I523" s="109"/>
      <c r="K523" s="32"/>
      <c r="L523" s="32"/>
      <c r="M523" s="146"/>
    </row>
    <row r="524" spans="2:13">
      <c r="E524" s="145"/>
      <c r="F524" s="145"/>
      <c r="I524" s="109"/>
      <c r="K524" s="32"/>
      <c r="L524" s="32"/>
      <c r="M524" s="109"/>
    </row>
    <row r="525" spans="2:13">
      <c r="E525" s="155"/>
      <c r="F525" s="145"/>
      <c r="I525" s="109"/>
      <c r="K525" s="32"/>
      <c r="L525" s="32"/>
      <c r="M525" s="109"/>
    </row>
    <row r="526" spans="2:13">
      <c r="E526" s="155"/>
      <c r="F526" s="145"/>
      <c r="G526" s="32"/>
      <c r="H526" s="32"/>
      <c r="I526" s="109"/>
      <c r="K526" s="32"/>
      <c r="L526" s="32"/>
      <c r="M526" s="109"/>
    </row>
    <row r="527" spans="2:13">
      <c r="E527" s="145"/>
      <c r="F527" s="145"/>
      <c r="G527" s="109"/>
      <c r="H527" s="146"/>
      <c r="I527" s="109"/>
      <c r="J527" s="146"/>
      <c r="K527" s="32"/>
      <c r="L527" s="32"/>
      <c r="M527" s="109"/>
    </row>
    <row r="528" spans="2:13">
      <c r="E528" s="145"/>
      <c r="F528" s="145"/>
      <c r="G528" s="32"/>
      <c r="H528" s="32"/>
      <c r="I528" s="109"/>
      <c r="J528" s="146"/>
      <c r="K528" s="32"/>
      <c r="L528" s="32"/>
      <c r="M528" s="109"/>
    </row>
    <row r="529" spans="2:13">
      <c r="E529" s="145"/>
      <c r="F529" s="145"/>
      <c r="G529" s="109"/>
      <c r="H529" s="109"/>
      <c r="I529" s="146"/>
      <c r="J529" s="146"/>
      <c r="K529" s="32"/>
      <c r="L529" s="32"/>
      <c r="M529" s="109"/>
    </row>
    <row r="530" spans="2:13">
      <c r="E530" s="145"/>
      <c r="F530" s="145"/>
      <c r="I530" s="109"/>
      <c r="J530" s="146"/>
      <c r="K530" s="32"/>
      <c r="L530" s="32"/>
      <c r="M530" s="109"/>
    </row>
    <row r="531" spans="2:13">
      <c r="B531" s="158"/>
      <c r="E531" s="145"/>
      <c r="F531" s="145"/>
      <c r="I531" s="109"/>
      <c r="K531" s="109"/>
      <c r="L531" s="109"/>
      <c r="M531" s="109"/>
    </row>
    <row r="532" spans="2:13">
      <c r="E532" s="145"/>
      <c r="F532" s="145"/>
    </row>
    <row r="533" spans="2:13">
      <c r="E533" s="145"/>
      <c r="F533" s="145"/>
      <c r="G533" s="109"/>
      <c r="H533" s="146"/>
      <c r="M533" s="109"/>
    </row>
    <row r="534" spans="2:13">
      <c r="E534" s="145"/>
      <c r="F534" s="145"/>
      <c r="G534" s="32"/>
      <c r="H534" s="32"/>
      <c r="I534" s="32"/>
      <c r="J534" s="32"/>
      <c r="K534" s="109"/>
      <c r="M534" s="109"/>
    </row>
    <row r="535" spans="2:13">
      <c r="E535" s="145"/>
      <c r="F535" s="145"/>
      <c r="G535" s="109"/>
      <c r="H535" s="109"/>
      <c r="I535" s="109"/>
      <c r="K535" s="32"/>
      <c r="L535" s="32"/>
      <c r="M535" s="146"/>
    </row>
    <row r="536" spans="2:13">
      <c r="E536" s="145"/>
      <c r="F536" s="145"/>
      <c r="I536" s="109"/>
      <c r="K536" s="32"/>
      <c r="L536" s="32"/>
      <c r="M536" s="109"/>
    </row>
    <row r="537" spans="2:13">
      <c r="E537" s="155"/>
      <c r="F537" s="145"/>
      <c r="I537" s="109"/>
      <c r="K537" s="32"/>
      <c r="L537" s="32"/>
      <c r="M537" s="109"/>
    </row>
    <row r="538" spans="2:13">
      <c r="E538" s="155"/>
      <c r="F538" s="145"/>
      <c r="G538" s="32"/>
      <c r="H538" s="32"/>
      <c r="I538" s="109"/>
      <c r="K538" s="32"/>
      <c r="L538" s="32"/>
      <c r="M538" s="109"/>
    </row>
    <row r="539" spans="2:13">
      <c r="E539" s="145"/>
      <c r="F539" s="145"/>
      <c r="G539" s="109"/>
      <c r="H539" s="146"/>
      <c r="I539" s="109"/>
      <c r="J539" s="146"/>
      <c r="K539" s="32"/>
      <c r="L539" s="32"/>
      <c r="M539" s="109"/>
    </row>
    <row r="540" spans="2:13">
      <c r="E540" s="145"/>
      <c r="F540" s="145"/>
      <c r="G540" s="32"/>
      <c r="H540" s="32"/>
      <c r="I540" s="109"/>
      <c r="J540" s="146"/>
      <c r="K540" s="32"/>
      <c r="L540" s="32"/>
      <c r="M540" s="109"/>
    </row>
    <row r="541" spans="2:13">
      <c r="E541" s="145"/>
      <c r="F541" s="145"/>
      <c r="G541" s="109"/>
      <c r="H541" s="109"/>
      <c r="I541" s="146"/>
      <c r="J541" s="146"/>
      <c r="K541" s="32"/>
      <c r="L541" s="32"/>
      <c r="M541" s="109"/>
    </row>
    <row r="542" spans="2:13">
      <c r="E542" s="145"/>
      <c r="F542" s="145"/>
      <c r="I542" s="109"/>
      <c r="J542" s="146"/>
      <c r="K542" s="32"/>
      <c r="L542" s="32"/>
      <c r="M542" s="109"/>
    </row>
    <row r="543" spans="2:13">
      <c r="B543" s="158"/>
      <c r="E543" s="145"/>
      <c r="F543" s="145"/>
      <c r="I543" s="109"/>
      <c r="K543" s="109"/>
      <c r="L543" s="109"/>
      <c r="M543" s="109"/>
    </row>
    <row r="545" spans="1:13">
      <c r="A545" s="32"/>
      <c r="B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</row>
    <row r="546" spans="1:13">
      <c r="E546" s="145"/>
      <c r="F546" s="145"/>
    </row>
    <row r="547" spans="1:13">
      <c r="C547" s="32"/>
      <c r="E547" s="145"/>
      <c r="F547" s="145"/>
      <c r="G547" s="109"/>
      <c r="H547" s="146"/>
      <c r="M547" s="109"/>
    </row>
    <row r="548" spans="1:13">
      <c r="E548" s="145"/>
      <c r="F548" s="145"/>
      <c r="G548" s="32"/>
      <c r="H548" s="32"/>
      <c r="I548" s="32"/>
      <c r="J548" s="32"/>
      <c r="K548" s="109"/>
      <c r="M548" s="109"/>
    </row>
    <row r="549" spans="1:13">
      <c r="E549" s="145"/>
      <c r="F549" s="145"/>
      <c r="G549" s="109"/>
      <c r="H549" s="109"/>
      <c r="I549" s="109"/>
      <c r="K549" s="32"/>
      <c r="L549" s="32"/>
      <c r="M549" s="146"/>
    </row>
    <row r="550" spans="1:13">
      <c r="E550" s="145"/>
      <c r="F550" s="145"/>
      <c r="I550" s="109"/>
      <c r="K550" s="32"/>
      <c r="L550" s="32"/>
      <c r="M550" s="109"/>
    </row>
    <row r="551" spans="1:13">
      <c r="E551" s="155"/>
      <c r="F551" s="145"/>
      <c r="I551" s="109"/>
      <c r="K551" s="32"/>
      <c r="L551" s="32"/>
      <c r="M551" s="109"/>
    </row>
    <row r="552" spans="1:13">
      <c r="E552" s="155"/>
      <c r="F552" s="145"/>
      <c r="G552" s="32"/>
      <c r="H552" s="32"/>
      <c r="I552" s="109"/>
      <c r="K552" s="32"/>
      <c r="L552" s="32"/>
      <c r="M552" s="109"/>
    </row>
    <row r="553" spans="1:13">
      <c r="E553" s="145"/>
      <c r="F553" s="145"/>
      <c r="G553" s="109"/>
      <c r="H553" s="146"/>
      <c r="I553" s="109"/>
      <c r="J553" s="146"/>
      <c r="K553" s="32"/>
      <c r="L553" s="32"/>
      <c r="M553" s="109"/>
    </row>
    <row r="554" spans="1:13">
      <c r="E554" s="145"/>
      <c r="F554" s="145"/>
      <c r="G554" s="32"/>
      <c r="H554" s="32"/>
      <c r="I554" s="109"/>
      <c r="J554" s="146"/>
      <c r="K554" s="32"/>
      <c r="L554" s="32"/>
      <c r="M554" s="109"/>
    </row>
    <row r="555" spans="1:13">
      <c r="E555" s="145"/>
      <c r="F555" s="145"/>
      <c r="G555" s="109"/>
      <c r="H555" s="109"/>
      <c r="I555" s="146"/>
      <c r="J555" s="146"/>
      <c r="K555" s="32"/>
      <c r="L555" s="32"/>
      <c r="M555" s="109"/>
    </row>
    <row r="556" spans="1:13">
      <c r="E556" s="145"/>
      <c r="F556" s="145"/>
      <c r="I556" s="109"/>
      <c r="J556" s="146"/>
      <c r="K556" s="32"/>
      <c r="L556" s="32"/>
      <c r="M556" s="109"/>
    </row>
    <row r="557" spans="1:13">
      <c r="B557" s="158"/>
      <c r="E557" s="145"/>
      <c r="F557" s="145"/>
      <c r="I557" s="109"/>
      <c r="K557" s="109"/>
      <c r="L557" s="109"/>
      <c r="M557" s="109"/>
    </row>
    <row r="558" spans="1:13">
      <c r="E558" s="145"/>
      <c r="F558" s="145"/>
    </row>
    <row r="559" spans="1:13">
      <c r="E559" s="145"/>
      <c r="F559" s="145"/>
      <c r="G559" s="109"/>
      <c r="H559" s="146"/>
      <c r="M559" s="109"/>
    </row>
    <row r="560" spans="1:13">
      <c r="E560" s="145"/>
      <c r="F560" s="145"/>
      <c r="G560" s="32"/>
      <c r="H560" s="32"/>
      <c r="I560" s="32"/>
      <c r="J560" s="32"/>
      <c r="K560" s="109"/>
      <c r="M560" s="109"/>
    </row>
    <row r="561" spans="2:13">
      <c r="E561" s="145"/>
      <c r="F561" s="145"/>
      <c r="G561" s="109"/>
      <c r="H561" s="109"/>
      <c r="I561" s="109"/>
      <c r="K561" s="32"/>
      <c r="L561" s="32"/>
      <c r="M561" s="146"/>
    </row>
    <row r="562" spans="2:13">
      <c r="E562" s="145"/>
      <c r="F562" s="145"/>
      <c r="I562" s="109"/>
      <c r="K562" s="32"/>
      <c r="L562" s="32"/>
      <c r="M562" s="109"/>
    </row>
    <row r="563" spans="2:13">
      <c r="E563" s="155"/>
      <c r="F563" s="145"/>
      <c r="I563" s="109"/>
      <c r="K563" s="32"/>
      <c r="L563" s="32"/>
      <c r="M563" s="109"/>
    </row>
    <row r="564" spans="2:13">
      <c r="E564" s="155"/>
      <c r="F564" s="145"/>
      <c r="G564" s="32"/>
      <c r="H564" s="32"/>
      <c r="I564" s="109"/>
      <c r="K564" s="32"/>
      <c r="L564" s="32"/>
      <c r="M564" s="109"/>
    </row>
    <row r="565" spans="2:13">
      <c r="E565" s="145"/>
      <c r="F565" s="145"/>
      <c r="G565" s="109"/>
      <c r="H565" s="146"/>
      <c r="I565" s="109"/>
      <c r="J565" s="146"/>
      <c r="K565" s="32"/>
      <c r="L565" s="32"/>
      <c r="M565" s="109"/>
    </row>
    <row r="566" spans="2:13">
      <c r="E566" s="145"/>
      <c r="F566" s="145"/>
      <c r="G566" s="32"/>
      <c r="H566" s="32"/>
      <c r="I566" s="109"/>
      <c r="J566" s="146"/>
      <c r="K566" s="32"/>
      <c r="L566" s="32"/>
      <c r="M566" s="109"/>
    </row>
    <row r="567" spans="2:13">
      <c r="E567" s="145"/>
      <c r="F567" s="145"/>
      <c r="G567" s="109"/>
      <c r="H567" s="109"/>
      <c r="I567" s="146"/>
      <c r="J567" s="146"/>
      <c r="K567" s="32"/>
      <c r="L567" s="32"/>
      <c r="M567" s="109"/>
    </row>
    <row r="568" spans="2:13">
      <c r="E568" s="145"/>
      <c r="F568" s="145"/>
      <c r="I568" s="109"/>
      <c r="J568" s="146"/>
      <c r="K568" s="32"/>
      <c r="L568" s="32"/>
      <c r="M568" s="109"/>
    </row>
    <row r="569" spans="2:13">
      <c r="B569" s="158"/>
      <c r="E569" s="145"/>
      <c r="F569" s="145"/>
      <c r="I569" s="109"/>
      <c r="K569" s="109"/>
      <c r="L569" s="109"/>
      <c r="M569" s="109"/>
    </row>
    <row r="570" spans="2:13">
      <c r="E570" s="145"/>
      <c r="F570" s="145"/>
    </row>
    <row r="571" spans="2:13">
      <c r="E571" s="145"/>
      <c r="F571" s="145"/>
      <c r="G571" s="109"/>
      <c r="H571" s="146"/>
      <c r="M571" s="109"/>
    </row>
    <row r="572" spans="2:13">
      <c r="E572" s="145"/>
      <c r="F572" s="145"/>
      <c r="G572" s="32"/>
      <c r="H572" s="32"/>
      <c r="I572" s="32"/>
      <c r="J572" s="32"/>
      <c r="K572" s="109"/>
      <c r="M572" s="109"/>
    </row>
    <row r="573" spans="2:13">
      <c r="E573" s="145"/>
      <c r="F573" s="145"/>
      <c r="G573" s="109"/>
      <c r="H573" s="109"/>
      <c r="I573" s="109"/>
      <c r="K573" s="32"/>
      <c r="L573" s="32"/>
      <c r="M573" s="146"/>
    </row>
    <row r="574" spans="2:13">
      <c r="E574" s="145"/>
      <c r="F574" s="145"/>
      <c r="I574" s="109"/>
      <c r="K574" s="32"/>
      <c r="L574" s="32"/>
      <c r="M574" s="109"/>
    </row>
    <row r="575" spans="2:13">
      <c r="E575" s="155"/>
      <c r="F575" s="145"/>
      <c r="I575" s="109"/>
      <c r="K575" s="32"/>
      <c r="L575" s="32"/>
      <c r="M575" s="109"/>
    </row>
    <row r="576" spans="2:13">
      <c r="E576" s="155"/>
      <c r="F576" s="145"/>
      <c r="G576" s="32"/>
      <c r="H576" s="32"/>
      <c r="I576" s="109"/>
      <c r="K576" s="32"/>
      <c r="L576" s="32"/>
      <c r="M576" s="109"/>
    </row>
    <row r="577" spans="1:13">
      <c r="E577" s="145"/>
      <c r="F577" s="145"/>
      <c r="G577" s="109"/>
      <c r="H577" s="146"/>
      <c r="I577" s="109"/>
      <c r="J577" s="146"/>
      <c r="K577" s="32"/>
      <c r="L577" s="32"/>
      <c r="M577" s="109"/>
    </row>
    <row r="578" spans="1:13">
      <c r="E578" s="145"/>
      <c r="F578" s="145"/>
      <c r="G578" s="32"/>
      <c r="H578" s="32"/>
      <c r="I578" s="109"/>
      <c r="J578" s="146"/>
      <c r="K578" s="32"/>
      <c r="L578" s="32"/>
      <c r="M578" s="109"/>
    </row>
    <row r="579" spans="1:13">
      <c r="E579" s="145"/>
      <c r="F579" s="145"/>
      <c r="G579" s="109"/>
      <c r="H579" s="109"/>
      <c r="I579" s="146"/>
      <c r="J579" s="146"/>
      <c r="K579" s="32"/>
      <c r="L579" s="32"/>
      <c r="M579" s="109"/>
    </row>
    <row r="580" spans="1:13">
      <c r="A580" s="32"/>
      <c r="B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</row>
    <row r="581" spans="1:13">
      <c r="E581" s="145"/>
      <c r="F581" s="145"/>
      <c r="I581" s="109"/>
      <c r="J581" s="146"/>
      <c r="K581" s="32"/>
      <c r="L581" s="32"/>
      <c r="M581" s="109"/>
    </row>
    <row r="582" spans="1:13">
      <c r="B582" s="158"/>
      <c r="C582" s="32"/>
      <c r="E582" s="145"/>
      <c r="F582" s="145"/>
      <c r="I582" s="109"/>
      <c r="K582" s="109"/>
      <c r="L582" s="109"/>
      <c r="M582" s="109"/>
    </row>
    <row r="583" spans="1:13">
      <c r="E583" s="145"/>
      <c r="F583" s="145"/>
    </row>
    <row r="584" spans="1:13">
      <c r="E584" s="145"/>
      <c r="F584" s="145"/>
      <c r="G584" s="109"/>
      <c r="H584" s="146"/>
      <c r="M584" s="109"/>
    </row>
    <row r="585" spans="1:13">
      <c r="E585" s="145"/>
      <c r="F585" s="145"/>
      <c r="G585" s="32"/>
      <c r="H585" s="32"/>
      <c r="I585" s="32"/>
      <c r="J585" s="32"/>
      <c r="K585" s="109"/>
      <c r="M585" s="109"/>
    </row>
    <row r="586" spans="1:13">
      <c r="E586" s="145"/>
      <c r="F586" s="145"/>
      <c r="G586" s="109"/>
      <c r="H586" s="109"/>
      <c r="I586" s="109"/>
      <c r="K586" s="32"/>
      <c r="L586" s="32"/>
      <c r="M586" s="146"/>
    </row>
    <row r="587" spans="1:13">
      <c r="E587" s="145"/>
      <c r="F587" s="145"/>
      <c r="I587" s="109"/>
      <c r="K587" s="32"/>
      <c r="L587" s="32"/>
      <c r="M587" s="109"/>
    </row>
    <row r="588" spans="1:13">
      <c r="E588" s="155"/>
      <c r="F588" s="145"/>
      <c r="I588" s="109"/>
      <c r="K588" s="32"/>
      <c r="L588" s="32"/>
      <c r="M588" s="109"/>
    </row>
    <row r="589" spans="1:13">
      <c r="E589" s="155"/>
      <c r="F589" s="145"/>
      <c r="G589" s="32"/>
      <c r="H589" s="32"/>
      <c r="I589" s="109"/>
      <c r="K589" s="32"/>
      <c r="L589" s="32"/>
      <c r="M589" s="109"/>
    </row>
    <row r="590" spans="1:13">
      <c r="E590" s="145"/>
      <c r="F590" s="145"/>
      <c r="G590" s="109"/>
      <c r="H590" s="146"/>
      <c r="I590" s="109"/>
      <c r="J590" s="146"/>
      <c r="K590" s="32"/>
      <c r="L590" s="32"/>
      <c r="M590" s="109"/>
    </row>
    <row r="591" spans="1:13">
      <c r="E591" s="145"/>
      <c r="F591" s="145"/>
      <c r="G591" s="32"/>
      <c r="H591" s="32"/>
      <c r="I591" s="109"/>
      <c r="J591" s="146"/>
      <c r="K591" s="32"/>
      <c r="L591" s="32"/>
      <c r="M591" s="109"/>
    </row>
    <row r="592" spans="1:13">
      <c r="E592" s="145"/>
      <c r="F592" s="145"/>
      <c r="G592" s="109"/>
      <c r="H592" s="109"/>
      <c r="I592" s="146"/>
      <c r="J592" s="146"/>
      <c r="K592" s="32"/>
      <c r="L592" s="32"/>
      <c r="M592" s="109"/>
    </row>
    <row r="593" spans="2:13">
      <c r="E593" s="145"/>
      <c r="F593" s="145"/>
      <c r="I593" s="109"/>
      <c r="J593" s="146"/>
      <c r="K593" s="32"/>
      <c r="L593" s="32"/>
      <c r="M593" s="109"/>
    </row>
    <row r="594" spans="2:13">
      <c r="B594" s="158"/>
      <c r="E594" s="145"/>
      <c r="F594" s="145"/>
      <c r="I594" s="109"/>
      <c r="K594" s="109"/>
      <c r="L594" s="109"/>
      <c r="M594" s="109"/>
    </row>
    <row r="595" spans="2:13">
      <c r="E595" s="145"/>
      <c r="F595" s="145"/>
    </row>
    <row r="596" spans="2:13">
      <c r="E596" s="145"/>
      <c r="F596" s="145"/>
      <c r="G596" s="109"/>
      <c r="H596" s="146"/>
      <c r="M596" s="109"/>
    </row>
    <row r="597" spans="2:13">
      <c r="E597" s="145"/>
      <c r="F597" s="145"/>
      <c r="G597" s="32"/>
      <c r="H597" s="32"/>
      <c r="I597" s="32"/>
      <c r="J597" s="32"/>
      <c r="K597" s="109"/>
      <c r="M597" s="109"/>
    </row>
    <row r="598" spans="2:13">
      <c r="E598" s="145"/>
      <c r="F598" s="145"/>
      <c r="G598" s="109"/>
      <c r="H598" s="109"/>
      <c r="I598" s="109"/>
      <c r="K598" s="32"/>
      <c r="L598" s="32"/>
      <c r="M598" s="146"/>
    </row>
    <row r="599" spans="2:13">
      <c r="E599" s="145"/>
      <c r="F599" s="145"/>
      <c r="I599" s="109"/>
      <c r="K599" s="32"/>
      <c r="L599" s="32"/>
      <c r="M599" s="109"/>
    </row>
    <row r="600" spans="2:13">
      <c r="E600" s="155"/>
      <c r="F600" s="145"/>
      <c r="I600" s="109"/>
      <c r="K600" s="32"/>
      <c r="L600" s="32"/>
      <c r="M600" s="109"/>
    </row>
    <row r="601" spans="2:13">
      <c r="E601" s="155"/>
      <c r="F601" s="145"/>
      <c r="G601" s="32"/>
      <c r="H601" s="32"/>
      <c r="I601" s="109"/>
      <c r="K601" s="32"/>
      <c r="L601" s="32"/>
      <c r="M601" s="109"/>
    </row>
    <row r="602" spans="2:13">
      <c r="E602" s="145"/>
      <c r="F602" s="145"/>
      <c r="G602" s="109"/>
      <c r="H602" s="146"/>
      <c r="I602" s="109"/>
      <c r="J602" s="146"/>
      <c r="K602" s="32"/>
      <c r="L602" s="32"/>
      <c r="M602" s="109"/>
    </row>
    <row r="603" spans="2:13">
      <c r="E603" s="145"/>
      <c r="F603" s="145"/>
      <c r="G603" s="32"/>
      <c r="H603" s="32"/>
      <c r="I603" s="109"/>
      <c r="J603" s="146"/>
      <c r="K603" s="32"/>
      <c r="L603" s="32"/>
      <c r="M603" s="109"/>
    </row>
    <row r="604" spans="2:13">
      <c r="E604" s="145"/>
      <c r="F604" s="145"/>
      <c r="G604" s="109"/>
      <c r="H604" s="109"/>
      <c r="I604" s="146"/>
      <c r="J604" s="146"/>
      <c r="K604" s="32"/>
      <c r="L604" s="32"/>
      <c r="M604" s="109"/>
    </row>
    <row r="605" spans="2:13">
      <c r="E605" s="145"/>
      <c r="F605" s="145"/>
      <c r="I605" s="109"/>
      <c r="J605" s="146"/>
      <c r="K605" s="32"/>
      <c r="L605" s="32"/>
      <c r="M605" s="109"/>
    </row>
    <row r="606" spans="2:13">
      <c r="B606" s="158"/>
      <c r="E606" s="145"/>
      <c r="F606" s="145"/>
      <c r="I606" s="109"/>
      <c r="K606" s="109"/>
      <c r="L606" s="109"/>
      <c r="M606" s="109"/>
    </row>
    <row r="607" spans="2:13">
      <c r="E607" s="145"/>
      <c r="F607" s="145"/>
    </row>
    <row r="608" spans="2:13">
      <c r="E608" s="145"/>
      <c r="F608" s="145"/>
      <c r="G608" s="109"/>
      <c r="H608" s="146"/>
      <c r="M608" s="109"/>
    </row>
    <row r="609" spans="1:13">
      <c r="E609" s="145"/>
      <c r="F609" s="145"/>
      <c r="G609" s="32"/>
      <c r="H609" s="32"/>
      <c r="I609" s="32"/>
      <c r="J609" s="32"/>
      <c r="K609" s="109"/>
      <c r="M609" s="109"/>
    </row>
    <row r="610" spans="1:13">
      <c r="E610" s="145"/>
      <c r="F610" s="145"/>
      <c r="G610" s="109"/>
      <c r="H610" s="109"/>
      <c r="I610" s="109"/>
      <c r="K610" s="32"/>
      <c r="L610" s="32"/>
      <c r="M610" s="146"/>
    </row>
    <row r="611" spans="1:13">
      <c r="E611" s="145"/>
      <c r="F611" s="145"/>
      <c r="I611" s="109"/>
      <c r="K611" s="32"/>
      <c r="L611" s="32"/>
      <c r="M611" s="109"/>
    </row>
    <row r="612" spans="1:13">
      <c r="E612" s="155"/>
      <c r="F612" s="145"/>
      <c r="I612" s="109"/>
      <c r="K612" s="32"/>
      <c r="L612" s="32"/>
      <c r="M612" s="109"/>
    </row>
    <row r="613" spans="1:13">
      <c r="E613" s="155"/>
      <c r="F613" s="145"/>
      <c r="G613" s="32"/>
      <c r="H613" s="32"/>
      <c r="I613" s="109"/>
      <c r="K613" s="32"/>
      <c r="L613" s="32"/>
      <c r="M613" s="109"/>
    </row>
    <row r="614" spans="1:13">
      <c r="E614" s="145"/>
      <c r="F614" s="145"/>
      <c r="G614" s="109"/>
      <c r="H614" s="146"/>
      <c r="I614" s="109"/>
      <c r="J614" s="146"/>
      <c r="K614" s="32"/>
      <c r="L614" s="32"/>
      <c r="M614" s="109"/>
    </row>
    <row r="615" spans="1:13">
      <c r="A615" s="32"/>
      <c r="B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</row>
    <row r="616" spans="1:13">
      <c r="E616" s="145"/>
      <c r="F616" s="145"/>
      <c r="G616" s="32"/>
      <c r="H616" s="32"/>
      <c r="I616" s="109"/>
      <c r="J616" s="146"/>
      <c r="K616" s="32"/>
      <c r="L616" s="32"/>
      <c r="M616" s="109"/>
    </row>
    <row r="617" spans="1:13">
      <c r="C617" s="32"/>
      <c r="E617" s="145"/>
      <c r="F617" s="145"/>
      <c r="G617" s="109"/>
      <c r="H617" s="109"/>
      <c r="I617" s="146"/>
      <c r="J617" s="146"/>
      <c r="K617" s="32"/>
      <c r="L617" s="32"/>
      <c r="M617" s="109"/>
    </row>
    <row r="618" spans="1:13">
      <c r="E618" s="145"/>
      <c r="F618" s="145"/>
      <c r="I618" s="109"/>
      <c r="J618" s="146"/>
      <c r="K618" s="32"/>
      <c r="L618" s="32"/>
      <c r="M618" s="109"/>
    </row>
    <row r="619" spans="1:13">
      <c r="B619" s="158"/>
      <c r="E619" s="145"/>
      <c r="F619" s="145"/>
      <c r="I619" s="109"/>
      <c r="K619" s="109"/>
      <c r="L619" s="109"/>
      <c r="M619" s="109"/>
    </row>
    <row r="620" spans="1:13">
      <c r="E620" s="145"/>
      <c r="F620" s="145"/>
    </row>
    <row r="621" spans="1:13">
      <c r="E621" s="145"/>
      <c r="F621" s="145"/>
      <c r="G621" s="109"/>
      <c r="H621" s="146"/>
      <c r="M621" s="109"/>
    </row>
    <row r="622" spans="1:13">
      <c r="E622" s="145"/>
      <c r="F622" s="145"/>
      <c r="G622" s="32"/>
      <c r="H622" s="32"/>
      <c r="I622" s="32"/>
      <c r="J622" s="32"/>
      <c r="K622" s="109"/>
      <c r="M622" s="109"/>
    </row>
    <row r="623" spans="1:13">
      <c r="E623" s="145"/>
      <c r="F623" s="145"/>
      <c r="G623" s="109"/>
      <c r="H623" s="109"/>
      <c r="I623" s="109"/>
      <c r="K623" s="32"/>
      <c r="L623" s="32"/>
      <c r="M623" s="146"/>
    </row>
    <row r="624" spans="1:13">
      <c r="E624" s="145"/>
      <c r="F624" s="145"/>
      <c r="I624" s="109"/>
      <c r="K624" s="32"/>
      <c r="L624" s="32"/>
      <c r="M624" s="109"/>
    </row>
    <row r="625" spans="2:13">
      <c r="E625" s="155"/>
      <c r="F625" s="145"/>
      <c r="I625" s="109"/>
      <c r="K625" s="32"/>
      <c r="L625" s="32"/>
      <c r="M625" s="109"/>
    </row>
    <row r="626" spans="2:13">
      <c r="E626" s="155"/>
      <c r="F626" s="145"/>
      <c r="G626" s="32"/>
      <c r="H626" s="32"/>
      <c r="I626" s="109"/>
      <c r="K626" s="32"/>
      <c r="L626" s="32"/>
      <c r="M626" s="109"/>
    </row>
    <row r="627" spans="2:13">
      <c r="E627" s="145"/>
      <c r="F627" s="145"/>
      <c r="G627" s="109"/>
      <c r="H627" s="146"/>
      <c r="I627" s="109"/>
      <c r="J627" s="146"/>
      <c r="K627" s="32"/>
      <c r="L627" s="32"/>
      <c r="M627" s="109"/>
    </row>
    <row r="628" spans="2:13">
      <c r="E628" s="145"/>
      <c r="F628" s="145"/>
      <c r="G628" s="32"/>
      <c r="H628" s="32"/>
      <c r="I628" s="109"/>
      <c r="J628" s="146"/>
      <c r="K628" s="32"/>
      <c r="L628" s="32"/>
      <c r="M628" s="109"/>
    </row>
    <row r="629" spans="2:13">
      <c r="E629" s="145"/>
      <c r="F629" s="145"/>
      <c r="G629" s="109"/>
      <c r="H629" s="109"/>
      <c r="I629" s="146"/>
      <c r="J629" s="146"/>
      <c r="K629" s="32"/>
      <c r="L629" s="32"/>
      <c r="M629" s="109"/>
    </row>
    <row r="630" spans="2:13">
      <c r="E630" s="145"/>
      <c r="F630" s="145"/>
      <c r="I630" s="109"/>
      <c r="J630" s="146"/>
      <c r="K630" s="32"/>
      <c r="L630" s="32"/>
      <c r="M630" s="109"/>
    </row>
    <row r="631" spans="2:13">
      <c r="B631" s="158"/>
      <c r="E631" s="145"/>
      <c r="F631" s="145"/>
      <c r="I631" s="109"/>
      <c r="K631" s="109"/>
      <c r="L631" s="109"/>
      <c r="M631" s="109"/>
    </row>
    <row r="632" spans="2:13">
      <c r="E632" s="145"/>
      <c r="F632" s="145"/>
    </row>
    <row r="633" spans="2:13">
      <c r="E633" s="145"/>
      <c r="F633" s="145"/>
      <c r="G633" s="109"/>
      <c r="H633" s="146"/>
      <c r="M633" s="109"/>
    </row>
    <row r="634" spans="2:13">
      <c r="E634" s="145"/>
      <c r="F634" s="145"/>
      <c r="G634" s="32"/>
      <c r="H634" s="32"/>
      <c r="I634" s="32"/>
      <c r="J634" s="32"/>
      <c r="K634" s="109"/>
      <c r="M634" s="109"/>
    </row>
    <row r="635" spans="2:13">
      <c r="E635" s="145"/>
      <c r="F635" s="145"/>
      <c r="G635" s="109"/>
      <c r="H635" s="109"/>
      <c r="I635" s="109"/>
      <c r="K635" s="32"/>
      <c r="L635" s="32"/>
      <c r="M635" s="146"/>
    </row>
    <row r="636" spans="2:13">
      <c r="E636" s="145"/>
      <c r="F636" s="145"/>
      <c r="I636" s="109"/>
      <c r="K636" s="32"/>
      <c r="L636" s="32"/>
      <c r="M636" s="109"/>
    </row>
    <row r="637" spans="2:13">
      <c r="E637" s="155"/>
      <c r="F637" s="145"/>
      <c r="I637" s="109"/>
      <c r="K637" s="32"/>
      <c r="L637" s="32"/>
      <c r="M637" s="109"/>
    </row>
    <row r="638" spans="2:13">
      <c r="E638" s="155"/>
      <c r="F638" s="145"/>
      <c r="G638" s="32"/>
      <c r="H638" s="32"/>
      <c r="I638" s="109"/>
      <c r="K638" s="32"/>
      <c r="L638" s="32"/>
      <c r="M638" s="109"/>
    </row>
    <row r="639" spans="2:13">
      <c r="E639" s="145"/>
      <c r="F639" s="145"/>
      <c r="G639" s="109"/>
      <c r="H639" s="146"/>
      <c r="I639" s="109"/>
      <c r="J639" s="146"/>
      <c r="K639" s="32"/>
      <c r="L639" s="32"/>
      <c r="M639" s="109"/>
    </row>
    <row r="640" spans="2:13">
      <c r="E640" s="145"/>
      <c r="F640" s="145"/>
      <c r="G640" s="32"/>
      <c r="H640" s="32"/>
      <c r="I640" s="109"/>
      <c r="J640" s="146"/>
      <c r="K640" s="32"/>
      <c r="L640" s="32"/>
      <c r="M640" s="109"/>
    </row>
    <row r="641" spans="1:13">
      <c r="E641" s="145"/>
      <c r="F641" s="145"/>
      <c r="G641" s="109"/>
      <c r="H641" s="109"/>
      <c r="I641" s="146"/>
      <c r="J641" s="146"/>
      <c r="K641" s="32"/>
      <c r="L641" s="32"/>
      <c r="M641" s="109"/>
    </row>
    <row r="642" spans="1:13">
      <c r="E642" s="145"/>
      <c r="F642" s="145"/>
      <c r="I642" s="109"/>
      <c r="J642" s="146"/>
      <c r="K642" s="32"/>
      <c r="L642" s="32"/>
      <c r="M642" s="109"/>
    </row>
    <row r="643" spans="1:13">
      <c r="B643" s="158"/>
      <c r="E643" s="145"/>
      <c r="F643" s="145"/>
      <c r="I643" s="109"/>
      <c r="K643" s="109"/>
      <c r="L643" s="109"/>
      <c r="M643" s="109"/>
    </row>
    <row r="644" spans="1:13">
      <c r="E644" s="145"/>
      <c r="F644" s="145"/>
    </row>
    <row r="645" spans="1:13">
      <c r="E645" s="145"/>
      <c r="F645" s="145"/>
      <c r="G645" s="109"/>
      <c r="H645" s="146"/>
      <c r="M645" s="109"/>
    </row>
    <row r="646" spans="1:13">
      <c r="E646" s="145"/>
      <c r="F646" s="145"/>
      <c r="G646" s="32"/>
      <c r="H646" s="32"/>
      <c r="I646" s="32"/>
      <c r="J646" s="32"/>
      <c r="K646" s="109"/>
      <c r="M646" s="109"/>
    </row>
    <row r="647" spans="1:13">
      <c r="E647" s="145"/>
      <c r="F647" s="145"/>
      <c r="G647" s="109"/>
      <c r="H647" s="109"/>
      <c r="I647" s="109"/>
      <c r="K647" s="32"/>
      <c r="L647" s="32"/>
      <c r="M647" s="146"/>
    </row>
    <row r="648" spans="1:13">
      <c r="E648" s="145"/>
      <c r="F648" s="145"/>
      <c r="I648" s="109"/>
      <c r="K648" s="32"/>
      <c r="L648" s="32"/>
      <c r="M648" s="109"/>
    </row>
    <row r="649" spans="1:13">
      <c r="E649" s="155"/>
      <c r="F649" s="145"/>
      <c r="I649" s="109"/>
      <c r="K649" s="32"/>
      <c r="L649" s="32"/>
      <c r="M649" s="109"/>
    </row>
    <row r="650" spans="1:13">
      <c r="A650" s="32"/>
      <c r="B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</row>
    <row r="651" spans="1:13">
      <c r="E651" s="155"/>
      <c r="F651" s="145"/>
      <c r="G651" s="32"/>
      <c r="H651" s="32"/>
      <c r="I651" s="109"/>
      <c r="K651" s="32"/>
      <c r="L651" s="32"/>
      <c r="M651" s="109"/>
    </row>
    <row r="652" spans="1:13">
      <c r="C652" s="32"/>
      <c r="E652" s="145"/>
      <c r="F652" s="145"/>
      <c r="G652" s="109"/>
      <c r="H652" s="146"/>
      <c r="I652" s="109"/>
      <c r="J652" s="146"/>
      <c r="K652" s="32"/>
      <c r="L652" s="32"/>
      <c r="M652" s="109"/>
    </row>
    <row r="653" spans="1:13">
      <c r="E653" s="145"/>
      <c r="F653" s="145"/>
      <c r="G653" s="32"/>
      <c r="H653" s="32"/>
      <c r="I653" s="109"/>
      <c r="J653" s="146"/>
      <c r="K653" s="32"/>
      <c r="L653" s="32"/>
      <c r="M653" s="109"/>
    </row>
    <row r="654" spans="1:13">
      <c r="E654" s="145"/>
      <c r="F654" s="145"/>
      <c r="G654" s="109"/>
      <c r="H654" s="109"/>
      <c r="I654" s="146"/>
      <c r="J654" s="146"/>
      <c r="K654" s="32"/>
      <c r="L654" s="32"/>
      <c r="M654" s="109"/>
    </row>
    <row r="655" spans="1:13">
      <c r="E655" s="145"/>
      <c r="F655" s="145"/>
      <c r="I655" s="109"/>
      <c r="J655" s="146"/>
      <c r="K655" s="32"/>
      <c r="L655" s="32"/>
      <c r="M655" s="109"/>
    </row>
    <row r="656" spans="1:13">
      <c r="B656" s="158"/>
      <c r="E656" s="145"/>
      <c r="F656" s="145"/>
      <c r="I656" s="109"/>
      <c r="K656" s="109"/>
      <c r="L656" s="109"/>
      <c r="M656" s="109"/>
    </row>
    <row r="657" spans="2:13">
      <c r="E657" s="145"/>
      <c r="F657" s="145"/>
    </row>
    <row r="658" spans="2:13">
      <c r="E658" s="145"/>
      <c r="F658" s="145"/>
      <c r="G658" s="109"/>
      <c r="H658" s="146"/>
      <c r="M658" s="109"/>
    </row>
    <row r="659" spans="2:13">
      <c r="E659" s="145"/>
      <c r="F659" s="145"/>
      <c r="G659" s="32"/>
      <c r="H659" s="32"/>
      <c r="I659" s="32"/>
      <c r="J659" s="32"/>
      <c r="K659" s="109"/>
      <c r="M659" s="109"/>
    </row>
    <row r="660" spans="2:13">
      <c r="E660" s="145"/>
      <c r="F660" s="145"/>
      <c r="G660" s="109"/>
      <c r="H660" s="109"/>
      <c r="I660" s="109"/>
      <c r="K660" s="32"/>
      <c r="L660" s="32"/>
      <c r="M660" s="146"/>
    </row>
    <row r="661" spans="2:13">
      <c r="E661" s="145"/>
      <c r="F661" s="145"/>
      <c r="I661" s="109"/>
      <c r="K661" s="32"/>
      <c r="L661" s="32"/>
      <c r="M661" s="109"/>
    </row>
    <row r="662" spans="2:13">
      <c r="E662" s="155"/>
      <c r="F662" s="145"/>
      <c r="I662" s="109"/>
      <c r="K662" s="32"/>
      <c r="L662" s="32"/>
      <c r="M662" s="109"/>
    </row>
    <row r="663" spans="2:13">
      <c r="E663" s="155"/>
      <c r="F663" s="145"/>
      <c r="G663" s="32"/>
      <c r="H663" s="32"/>
      <c r="I663" s="109"/>
      <c r="K663" s="32"/>
      <c r="L663" s="32"/>
      <c r="M663" s="109"/>
    </row>
    <row r="664" spans="2:13">
      <c r="E664" s="145"/>
      <c r="F664" s="145"/>
      <c r="G664" s="109"/>
      <c r="H664" s="146"/>
      <c r="I664" s="109"/>
      <c r="J664" s="146"/>
      <c r="K664" s="32"/>
      <c r="L664" s="32"/>
      <c r="M664" s="109"/>
    </row>
    <row r="665" spans="2:13">
      <c r="E665" s="145"/>
      <c r="F665" s="145"/>
      <c r="G665" s="32"/>
      <c r="H665" s="32"/>
      <c r="I665" s="109"/>
      <c r="J665" s="146"/>
      <c r="K665" s="32"/>
      <c r="L665" s="32"/>
      <c r="M665" s="109"/>
    </row>
    <row r="666" spans="2:13">
      <c r="E666" s="145"/>
      <c r="F666" s="145"/>
      <c r="G666" s="109"/>
      <c r="H666" s="109"/>
      <c r="I666" s="146"/>
      <c r="J666" s="146"/>
      <c r="K666" s="32"/>
      <c r="L666" s="32"/>
      <c r="M666" s="109"/>
    </row>
    <row r="667" spans="2:13">
      <c r="E667" s="145"/>
      <c r="F667" s="145"/>
      <c r="I667" s="109"/>
      <c r="J667" s="146"/>
      <c r="K667" s="32"/>
      <c r="L667" s="32"/>
      <c r="M667" s="109"/>
    </row>
    <row r="668" spans="2:13">
      <c r="B668" s="158"/>
      <c r="E668" s="145"/>
      <c r="F668" s="145"/>
      <c r="I668" s="109"/>
      <c r="K668" s="109"/>
      <c r="L668" s="109"/>
      <c r="M668" s="109"/>
    </row>
    <row r="669" spans="2:13">
      <c r="E669" s="145"/>
      <c r="F669" s="145"/>
    </row>
    <row r="670" spans="2:13">
      <c r="E670" s="145"/>
      <c r="F670" s="145"/>
      <c r="G670" s="109"/>
      <c r="H670" s="146"/>
      <c r="M670" s="109"/>
    </row>
    <row r="671" spans="2:13">
      <c r="E671" s="145"/>
      <c r="F671" s="145"/>
      <c r="G671" s="32"/>
      <c r="H671" s="32"/>
      <c r="I671" s="32"/>
      <c r="J671" s="32"/>
      <c r="K671" s="109"/>
      <c r="M671" s="109"/>
    </row>
    <row r="672" spans="2:13">
      <c r="E672" s="145"/>
      <c r="F672" s="145"/>
      <c r="G672" s="109"/>
      <c r="H672" s="109"/>
      <c r="I672" s="109"/>
      <c r="K672" s="32"/>
      <c r="L672" s="32"/>
      <c r="M672" s="146"/>
    </row>
    <row r="673" spans="1:13">
      <c r="E673" s="145"/>
      <c r="F673" s="145"/>
      <c r="I673" s="109"/>
      <c r="K673" s="32"/>
      <c r="L673" s="32"/>
      <c r="M673" s="109"/>
    </row>
    <row r="674" spans="1:13">
      <c r="E674" s="155"/>
      <c r="F674" s="145"/>
      <c r="I674" s="109"/>
      <c r="K674" s="32"/>
      <c r="L674" s="32"/>
      <c r="M674" s="109"/>
    </row>
    <row r="675" spans="1:13">
      <c r="E675" s="155"/>
      <c r="F675" s="145"/>
      <c r="G675" s="32"/>
      <c r="H675" s="32"/>
      <c r="I675" s="109"/>
      <c r="K675" s="32"/>
      <c r="L675" s="32"/>
      <c r="M675" s="109"/>
    </row>
    <row r="676" spans="1:13">
      <c r="E676" s="145"/>
      <c r="F676" s="145"/>
      <c r="G676" s="109"/>
      <c r="H676" s="146"/>
      <c r="I676" s="109"/>
      <c r="J676" s="146"/>
      <c r="K676" s="32"/>
      <c r="L676" s="32"/>
      <c r="M676" s="109"/>
    </row>
    <row r="677" spans="1:13">
      <c r="E677" s="145"/>
      <c r="F677" s="145"/>
      <c r="G677" s="32"/>
      <c r="H677" s="32"/>
      <c r="I677" s="109"/>
      <c r="J677" s="146"/>
      <c r="K677" s="32"/>
      <c r="L677" s="32"/>
      <c r="M677" s="109"/>
    </row>
    <row r="678" spans="1:13">
      <c r="E678" s="145"/>
      <c r="F678" s="145"/>
      <c r="G678" s="109"/>
      <c r="H678" s="109"/>
      <c r="I678" s="146"/>
      <c r="J678" s="146"/>
      <c r="K678" s="32"/>
      <c r="L678" s="32"/>
      <c r="M678" s="109"/>
    </row>
    <row r="679" spans="1:13">
      <c r="E679" s="145"/>
      <c r="F679" s="145"/>
      <c r="I679" s="109"/>
      <c r="J679" s="146"/>
      <c r="K679" s="32"/>
      <c r="L679" s="32"/>
      <c r="M679" s="109"/>
    </row>
    <row r="680" spans="1:13">
      <c r="B680" s="158"/>
      <c r="E680" s="145"/>
      <c r="F680" s="145"/>
      <c r="I680" s="109"/>
      <c r="K680" s="109"/>
      <c r="L680" s="109"/>
      <c r="M680" s="109"/>
    </row>
    <row r="681" spans="1:13">
      <c r="E681" s="145"/>
      <c r="F681" s="145"/>
    </row>
    <row r="682" spans="1:13">
      <c r="E682" s="145"/>
      <c r="F682" s="145"/>
      <c r="G682" s="109"/>
      <c r="H682" s="146"/>
      <c r="M682" s="109"/>
    </row>
    <row r="683" spans="1:13">
      <c r="E683" s="145"/>
      <c r="F683" s="145"/>
      <c r="G683" s="32"/>
      <c r="H683" s="32"/>
      <c r="I683" s="32"/>
      <c r="J683" s="32"/>
      <c r="K683" s="109"/>
      <c r="M683" s="109"/>
    </row>
    <row r="684" spans="1:13">
      <c r="E684" s="145"/>
      <c r="F684" s="145"/>
      <c r="G684" s="109"/>
      <c r="H684" s="109"/>
      <c r="I684" s="109"/>
      <c r="K684" s="32"/>
      <c r="L684" s="32"/>
      <c r="M684" s="146"/>
    </row>
    <row r="685" spans="1:13">
      <c r="A685" s="32"/>
      <c r="B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</row>
    <row r="686" spans="1:13">
      <c r="E686" s="145"/>
      <c r="F686" s="145"/>
      <c r="I686" s="109"/>
      <c r="K686" s="32"/>
      <c r="L686" s="32"/>
      <c r="M686" s="109"/>
    </row>
    <row r="687" spans="1:13">
      <c r="C687" s="32"/>
      <c r="E687" s="155"/>
      <c r="F687" s="145"/>
      <c r="I687" s="109"/>
      <c r="K687" s="32"/>
      <c r="L687" s="32"/>
      <c r="M687" s="109"/>
    </row>
    <row r="688" spans="1:13">
      <c r="E688" s="155"/>
      <c r="F688" s="145"/>
      <c r="G688" s="32"/>
      <c r="H688" s="32"/>
      <c r="I688" s="109"/>
      <c r="K688" s="32"/>
      <c r="L688" s="32"/>
      <c r="M688" s="109"/>
    </row>
    <row r="689" spans="2:13">
      <c r="E689" s="145"/>
      <c r="F689" s="145"/>
      <c r="G689" s="109"/>
      <c r="H689" s="146"/>
      <c r="I689" s="109"/>
      <c r="J689" s="146"/>
      <c r="K689" s="32"/>
      <c r="L689" s="32"/>
      <c r="M689" s="109"/>
    </row>
    <row r="690" spans="2:13">
      <c r="E690" s="145"/>
      <c r="F690" s="145"/>
      <c r="G690" s="32"/>
      <c r="H690" s="32"/>
      <c r="I690" s="109"/>
      <c r="J690" s="146"/>
      <c r="K690" s="32"/>
      <c r="L690" s="32"/>
      <c r="M690" s="109"/>
    </row>
    <row r="691" spans="2:13">
      <c r="E691" s="145"/>
      <c r="F691" s="145"/>
      <c r="G691" s="109"/>
      <c r="H691" s="109"/>
      <c r="I691" s="146"/>
      <c r="J691" s="146"/>
      <c r="K691" s="32"/>
      <c r="L691" s="32"/>
      <c r="M691" s="109"/>
    </row>
    <row r="692" spans="2:13">
      <c r="E692" s="145"/>
      <c r="F692" s="145"/>
      <c r="I692" s="109"/>
      <c r="J692" s="146"/>
      <c r="K692" s="32"/>
      <c r="L692" s="32"/>
      <c r="M692" s="109"/>
    </row>
    <row r="693" spans="2:13">
      <c r="B693" s="158"/>
      <c r="E693" s="145"/>
      <c r="F693" s="145"/>
      <c r="I693" s="109"/>
      <c r="K693" s="109"/>
      <c r="L693" s="109"/>
      <c r="M693" s="109"/>
    </row>
    <row r="694" spans="2:13">
      <c r="E694" s="145"/>
      <c r="F694" s="145"/>
    </row>
    <row r="695" spans="2:13">
      <c r="E695" s="145"/>
      <c r="F695" s="145"/>
      <c r="G695" s="109"/>
      <c r="H695" s="146"/>
      <c r="M695" s="109"/>
    </row>
    <row r="696" spans="2:13">
      <c r="E696" s="145"/>
      <c r="F696" s="145"/>
      <c r="G696" s="32"/>
      <c r="H696" s="32"/>
      <c r="I696" s="32"/>
      <c r="J696" s="32"/>
      <c r="K696" s="109"/>
      <c r="M696" s="109"/>
    </row>
    <row r="697" spans="2:13">
      <c r="E697" s="145"/>
      <c r="F697" s="145"/>
      <c r="G697" s="109"/>
      <c r="H697" s="109"/>
      <c r="I697" s="109"/>
      <c r="K697" s="32"/>
      <c r="L697" s="32"/>
      <c r="M697" s="146"/>
    </row>
    <row r="698" spans="2:13">
      <c r="E698" s="145"/>
      <c r="F698" s="145"/>
      <c r="I698" s="109"/>
      <c r="K698" s="32"/>
      <c r="L698" s="32"/>
      <c r="M698" s="109"/>
    </row>
    <row r="699" spans="2:13">
      <c r="E699" s="155"/>
      <c r="F699" s="145"/>
      <c r="I699" s="109"/>
      <c r="K699" s="32"/>
      <c r="L699" s="32"/>
      <c r="M699" s="109"/>
    </row>
    <row r="700" spans="2:13">
      <c r="E700" s="155"/>
      <c r="F700" s="145"/>
      <c r="G700" s="32"/>
      <c r="H700" s="32"/>
      <c r="I700" s="109"/>
      <c r="K700" s="32"/>
      <c r="L700" s="32"/>
      <c r="M700" s="109"/>
    </row>
    <row r="701" spans="2:13">
      <c r="E701" s="145"/>
      <c r="F701" s="145"/>
      <c r="G701" s="109"/>
      <c r="H701" s="146"/>
      <c r="I701" s="109"/>
      <c r="J701" s="146"/>
      <c r="K701" s="32"/>
      <c r="L701" s="32"/>
      <c r="M701" s="109"/>
    </row>
    <row r="702" spans="2:13">
      <c r="E702" s="145"/>
      <c r="F702" s="145"/>
      <c r="G702" s="32"/>
      <c r="H702" s="32"/>
      <c r="I702" s="109"/>
      <c r="J702" s="146"/>
      <c r="K702" s="32"/>
      <c r="L702" s="32"/>
      <c r="M702" s="109"/>
    </row>
    <row r="703" spans="2:13">
      <c r="E703" s="145"/>
      <c r="F703" s="145"/>
      <c r="G703" s="109"/>
      <c r="H703" s="109"/>
      <c r="I703" s="146"/>
      <c r="J703" s="146"/>
      <c r="K703" s="32"/>
      <c r="L703" s="32"/>
      <c r="M703" s="109"/>
    </row>
    <row r="704" spans="2:13">
      <c r="E704" s="145"/>
      <c r="F704" s="145"/>
      <c r="I704" s="109"/>
      <c r="J704" s="146"/>
      <c r="K704" s="32"/>
      <c r="L704" s="32"/>
      <c r="M704" s="109"/>
    </row>
    <row r="705" spans="1:13">
      <c r="B705" s="158"/>
      <c r="E705" s="145"/>
      <c r="F705" s="145"/>
      <c r="I705" s="109"/>
      <c r="K705" s="109"/>
      <c r="L705" s="109"/>
      <c r="M705" s="109"/>
    </row>
    <row r="706" spans="1:13">
      <c r="E706" s="145"/>
      <c r="F706" s="145"/>
    </row>
    <row r="707" spans="1:13">
      <c r="E707" s="145"/>
      <c r="F707" s="145"/>
      <c r="G707" s="109"/>
      <c r="H707" s="146"/>
      <c r="M707" s="109"/>
    </row>
    <row r="708" spans="1:13">
      <c r="E708" s="145"/>
      <c r="F708" s="145"/>
      <c r="G708" s="32"/>
      <c r="H708" s="32"/>
      <c r="I708" s="32"/>
      <c r="J708" s="32"/>
      <c r="K708" s="109"/>
      <c r="M708" s="109"/>
    </row>
    <row r="709" spans="1:13">
      <c r="E709" s="145"/>
      <c r="F709" s="145"/>
      <c r="G709" s="109"/>
      <c r="H709" s="109"/>
      <c r="I709" s="109"/>
      <c r="K709" s="32"/>
      <c r="L709" s="32"/>
      <c r="M709" s="146"/>
    </row>
    <row r="710" spans="1:13">
      <c r="E710" s="145"/>
      <c r="F710" s="145"/>
      <c r="I710" s="109"/>
      <c r="K710" s="32"/>
      <c r="L710" s="32"/>
      <c r="M710" s="109"/>
    </row>
    <row r="711" spans="1:13">
      <c r="E711" s="155"/>
      <c r="F711" s="145"/>
      <c r="I711" s="109"/>
      <c r="K711" s="32"/>
      <c r="L711" s="32"/>
      <c r="M711" s="109"/>
    </row>
    <row r="712" spans="1:13">
      <c r="E712" s="155"/>
      <c r="F712" s="145"/>
      <c r="G712" s="32"/>
      <c r="H712" s="32"/>
      <c r="I712" s="109"/>
      <c r="K712" s="32"/>
      <c r="L712" s="32"/>
      <c r="M712" s="109"/>
    </row>
    <row r="713" spans="1:13">
      <c r="E713" s="145"/>
      <c r="F713" s="145"/>
      <c r="G713" s="109"/>
      <c r="H713" s="146"/>
      <c r="I713" s="109"/>
      <c r="J713" s="146"/>
      <c r="K713" s="32"/>
      <c r="L713" s="32"/>
      <c r="M713" s="109"/>
    </row>
    <row r="714" spans="1:13">
      <c r="E714" s="145"/>
      <c r="F714" s="145"/>
      <c r="G714" s="32"/>
      <c r="H714" s="32"/>
      <c r="I714" s="109"/>
      <c r="J714" s="146"/>
      <c r="K714" s="32"/>
      <c r="L714" s="32"/>
      <c r="M714" s="109"/>
    </row>
    <row r="715" spans="1:13">
      <c r="E715" s="145"/>
      <c r="F715" s="145"/>
      <c r="G715" s="109"/>
      <c r="H715" s="109"/>
      <c r="I715" s="146"/>
      <c r="J715" s="146"/>
      <c r="K715" s="32"/>
      <c r="L715" s="32"/>
      <c r="M715" s="109"/>
    </row>
    <row r="716" spans="1:13">
      <c r="E716" s="145"/>
      <c r="F716" s="145"/>
      <c r="I716" s="109"/>
      <c r="J716" s="146"/>
      <c r="K716" s="32"/>
      <c r="L716" s="32"/>
      <c r="M716" s="109"/>
    </row>
    <row r="717" spans="1:13">
      <c r="B717" s="158"/>
      <c r="E717" s="145"/>
      <c r="F717" s="145"/>
      <c r="I717" s="109"/>
      <c r="K717" s="109"/>
      <c r="L717" s="109"/>
      <c r="M717" s="109"/>
    </row>
    <row r="718" spans="1:13">
      <c r="E718" s="145"/>
      <c r="F718" s="145"/>
    </row>
    <row r="719" spans="1:13">
      <c r="E719" s="145"/>
      <c r="F719" s="145"/>
      <c r="G719" s="109"/>
      <c r="H719" s="146"/>
      <c r="M719" s="109"/>
    </row>
    <row r="720" spans="1:13">
      <c r="A720" s="32"/>
      <c r="B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</row>
    <row r="721" spans="2:13">
      <c r="E721" s="145"/>
      <c r="F721" s="145"/>
      <c r="G721" s="32"/>
      <c r="H721" s="32"/>
      <c r="I721" s="32"/>
      <c r="J721" s="32"/>
      <c r="K721" s="109"/>
      <c r="M721" s="109"/>
    </row>
    <row r="722" spans="2:13">
      <c r="C722" s="32"/>
      <c r="E722" s="145"/>
      <c r="F722" s="145"/>
      <c r="G722" s="109"/>
      <c r="H722" s="109"/>
      <c r="I722" s="109"/>
      <c r="K722" s="32"/>
      <c r="L722" s="32"/>
      <c r="M722" s="146"/>
    </row>
    <row r="723" spans="2:13">
      <c r="E723" s="145"/>
      <c r="F723" s="145"/>
      <c r="I723" s="109"/>
      <c r="K723" s="32"/>
      <c r="L723" s="32"/>
      <c r="M723" s="109"/>
    </row>
    <row r="724" spans="2:13">
      <c r="E724" s="155"/>
      <c r="F724" s="145"/>
      <c r="I724" s="109"/>
      <c r="K724" s="32"/>
      <c r="L724" s="32"/>
      <c r="M724" s="109"/>
    </row>
    <row r="725" spans="2:13">
      <c r="E725" s="155"/>
      <c r="F725" s="145"/>
      <c r="G725" s="32"/>
      <c r="H725" s="32"/>
      <c r="I725" s="109"/>
      <c r="K725" s="32"/>
      <c r="L725" s="32"/>
      <c r="M725" s="109"/>
    </row>
    <row r="726" spans="2:13">
      <c r="E726" s="145"/>
      <c r="F726" s="145"/>
      <c r="G726" s="109"/>
      <c r="H726" s="146"/>
      <c r="I726" s="109"/>
      <c r="J726" s="146"/>
      <c r="K726" s="32"/>
      <c r="L726" s="32"/>
      <c r="M726" s="109"/>
    </row>
    <row r="727" spans="2:13">
      <c r="E727" s="145"/>
      <c r="F727" s="145"/>
      <c r="G727" s="32"/>
      <c r="H727" s="32"/>
      <c r="I727" s="109"/>
      <c r="J727" s="146"/>
      <c r="K727" s="32"/>
      <c r="L727" s="32"/>
      <c r="M727" s="109"/>
    </row>
    <row r="728" spans="2:13">
      <c r="E728" s="145"/>
      <c r="F728" s="145"/>
      <c r="G728" s="109"/>
      <c r="H728" s="109"/>
      <c r="I728" s="146"/>
      <c r="J728" s="146"/>
      <c r="K728" s="32"/>
      <c r="L728" s="32"/>
      <c r="M728" s="109"/>
    </row>
    <row r="729" spans="2:13">
      <c r="E729" s="145"/>
      <c r="F729" s="145"/>
      <c r="I729" s="109"/>
      <c r="J729" s="146"/>
      <c r="K729" s="32"/>
      <c r="L729" s="32"/>
      <c r="M729" s="109"/>
    </row>
    <row r="730" spans="2:13">
      <c r="B730" s="158"/>
      <c r="E730" s="145"/>
      <c r="F730" s="145"/>
      <c r="I730" s="109"/>
      <c r="K730" s="109"/>
      <c r="L730" s="109"/>
      <c r="M730" s="109"/>
    </row>
    <row r="731" spans="2:13">
      <c r="E731" s="145"/>
      <c r="F731" s="145"/>
    </row>
    <row r="732" spans="2:13">
      <c r="E732" s="145"/>
      <c r="F732" s="145"/>
      <c r="G732" s="109"/>
      <c r="H732" s="146"/>
      <c r="M732" s="109"/>
    </row>
    <row r="733" spans="2:13">
      <c r="E733" s="145"/>
      <c r="F733" s="145"/>
      <c r="G733" s="32"/>
      <c r="H733" s="32"/>
      <c r="I733" s="32"/>
      <c r="J733" s="159"/>
      <c r="K733" s="109"/>
      <c r="M733" s="109"/>
    </row>
    <row r="734" spans="2:13">
      <c r="E734" s="145"/>
      <c r="F734" s="145"/>
      <c r="G734" s="109"/>
      <c r="H734" s="109"/>
      <c r="I734" s="109"/>
      <c r="K734" s="32"/>
      <c r="L734" s="32"/>
      <c r="M734" s="146"/>
    </row>
    <row r="735" spans="2:13">
      <c r="E735" s="145"/>
      <c r="F735" s="145"/>
      <c r="I735" s="109"/>
      <c r="K735" s="32"/>
      <c r="L735" s="32"/>
      <c r="M735" s="109"/>
    </row>
    <row r="736" spans="2:13">
      <c r="E736" s="155"/>
      <c r="F736" s="145"/>
      <c r="I736" s="109"/>
      <c r="K736" s="32"/>
      <c r="L736" s="32"/>
      <c r="M736" s="109"/>
    </row>
    <row r="737" spans="2:13">
      <c r="E737" s="155"/>
      <c r="F737" s="145"/>
      <c r="G737" s="32"/>
      <c r="H737" s="32"/>
      <c r="I737" s="109"/>
      <c r="K737" s="32"/>
      <c r="L737" s="32"/>
      <c r="M737" s="109"/>
    </row>
    <row r="738" spans="2:13">
      <c r="E738" s="145"/>
      <c r="F738" s="145"/>
      <c r="G738" s="109"/>
      <c r="H738" s="146"/>
      <c r="I738" s="109"/>
      <c r="J738" s="146"/>
      <c r="K738" s="32"/>
      <c r="L738" s="32"/>
      <c r="M738" s="109"/>
    </row>
    <row r="739" spans="2:13">
      <c r="E739" s="145"/>
      <c r="F739" s="145"/>
      <c r="G739" s="32"/>
      <c r="H739" s="32"/>
      <c r="I739" s="109"/>
      <c r="J739" s="146"/>
      <c r="K739" s="32"/>
      <c r="L739" s="32"/>
      <c r="M739" s="109"/>
    </row>
    <row r="740" spans="2:13">
      <c r="E740" s="145"/>
      <c r="F740" s="145"/>
      <c r="G740" s="109"/>
      <c r="H740" s="109"/>
      <c r="I740" s="146"/>
      <c r="J740" s="146"/>
      <c r="K740" s="32"/>
      <c r="L740" s="32"/>
      <c r="M740" s="109"/>
    </row>
    <row r="741" spans="2:13">
      <c r="E741" s="145"/>
      <c r="F741" s="145"/>
      <c r="I741" s="109"/>
      <c r="J741" s="146"/>
      <c r="K741" s="32"/>
      <c r="L741" s="32"/>
      <c r="M741" s="109"/>
    </row>
    <row r="742" spans="2:13">
      <c r="B742" s="158"/>
      <c r="E742" s="145"/>
      <c r="F742" s="145"/>
      <c r="I742" s="109"/>
      <c r="K742" s="109"/>
      <c r="L742" s="109"/>
      <c r="M742" s="109"/>
    </row>
    <row r="743" spans="2:13">
      <c r="E743" s="145"/>
      <c r="F743" s="145"/>
    </row>
    <row r="744" spans="2:13">
      <c r="E744" s="145"/>
      <c r="F744" s="145"/>
      <c r="G744" s="109"/>
      <c r="H744" s="146"/>
      <c r="M744" s="109"/>
    </row>
    <row r="745" spans="2:13">
      <c r="E745" s="145"/>
      <c r="F745" s="145"/>
      <c r="G745" s="32"/>
      <c r="H745" s="32"/>
      <c r="I745" s="32"/>
      <c r="J745" s="32"/>
      <c r="K745" s="109"/>
      <c r="M745" s="109"/>
    </row>
    <row r="746" spans="2:13">
      <c r="E746" s="145"/>
      <c r="F746" s="145"/>
      <c r="G746" s="109"/>
      <c r="H746" s="109"/>
      <c r="I746" s="109"/>
      <c r="K746" s="32"/>
      <c r="L746" s="32"/>
      <c r="M746" s="146"/>
    </row>
    <row r="747" spans="2:13">
      <c r="E747" s="145"/>
      <c r="F747" s="145"/>
      <c r="I747" s="109"/>
      <c r="K747" s="32"/>
      <c r="L747" s="32"/>
      <c r="M747" s="109"/>
    </row>
    <row r="748" spans="2:13">
      <c r="E748" s="155"/>
      <c r="F748" s="145"/>
      <c r="I748" s="109"/>
      <c r="K748" s="32"/>
      <c r="L748" s="32"/>
      <c r="M748" s="109"/>
    </row>
    <row r="749" spans="2:13">
      <c r="E749" s="155"/>
      <c r="F749" s="145"/>
      <c r="G749" s="32"/>
      <c r="H749" s="32"/>
      <c r="I749" s="109"/>
      <c r="K749" s="32"/>
      <c r="L749" s="32"/>
      <c r="M749" s="109"/>
    </row>
    <row r="750" spans="2:13">
      <c r="E750" s="145"/>
      <c r="F750" s="145"/>
      <c r="G750" s="109"/>
      <c r="H750" s="146"/>
      <c r="I750" s="109"/>
      <c r="J750" s="146"/>
      <c r="K750" s="32"/>
      <c r="L750" s="32"/>
      <c r="M750" s="109"/>
    </row>
    <row r="751" spans="2:13">
      <c r="E751" s="145"/>
      <c r="F751" s="145"/>
      <c r="G751" s="32"/>
      <c r="H751" s="32"/>
      <c r="I751" s="109"/>
      <c r="J751" s="146"/>
      <c r="K751" s="32"/>
      <c r="L751" s="32"/>
      <c r="M751" s="109"/>
    </row>
    <row r="752" spans="2:13">
      <c r="E752" s="145"/>
      <c r="F752" s="145"/>
      <c r="G752" s="109"/>
      <c r="H752" s="109"/>
      <c r="I752" s="146"/>
      <c r="J752" s="146"/>
      <c r="K752" s="32"/>
      <c r="L752" s="32"/>
      <c r="M752" s="109"/>
    </row>
    <row r="753" spans="1:13">
      <c r="E753" s="145"/>
      <c r="F753" s="145"/>
      <c r="I753" s="109"/>
      <c r="J753" s="146"/>
      <c r="K753" s="32"/>
      <c r="L753" s="32"/>
      <c r="M753" s="109"/>
    </row>
    <row r="754" spans="1:13">
      <c r="B754" s="158"/>
      <c r="E754" s="145"/>
      <c r="F754" s="145"/>
      <c r="I754" s="109"/>
      <c r="K754" s="109"/>
      <c r="L754" s="109"/>
      <c r="M754" s="109"/>
    </row>
    <row r="755" spans="1:13">
      <c r="A755" s="32"/>
      <c r="B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</row>
    <row r="756" spans="1:13">
      <c r="E756" s="145"/>
      <c r="F756" s="145"/>
    </row>
    <row r="757" spans="1:13">
      <c r="C757" s="32"/>
      <c r="E757" s="145"/>
      <c r="F757" s="145"/>
      <c r="G757" s="109"/>
      <c r="H757" s="146"/>
      <c r="M757" s="109"/>
    </row>
    <row r="758" spans="1:13">
      <c r="E758" s="145"/>
      <c r="F758" s="145"/>
      <c r="G758" s="32"/>
      <c r="H758" s="32"/>
      <c r="I758" s="32"/>
      <c r="J758" s="32"/>
      <c r="K758" s="109"/>
      <c r="M758" s="109"/>
    </row>
    <row r="759" spans="1:13">
      <c r="E759" s="145"/>
      <c r="F759" s="145"/>
      <c r="G759" s="109"/>
      <c r="H759" s="109"/>
      <c r="I759" s="109"/>
      <c r="K759" s="32"/>
      <c r="L759" s="32"/>
      <c r="M759" s="146"/>
    </row>
    <row r="760" spans="1:13">
      <c r="E760" s="145"/>
      <c r="F760" s="145"/>
      <c r="I760" s="109"/>
      <c r="K760" s="32"/>
      <c r="L760" s="32"/>
      <c r="M760" s="109"/>
    </row>
    <row r="761" spans="1:13">
      <c r="E761" s="155"/>
      <c r="F761" s="145"/>
      <c r="I761" s="109"/>
      <c r="K761" s="32"/>
      <c r="L761" s="32"/>
      <c r="M761" s="109"/>
    </row>
    <row r="762" spans="1:13">
      <c r="E762" s="155"/>
      <c r="F762" s="145"/>
      <c r="G762" s="32"/>
      <c r="H762" s="32"/>
      <c r="I762" s="109"/>
      <c r="K762" s="32"/>
      <c r="L762" s="32"/>
      <c r="M762" s="109"/>
    </row>
    <row r="763" spans="1:13">
      <c r="E763" s="145"/>
      <c r="F763" s="145"/>
      <c r="G763" s="109"/>
      <c r="H763" s="146"/>
      <c r="I763" s="109"/>
      <c r="J763" s="146"/>
      <c r="K763" s="32"/>
      <c r="L763" s="32"/>
      <c r="M763" s="109"/>
    </row>
    <row r="764" spans="1:13">
      <c r="E764" s="145"/>
      <c r="F764" s="145"/>
      <c r="G764" s="32"/>
      <c r="H764" s="32"/>
      <c r="I764" s="109"/>
      <c r="J764" s="146"/>
      <c r="K764" s="32"/>
      <c r="L764" s="32"/>
      <c r="M764" s="109"/>
    </row>
    <row r="765" spans="1:13">
      <c r="E765" s="145"/>
      <c r="F765" s="145"/>
      <c r="G765" s="109"/>
      <c r="H765" s="109"/>
      <c r="I765" s="146"/>
      <c r="J765" s="146"/>
      <c r="K765" s="32"/>
      <c r="L765" s="32"/>
      <c r="M765" s="109"/>
    </row>
    <row r="766" spans="1:13">
      <c r="E766" s="145"/>
      <c r="F766" s="145"/>
      <c r="I766" s="109"/>
      <c r="J766" s="146"/>
      <c r="K766" s="32"/>
      <c r="L766" s="32"/>
      <c r="M766" s="109"/>
    </row>
    <row r="767" spans="1:13">
      <c r="B767" s="158"/>
      <c r="E767" s="145"/>
      <c r="F767" s="145"/>
      <c r="I767" s="109"/>
      <c r="K767" s="109"/>
      <c r="L767" s="109"/>
      <c r="M767" s="109"/>
    </row>
    <row r="768" spans="1:13">
      <c r="E768" s="145"/>
      <c r="F768" s="145"/>
    </row>
    <row r="769" spans="2:13">
      <c r="E769" s="145"/>
      <c r="F769" s="145"/>
      <c r="G769" s="109"/>
      <c r="H769" s="146"/>
      <c r="M769" s="109"/>
    </row>
    <row r="770" spans="2:13">
      <c r="E770" s="145"/>
      <c r="F770" s="145"/>
      <c r="G770" s="32"/>
      <c r="H770" s="32"/>
      <c r="I770" s="32"/>
      <c r="J770" s="32"/>
      <c r="K770" s="109"/>
      <c r="M770" s="109"/>
    </row>
    <row r="771" spans="2:13">
      <c r="E771" s="145"/>
      <c r="F771" s="145"/>
      <c r="G771" s="109"/>
      <c r="H771" s="109"/>
      <c r="I771" s="109"/>
      <c r="K771" s="32"/>
      <c r="L771" s="32"/>
      <c r="M771" s="146"/>
    </row>
    <row r="772" spans="2:13">
      <c r="E772" s="145"/>
      <c r="F772" s="145"/>
      <c r="I772" s="109"/>
      <c r="K772" s="32"/>
      <c r="L772" s="32"/>
      <c r="M772" s="109"/>
    </row>
    <row r="773" spans="2:13">
      <c r="E773" s="155"/>
      <c r="F773" s="145"/>
      <c r="I773" s="109"/>
      <c r="K773" s="32"/>
      <c r="L773" s="32"/>
      <c r="M773" s="109"/>
    </row>
    <row r="774" spans="2:13">
      <c r="E774" s="155"/>
      <c r="F774" s="145"/>
      <c r="G774" s="32"/>
      <c r="H774" s="32"/>
      <c r="I774" s="109"/>
      <c r="K774" s="32"/>
      <c r="L774" s="32"/>
      <c r="M774" s="109"/>
    </row>
    <row r="775" spans="2:13">
      <c r="E775" s="145"/>
      <c r="F775" s="145"/>
      <c r="G775" s="109"/>
      <c r="H775" s="146"/>
      <c r="I775" s="109"/>
      <c r="J775" s="146"/>
      <c r="K775" s="32"/>
      <c r="L775" s="32"/>
      <c r="M775" s="109"/>
    </row>
    <row r="776" spans="2:13">
      <c r="E776" s="145"/>
      <c r="F776" s="145"/>
      <c r="G776" s="32"/>
      <c r="H776" s="32"/>
      <c r="I776" s="109"/>
      <c r="J776" s="146"/>
      <c r="K776" s="32"/>
      <c r="L776" s="32"/>
      <c r="M776" s="109"/>
    </row>
    <row r="777" spans="2:13">
      <c r="E777" s="145"/>
      <c r="F777" s="145"/>
      <c r="G777" s="109"/>
      <c r="H777" s="109"/>
      <c r="I777" s="146"/>
      <c r="J777" s="146"/>
      <c r="K777" s="32"/>
      <c r="L777" s="32"/>
      <c r="M777" s="109"/>
    </row>
    <row r="778" spans="2:13">
      <c r="E778" s="145"/>
      <c r="F778" s="145"/>
      <c r="I778" s="109"/>
      <c r="J778" s="146"/>
      <c r="K778" s="32"/>
      <c r="L778" s="32"/>
      <c r="M778" s="109"/>
    </row>
    <row r="779" spans="2:13">
      <c r="B779" s="158"/>
      <c r="E779" s="145"/>
      <c r="F779" s="145"/>
      <c r="I779" s="109"/>
      <c r="K779" s="109"/>
      <c r="L779" s="109"/>
      <c r="M779" s="109"/>
    </row>
    <row r="780" spans="2:13">
      <c r="E780" s="145"/>
      <c r="F780" s="145"/>
    </row>
    <row r="781" spans="2:13">
      <c r="E781" s="145"/>
      <c r="F781" s="145"/>
      <c r="G781" s="109"/>
      <c r="H781" s="146"/>
      <c r="M781" s="109"/>
    </row>
    <row r="782" spans="2:13">
      <c r="E782" s="145"/>
      <c r="F782" s="145"/>
      <c r="G782" s="32"/>
      <c r="H782" s="32"/>
      <c r="I782" s="32"/>
      <c r="J782" s="32"/>
      <c r="K782" s="109"/>
      <c r="M782" s="109"/>
    </row>
    <row r="783" spans="2:13">
      <c r="E783" s="145"/>
      <c r="F783" s="145"/>
      <c r="G783" s="109"/>
      <c r="H783" s="109"/>
      <c r="I783" s="109"/>
      <c r="K783" s="32"/>
      <c r="L783" s="32"/>
      <c r="M783" s="146"/>
    </row>
    <row r="784" spans="2:13">
      <c r="E784" s="145"/>
      <c r="F784" s="145"/>
      <c r="I784" s="109"/>
      <c r="K784" s="32"/>
      <c r="L784" s="32"/>
      <c r="M784" s="109"/>
    </row>
    <row r="785" spans="1:13">
      <c r="E785" s="155"/>
      <c r="F785" s="145"/>
      <c r="I785" s="109"/>
      <c r="K785" s="32"/>
      <c r="L785" s="32"/>
      <c r="M785" s="109"/>
    </row>
    <row r="786" spans="1:13">
      <c r="E786" s="155"/>
      <c r="F786" s="145"/>
      <c r="G786" s="32"/>
      <c r="H786" s="32"/>
      <c r="I786" s="109"/>
      <c r="K786" s="32"/>
      <c r="L786" s="32"/>
      <c r="M786" s="109"/>
    </row>
    <row r="787" spans="1:13">
      <c r="E787" s="145"/>
      <c r="F787" s="145"/>
      <c r="G787" s="109"/>
      <c r="H787" s="146"/>
      <c r="I787" s="109"/>
      <c r="J787" s="146"/>
      <c r="K787" s="32"/>
      <c r="L787" s="32"/>
      <c r="M787" s="109"/>
    </row>
    <row r="788" spans="1:13">
      <c r="E788" s="145"/>
      <c r="F788" s="145"/>
      <c r="G788" s="32"/>
      <c r="H788" s="32"/>
      <c r="I788" s="109"/>
      <c r="J788" s="146"/>
      <c r="K788" s="32"/>
      <c r="L788" s="32"/>
      <c r="M788" s="109"/>
    </row>
    <row r="789" spans="1:13">
      <c r="E789" s="145"/>
      <c r="F789" s="145"/>
      <c r="G789" s="109"/>
      <c r="H789" s="109"/>
      <c r="I789" s="146"/>
      <c r="J789" s="146"/>
      <c r="K789" s="32"/>
      <c r="L789" s="32"/>
      <c r="M789" s="109"/>
    </row>
    <row r="790" spans="1:13">
      <c r="A790" s="32"/>
      <c r="B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</row>
    <row r="791" spans="1:13">
      <c r="E791" s="145"/>
      <c r="F791" s="145"/>
      <c r="I791" s="109"/>
      <c r="J791" s="146"/>
      <c r="K791" s="32"/>
      <c r="L791" s="32"/>
      <c r="M791" s="109"/>
    </row>
    <row r="792" spans="1:13">
      <c r="B792" s="158"/>
      <c r="C792" s="32"/>
      <c r="E792" s="145"/>
      <c r="F792" s="145"/>
      <c r="I792" s="109"/>
      <c r="K792" s="109"/>
      <c r="L792" s="109"/>
      <c r="M792" s="109"/>
    </row>
    <row r="793" spans="1:13">
      <c r="E793" s="145"/>
      <c r="F793" s="145"/>
    </row>
    <row r="794" spans="1:13">
      <c r="E794" s="145"/>
      <c r="F794" s="145"/>
      <c r="G794" s="109"/>
      <c r="H794" s="146"/>
      <c r="M794" s="109"/>
    </row>
    <row r="795" spans="1:13">
      <c r="E795" s="145"/>
      <c r="F795" s="145"/>
      <c r="G795" s="32"/>
      <c r="H795" s="32"/>
      <c r="I795" s="32"/>
      <c r="J795" s="32"/>
      <c r="K795" s="109"/>
      <c r="M795" s="109"/>
    </row>
    <row r="796" spans="1:13">
      <c r="E796" s="145"/>
      <c r="F796" s="145"/>
      <c r="G796" s="109"/>
      <c r="H796" s="109"/>
      <c r="I796" s="109"/>
      <c r="K796" s="32"/>
      <c r="L796" s="32"/>
      <c r="M796" s="146"/>
    </row>
    <row r="797" spans="1:13">
      <c r="E797" s="145"/>
      <c r="F797" s="145"/>
      <c r="I797" s="109"/>
      <c r="K797" s="32"/>
      <c r="L797" s="32"/>
      <c r="M797" s="109"/>
    </row>
    <row r="798" spans="1:13">
      <c r="E798" s="155"/>
      <c r="F798" s="145"/>
      <c r="I798" s="109"/>
      <c r="K798" s="32"/>
      <c r="L798" s="32"/>
      <c r="M798" s="109"/>
    </row>
    <row r="799" spans="1:13">
      <c r="E799" s="155"/>
      <c r="F799" s="145"/>
      <c r="G799" s="32"/>
      <c r="H799" s="32"/>
      <c r="I799" s="109"/>
      <c r="K799" s="32"/>
      <c r="L799" s="32"/>
      <c r="M799" s="109"/>
    </row>
    <row r="800" spans="1:13">
      <c r="E800" s="145"/>
      <c r="F800" s="145"/>
      <c r="G800" s="109"/>
      <c r="H800" s="146"/>
      <c r="I800" s="109"/>
      <c r="J800" s="146"/>
      <c r="K800" s="32"/>
      <c r="L800" s="32"/>
      <c r="M800" s="109"/>
    </row>
    <row r="801" spans="2:13">
      <c r="E801" s="145"/>
      <c r="F801" s="145"/>
      <c r="G801" s="32"/>
      <c r="H801" s="32"/>
      <c r="I801" s="109"/>
      <c r="J801" s="146"/>
      <c r="K801" s="32"/>
      <c r="L801" s="32"/>
      <c r="M801" s="109"/>
    </row>
    <row r="802" spans="2:13">
      <c r="E802" s="145"/>
      <c r="F802" s="145"/>
      <c r="G802" s="109"/>
      <c r="H802" s="109"/>
      <c r="I802" s="146"/>
      <c r="J802" s="146"/>
      <c r="K802" s="32"/>
      <c r="L802" s="32"/>
      <c r="M802" s="109"/>
    </row>
    <row r="803" spans="2:13">
      <c r="E803" s="145"/>
      <c r="F803" s="145"/>
      <c r="I803" s="109"/>
      <c r="J803" s="146"/>
      <c r="K803" s="32"/>
      <c r="L803" s="32"/>
      <c r="M803" s="109"/>
    </row>
    <row r="804" spans="2:13">
      <c r="B804" s="158"/>
      <c r="E804" s="145"/>
      <c r="F804" s="145"/>
      <c r="I804" s="109"/>
      <c r="K804" s="109"/>
      <c r="L804" s="109"/>
      <c r="M804" s="109"/>
    </row>
    <row r="805" spans="2:13">
      <c r="E805" s="145"/>
      <c r="F805" s="145"/>
    </row>
    <row r="806" spans="2:13">
      <c r="E806" s="145"/>
      <c r="F806" s="145"/>
      <c r="G806" s="109"/>
      <c r="H806" s="146"/>
      <c r="M806" s="109"/>
    </row>
    <row r="807" spans="2:13">
      <c r="E807" s="145"/>
      <c r="F807" s="145"/>
      <c r="G807" s="32"/>
      <c r="H807" s="32"/>
      <c r="I807" s="32"/>
      <c r="J807" s="32"/>
      <c r="K807" s="109"/>
      <c r="M807" s="109"/>
    </row>
    <row r="808" spans="2:13">
      <c r="E808" s="145"/>
      <c r="F808" s="145"/>
      <c r="G808" s="109"/>
      <c r="H808" s="109"/>
      <c r="I808" s="109"/>
      <c r="K808" s="32"/>
      <c r="L808" s="32"/>
      <c r="M808" s="146"/>
    </row>
    <row r="809" spans="2:13">
      <c r="E809" s="145"/>
      <c r="F809" s="145"/>
      <c r="I809" s="109"/>
      <c r="K809" s="32"/>
      <c r="L809" s="32"/>
      <c r="M809" s="109"/>
    </row>
    <row r="810" spans="2:13">
      <c r="E810" s="155"/>
      <c r="F810" s="145"/>
      <c r="I810" s="109"/>
      <c r="K810" s="32"/>
      <c r="L810" s="32"/>
      <c r="M810" s="109"/>
    </row>
    <row r="811" spans="2:13">
      <c r="E811" s="155"/>
      <c r="F811" s="145"/>
      <c r="G811" s="32"/>
      <c r="H811" s="32"/>
      <c r="I811" s="109"/>
      <c r="K811" s="32"/>
      <c r="L811" s="32"/>
      <c r="M811" s="109"/>
    </row>
    <row r="812" spans="2:13">
      <c r="E812" s="145"/>
      <c r="F812" s="145"/>
      <c r="G812" s="109"/>
      <c r="H812" s="146"/>
      <c r="I812" s="109"/>
      <c r="J812" s="146"/>
      <c r="K812" s="32"/>
      <c r="L812" s="32"/>
      <c r="M812" s="109"/>
    </row>
    <row r="813" spans="2:13">
      <c r="E813" s="145"/>
      <c r="F813" s="145"/>
      <c r="G813" s="32"/>
      <c r="H813" s="32"/>
      <c r="I813" s="109"/>
      <c r="J813" s="146"/>
      <c r="K813" s="32"/>
      <c r="L813" s="32"/>
      <c r="M813" s="109"/>
    </row>
    <row r="814" spans="2:13">
      <c r="E814" s="145"/>
      <c r="F814" s="145"/>
      <c r="G814" s="109"/>
      <c r="H814" s="109"/>
      <c r="I814" s="146"/>
      <c r="J814" s="146"/>
      <c r="K814" s="32"/>
      <c r="L814" s="32"/>
      <c r="M814" s="109"/>
    </row>
    <row r="815" spans="2:13">
      <c r="E815" s="145"/>
      <c r="F815" s="145"/>
      <c r="I815" s="109"/>
      <c r="J815" s="146"/>
      <c r="K815" s="32"/>
      <c r="L815" s="32"/>
      <c r="M815" s="109"/>
    </row>
    <row r="816" spans="2:13">
      <c r="B816" s="158"/>
      <c r="E816" s="145"/>
      <c r="F816" s="145"/>
      <c r="I816" s="109"/>
      <c r="K816" s="109"/>
      <c r="L816" s="109"/>
      <c r="M816" s="109"/>
    </row>
    <row r="817" spans="1:13">
      <c r="E817" s="145"/>
      <c r="F817" s="145"/>
    </row>
    <row r="818" spans="1:13">
      <c r="E818" s="145"/>
      <c r="F818" s="145"/>
      <c r="G818" s="109"/>
      <c r="H818" s="146"/>
      <c r="M818" s="109"/>
    </row>
    <row r="819" spans="1:13">
      <c r="E819" s="145"/>
      <c r="F819" s="145"/>
      <c r="G819" s="32"/>
      <c r="H819" s="32"/>
      <c r="I819" s="32"/>
      <c r="J819" s="32"/>
      <c r="K819" s="109"/>
      <c r="M819" s="109"/>
    </row>
    <row r="820" spans="1:13">
      <c r="E820" s="145"/>
      <c r="F820" s="145"/>
      <c r="G820" s="109"/>
      <c r="H820" s="109"/>
      <c r="I820" s="109"/>
      <c r="K820" s="32"/>
      <c r="L820" s="32"/>
      <c r="M820" s="146"/>
    </row>
    <row r="821" spans="1:13">
      <c r="E821" s="145"/>
      <c r="F821" s="145"/>
      <c r="I821" s="109"/>
      <c r="K821" s="32"/>
      <c r="L821" s="32"/>
      <c r="M821" s="109"/>
    </row>
    <row r="822" spans="1:13">
      <c r="E822" s="155"/>
      <c r="F822" s="145"/>
      <c r="I822" s="109"/>
      <c r="K822" s="32"/>
      <c r="L822" s="32"/>
      <c r="M822" s="109"/>
    </row>
    <row r="823" spans="1:13">
      <c r="E823" s="155"/>
      <c r="F823" s="145"/>
      <c r="G823" s="32"/>
      <c r="H823" s="32"/>
      <c r="I823" s="109"/>
      <c r="K823" s="32"/>
      <c r="L823" s="32"/>
      <c r="M823" s="109"/>
    </row>
    <row r="824" spans="1:13">
      <c r="E824" s="145"/>
      <c r="F824" s="145"/>
      <c r="G824" s="109"/>
      <c r="H824" s="146"/>
      <c r="I824" s="109"/>
      <c r="J824" s="146"/>
      <c r="K824" s="32"/>
      <c r="L824" s="32"/>
      <c r="M824" s="109"/>
    </row>
    <row r="825" spans="1:13">
      <c r="A825" s="32"/>
      <c r="B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</row>
    <row r="826" spans="1:13">
      <c r="E826" s="145"/>
      <c r="F826" s="145"/>
      <c r="G826" s="32"/>
      <c r="H826" s="32"/>
      <c r="I826" s="109"/>
      <c r="J826" s="146"/>
      <c r="K826" s="32"/>
      <c r="L826" s="32"/>
      <c r="M826" s="109"/>
    </row>
    <row r="827" spans="1:13">
      <c r="C827" s="32"/>
      <c r="E827" s="145"/>
      <c r="F827" s="145"/>
      <c r="G827" s="109"/>
      <c r="H827" s="109"/>
      <c r="I827" s="146"/>
      <c r="J827" s="146"/>
      <c r="K827" s="32"/>
      <c r="L827" s="32"/>
      <c r="M827" s="109"/>
    </row>
    <row r="828" spans="1:13">
      <c r="E828" s="145"/>
      <c r="F828" s="145"/>
      <c r="I828" s="109"/>
      <c r="J828" s="146"/>
      <c r="K828" s="32"/>
      <c r="L828" s="32"/>
      <c r="M828" s="109"/>
    </row>
    <row r="829" spans="1:13">
      <c r="B829" s="158"/>
      <c r="E829" s="145"/>
      <c r="F829" s="145"/>
      <c r="I829" s="109"/>
      <c r="K829" s="109"/>
      <c r="L829" s="109"/>
      <c r="M829" s="109"/>
    </row>
    <row r="830" spans="1:13">
      <c r="E830" s="145"/>
      <c r="F830" s="145"/>
    </row>
    <row r="831" spans="1:13">
      <c r="E831" s="145"/>
      <c r="F831" s="145"/>
      <c r="G831" s="109"/>
      <c r="H831" s="146"/>
      <c r="M831" s="109"/>
    </row>
    <row r="832" spans="1:13">
      <c r="E832" s="145"/>
      <c r="F832" s="145"/>
      <c r="G832" s="32"/>
      <c r="H832" s="32"/>
      <c r="I832" s="32"/>
      <c r="J832" s="32"/>
      <c r="K832" s="109"/>
      <c r="M832" s="109"/>
    </row>
    <row r="833" spans="2:13">
      <c r="E833" s="145"/>
      <c r="F833" s="145"/>
      <c r="G833" s="109"/>
      <c r="H833" s="109"/>
      <c r="I833" s="109"/>
      <c r="K833" s="32"/>
      <c r="L833" s="32"/>
      <c r="M833" s="146"/>
    </row>
    <row r="834" spans="2:13">
      <c r="E834" s="145"/>
      <c r="F834" s="145"/>
      <c r="I834" s="109"/>
      <c r="K834" s="32"/>
      <c r="L834" s="32"/>
      <c r="M834" s="109"/>
    </row>
    <row r="835" spans="2:13">
      <c r="E835" s="155"/>
      <c r="F835" s="145"/>
      <c r="I835" s="109"/>
      <c r="K835" s="32"/>
      <c r="L835" s="32"/>
      <c r="M835" s="109"/>
    </row>
    <row r="836" spans="2:13">
      <c r="E836" s="155"/>
      <c r="F836" s="145"/>
      <c r="G836" s="32"/>
      <c r="H836" s="32"/>
      <c r="I836" s="109"/>
      <c r="K836" s="32"/>
      <c r="L836" s="32"/>
      <c r="M836" s="109"/>
    </row>
    <row r="837" spans="2:13">
      <c r="E837" s="145"/>
      <c r="F837" s="145"/>
      <c r="G837" s="109"/>
      <c r="H837" s="146"/>
      <c r="I837" s="109"/>
      <c r="J837" s="146"/>
      <c r="K837" s="32"/>
      <c r="L837" s="32"/>
      <c r="M837" s="109"/>
    </row>
    <row r="838" spans="2:13">
      <c r="E838" s="145"/>
      <c r="F838" s="145"/>
      <c r="G838" s="32"/>
      <c r="H838" s="32"/>
      <c r="I838" s="109"/>
      <c r="J838" s="146"/>
      <c r="K838" s="32"/>
      <c r="L838" s="32"/>
      <c r="M838" s="109"/>
    </row>
    <row r="839" spans="2:13">
      <c r="E839" s="145"/>
      <c r="F839" s="145"/>
      <c r="G839" s="109"/>
      <c r="H839" s="109"/>
      <c r="I839" s="146"/>
      <c r="J839" s="146"/>
      <c r="K839" s="32"/>
      <c r="L839" s="32"/>
      <c r="M839" s="109"/>
    </row>
    <row r="840" spans="2:13">
      <c r="E840" s="145"/>
      <c r="F840" s="145"/>
      <c r="I840" s="109"/>
      <c r="J840" s="146"/>
      <c r="K840" s="32"/>
      <c r="L840" s="32"/>
      <c r="M840" s="109"/>
    </row>
    <row r="841" spans="2:13">
      <c r="B841" s="158"/>
      <c r="E841" s="145"/>
      <c r="F841" s="145"/>
      <c r="I841" s="109"/>
      <c r="K841" s="109"/>
      <c r="L841" s="109"/>
      <c r="M841" s="109"/>
    </row>
    <row r="842" spans="2:13">
      <c r="E842" s="145"/>
      <c r="F842" s="145"/>
    </row>
    <row r="843" spans="2:13">
      <c r="E843" s="145"/>
      <c r="F843" s="145"/>
      <c r="G843" s="109"/>
      <c r="H843" s="146"/>
      <c r="M843" s="109"/>
    </row>
    <row r="844" spans="2:13">
      <c r="E844" s="145"/>
      <c r="F844" s="145"/>
      <c r="G844" s="32"/>
      <c r="H844" s="32"/>
      <c r="I844" s="32"/>
      <c r="J844" s="32"/>
      <c r="K844" s="109"/>
      <c r="M844" s="109"/>
    </row>
    <row r="845" spans="2:13">
      <c r="E845" s="145"/>
      <c r="F845" s="145"/>
      <c r="G845" s="109"/>
      <c r="H845" s="109"/>
      <c r="I845" s="109"/>
      <c r="K845" s="32"/>
      <c r="L845" s="32"/>
      <c r="M845" s="146"/>
    </row>
    <row r="846" spans="2:13">
      <c r="E846" s="145"/>
      <c r="F846" s="145"/>
      <c r="I846" s="109"/>
      <c r="K846" s="32"/>
      <c r="L846" s="32"/>
      <c r="M846" s="109"/>
    </row>
    <row r="847" spans="2:13">
      <c r="E847" s="155"/>
      <c r="F847" s="145"/>
      <c r="I847" s="109"/>
      <c r="K847" s="32"/>
      <c r="L847" s="32"/>
      <c r="M847" s="109"/>
    </row>
    <row r="848" spans="2:13">
      <c r="E848" s="155"/>
      <c r="F848" s="145"/>
      <c r="G848" s="32"/>
      <c r="H848" s="32"/>
      <c r="I848" s="109"/>
      <c r="K848" s="32"/>
      <c r="L848" s="32"/>
      <c r="M848" s="109"/>
    </row>
    <row r="849" spans="1:13">
      <c r="E849" s="145"/>
      <c r="F849" s="145"/>
      <c r="G849" s="109"/>
      <c r="H849" s="146"/>
      <c r="I849" s="109"/>
      <c r="J849" s="146"/>
      <c r="K849" s="32"/>
      <c r="L849" s="32"/>
      <c r="M849" s="109"/>
    </row>
    <row r="850" spans="1:13">
      <c r="E850" s="145"/>
      <c r="F850" s="145"/>
      <c r="G850" s="32"/>
      <c r="H850" s="32"/>
      <c r="I850" s="109"/>
      <c r="J850" s="146"/>
      <c r="K850" s="32"/>
      <c r="L850" s="32"/>
      <c r="M850" s="109"/>
    </row>
    <row r="851" spans="1:13">
      <c r="E851" s="145"/>
      <c r="F851" s="145"/>
      <c r="G851" s="109"/>
      <c r="H851" s="109"/>
      <c r="I851" s="146"/>
      <c r="J851" s="146"/>
      <c r="K851" s="32"/>
      <c r="L851" s="32"/>
      <c r="M851" s="109"/>
    </row>
    <row r="852" spans="1:13">
      <c r="E852" s="145"/>
      <c r="F852" s="145"/>
      <c r="I852" s="109"/>
      <c r="J852" s="146"/>
      <c r="K852" s="32"/>
      <c r="L852" s="32"/>
      <c r="M852" s="109"/>
    </row>
    <row r="853" spans="1:13">
      <c r="B853" s="158"/>
      <c r="E853" s="145"/>
      <c r="F853" s="145"/>
      <c r="I853" s="109"/>
      <c r="K853" s="109"/>
      <c r="L853" s="109"/>
      <c r="M853" s="109"/>
    </row>
    <row r="854" spans="1:13">
      <c r="E854" s="145"/>
      <c r="F854" s="145"/>
    </row>
    <row r="855" spans="1:13">
      <c r="E855" s="145"/>
      <c r="F855" s="145"/>
      <c r="G855" s="109"/>
      <c r="H855" s="146"/>
      <c r="M855" s="109"/>
    </row>
    <row r="856" spans="1:13">
      <c r="E856" s="145"/>
      <c r="F856" s="145"/>
      <c r="G856" s="32"/>
      <c r="H856" s="32"/>
      <c r="I856" s="32"/>
      <c r="J856" s="32"/>
      <c r="K856" s="109"/>
      <c r="M856" s="109"/>
    </row>
    <row r="857" spans="1:13">
      <c r="E857" s="145"/>
      <c r="F857" s="145"/>
      <c r="G857" s="109"/>
      <c r="H857" s="109"/>
      <c r="I857" s="109"/>
      <c r="K857" s="32"/>
      <c r="L857" s="32"/>
      <c r="M857" s="146"/>
    </row>
    <row r="858" spans="1:13">
      <c r="E858" s="145"/>
      <c r="F858" s="145"/>
      <c r="I858" s="109"/>
      <c r="K858" s="32"/>
      <c r="L858" s="32"/>
      <c r="M858" s="109"/>
    </row>
    <row r="859" spans="1:13">
      <c r="E859" s="155"/>
      <c r="F859" s="145"/>
      <c r="I859" s="109"/>
      <c r="K859" s="32"/>
      <c r="L859" s="32"/>
      <c r="M859" s="109"/>
    </row>
    <row r="860" spans="1:13">
      <c r="A860" s="32"/>
      <c r="B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</row>
    <row r="861" spans="1:13">
      <c r="E861" s="155"/>
      <c r="F861" s="145"/>
      <c r="G861" s="32"/>
      <c r="H861" s="32"/>
      <c r="I861" s="109"/>
      <c r="K861" s="32"/>
      <c r="L861" s="32"/>
      <c r="M861" s="109"/>
    </row>
    <row r="862" spans="1:13">
      <c r="C862" s="32"/>
      <c r="E862" s="145"/>
      <c r="F862" s="145"/>
      <c r="G862" s="109"/>
      <c r="H862" s="146"/>
      <c r="I862" s="109"/>
      <c r="J862" s="146"/>
      <c r="K862" s="32"/>
      <c r="L862" s="32"/>
      <c r="M862" s="109"/>
    </row>
    <row r="863" spans="1:13">
      <c r="E863" s="145"/>
      <c r="F863" s="145"/>
      <c r="G863" s="32"/>
      <c r="H863" s="32"/>
      <c r="I863" s="109"/>
      <c r="J863" s="146"/>
      <c r="K863" s="32"/>
      <c r="L863" s="32"/>
      <c r="M863" s="109"/>
    </row>
    <row r="864" spans="1:13">
      <c r="E864" s="145"/>
      <c r="F864" s="145"/>
      <c r="G864" s="109"/>
      <c r="H864" s="109"/>
      <c r="I864" s="146"/>
      <c r="J864" s="146"/>
      <c r="K864" s="32"/>
      <c r="L864" s="32"/>
      <c r="M864" s="109"/>
    </row>
    <row r="865" spans="2:13">
      <c r="E865" s="145"/>
      <c r="F865" s="145"/>
      <c r="I865" s="109"/>
      <c r="J865" s="146"/>
      <c r="K865" s="32"/>
      <c r="L865" s="32"/>
      <c r="M865" s="109"/>
    </row>
    <row r="866" spans="2:13">
      <c r="B866" s="158"/>
      <c r="E866" s="145"/>
      <c r="F866" s="145"/>
      <c r="I866" s="109"/>
      <c r="K866" s="109"/>
      <c r="L866" s="109"/>
      <c r="M866" s="109"/>
    </row>
    <row r="867" spans="2:13">
      <c r="E867" s="145"/>
      <c r="F867" s="145"/>
    </row>
    <row r="868" spans="2:13">
      <c r="E868" s="145"/>
      <c r="F868" s="145"/>
      <c r="G868" s="109"/>
      <c r="H868" s="146"/>
      <c r="M868" s="109"/>
    </row>
    <row r="869" spans="2:13">
      <c r="E869" s="145"/>
      <c r="F869" s="145"/>
      <c r="G869" s="32"/>
      <c r="H869" s="32"/>
      <c r="I869" s="32"/>
      <c r="J869" s="32"/>
      <c r="K869" s="109"/>
      <c r="M869" s="109"/>
    </row>
    <row r="870" spans="2:13">
      <c r="E870" s="145"/>
      <c r="F870" s="145"/>
      <c r="G870" s="109"/>
      <c r="H870" s="109"/>
      <c r="I870" s="109"/>
      <c r="K870" s="32"/>
      <c r="L870" s="32"/>
      <c r="M870" s="146"/>
    </row>
    <row r="871" spans="2:13">
      <c r="E871" s="145"/>
      <c r="F871" s="145"/>
      <c r="I871" s="109"/>
      <c r="K871" s="32"/>
      <c r="L871" s="32"/>
      <c r="M871" s="109"/>
    </row>
    <row r="872" spans="2:13">
      <c r="E872" s="155"/>
      <c r="F872" s="145"/>
      <c r="I872" s="109"/>
      <c r="K872" s="32"/>
      <c r="L872" s="32"/>
      <c r="M872" s="109"/>
    </row>
    <row r="873" spans="2:13">
      <c r="E873" s="155"/>
      <c r="F873" s="145"/>
      <c r="G873" s="32"/>
      <c r="H873" s="32"/>
      <c r="I873" s="109"/>
      <c r="K873" s="32"/>
      <c r="L873" s="32"/>
      <c r="M873" s="109"/>
    </row>
    <row r="874" spans="2:13">
      <c r="E874" s="145"/>
      <c r="F874" s="145"/>
      <c r="G874" s="109"/>
      <c r="H874" s="146"/>
      <c r="I874" s="109"/>
      <c r="J874" s="146"/>
      <c r="K874" s="32"/>
      <c r="L874" s="32"/>
      <c r="M874" s="109"/>
    </row>
    <row r="875" spans="2:13">
      <c r="E875" s="145"/>
      <c r="F875" s="145"/>
      <c r="G875" s="32"/>
      <c r="H875" s="32"/>
      <c r="I875" s="109"/>
      <c r="J875" s="146"/>
      <c r="K875" s="32"/>
      <c r="L875" s="32"/>
      <c r="M875" s="109"/>
    </row>
    <row r="876" spans="2:13">
      <c r="E876" s="145"/>
      <c r="F876" s="145"/>
      <c r="G876" s="109"/>
      <c r="H876" s="109"/>
      <c r="I876" s="146"/>
      <c r="J876" s="146"/>
      <c r="K876" s="32"/>
      <c r="L876" s="32"/>
      <c r="M876" s="109"/>
    </row>
    <row r="877" spans="2:13">
      <c r="E877" s="145"/>
      <c r="F877" s="145"/>
      <c r="I877" s="109"/>
      <c r="J877" s="146"/>
      <c r="K877" s="32"/>
      <c r="L877" s="32"/>
      <c r="M877" s="109"/>
    </row>
    <row r="878" spans="2:13">
      <c r="B878" s="158"/>
      <c r="E878" s="145"/>
      <c r="F878" s="145"/>
      <c r="I878" s="109"/>
      <c r="K878" s="109"/>
      <c r="L878" s="109"/>
      <c r="M878" s="109"/>
    </row>
    <row r="879" spans="2:13">
      <c r="E879" s="145"/>
      <c r="F879" s="145"/>
    </row>
    <row r="880" spans="2:13">
      <c r="E880" s="145"/>
      <c r="F880" s="145"/>
      <c r="G880" s="109"/>
      <c r="H880" s="146"/>
      <c r="M880" s="109"/>
    </row>
    <row r="881" spans="5:13">
      <c r="E881" s="145"/>
      <c r="F881" s="145"/>
      <c r="G881" s="32"/>
      <c r="H881" s="32"/>
      <c r="I881" s="32"/>
      <c r="J881" s="32"/>
      <c r="K881" s="109"/>
      <c r="M881" s="109"/>
    </row>
    <row r="882" spans="5:13">
      <c r="E882" s="145"/>
      <c r="F882" s="145"/>
      <c r="G882" s="109"/>
      <c r="H882" s="109"/>
      <c r="I882" s="109"/>
      <c r="K882" s="32"/>
      <c r="L882" s="32"/>
      <c r="M882" s="146"/>
    </row>
    <row r="897" spans="3:3">
      <c r="C897" s="32"/>
    </row>
    <row r="919" spans="1:13">
      <c r="E919" s="145"/>
      <c r="F919" s="145"/>
      <c r="G919" s="109"/>
      <c r="H919" s="146"/>
      <c r="I919" s="109"/>
      <c r="J919" s="146"/>
      <c r="K919" s="32"/>
      <c r="L919" s="32"/>
      <c r="M919" s="109"/>
    </row>
    <row r="920" spans="1:13">
      <c r="E920" s="145"/>
      <c r="F920" s="145"/>
      <c r="G920" s="32"/>
      <c r="H920" s="32"/>
      <c r="I920" s="109"/>
      <c r="J920" s="146"/>
      <c r="K920" s="32"/>
      <c r="L920" s="32"/>
      <c r="M920" s="109"/>
    </row>
    <row r="921" spans="1:13">
      <c r="E921" s="145"/>
      <c r="F921" s="145"/>
      <c r="G921" s="109"/>
      <c r="H921" s="109"/>
      <c r="I921" s="146"/>
      <c r="J921" s="146"/>
      <c r="K921" s="32"/>
      <c r="L921" s="32"/>
      <c r="M921" s="109"/>
    </row>
    <row r="922" spans="1:13">
      <c r="E922" s="145"/>
      <c r="F922" s="145"/>
      <c r="I922" s="109"/>
      <c r="J922" s="146"/>
      <c r="K922" s="32"/>
      <c r="L922" s="32"/>
      <c r="M922" s="109"/>
    </row>
    <row r="923" spans="1:13">
      <c r="B923" s="158"/>
      <c r="E923" s="145"/>
      <c r="F923" s="145"/>
      <c r="I923" s="109"/>
      <c r="K923" s="109"/>
      <c r="L923" s="109"/>
      <c r="M923" s="109"/>
    </row>
    <row r="924" spans="1:13">
      <c r="E924" s="145"/>
      <c r="F924" s="145"/>
    </row>
    <row r="925" spans="1:13">
      <c r="E925" s="145"/>
      <c r="F925" s="145"/>
      <c r="G925" s="109"/>
      <c r="H925" s="146"/>
      <c r="M925" s="109"/>
    </row>
    <row r="926" spans="1:13">
      <c r="E926" s="145"/>
      <c r="F926" s="145"/>
      <c r="G926" s="32"/>
      <c r="H926" s="32"/>
      <c r="I926" s="32"/>
      <c r="J926" s="32"/>
      <c r="K926" s="109"/>
      <c r="M926" s="109"/>
    </row>
    <row r="927" spans="1:13">
      <c r="E927" s="145"/>
      <c r="F927" s="145"/>
      <c r="G927" s="109"/>
      <c r="H927" s="109"/>
      <c r="I927" s="109"/>
      <c r="K927" s="32"/>
      <c r="L927" s="32"/>
      <c r="M927" s="146"/>
    </row>
    <row r="928" spans="1:13">
      <c r="A928" s="32"/>
      <c r="B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</row>
    <row r="929" spans="2:13">
      <c r="E929" s="145"/>
      <c r="F929" s="145"/>
      <c r="I929" s="109"/>
      <c r="K929" s="32"/>
      <c r="L929" s="32"/>
      <c r="M929" s="109"/>
    </row>
    <row r="930" spans="2:13">
      <c r="E930" s="155"/>
      <c r="F930" s="145"/>
      <c r="I930" s="109"/>
      <c r="K930" s="32"/>
      <c r="L930" s="32"/>
      <c r="M930" s="109"/>
    </row>
    <row r="931" spans="2:13">
      <c r="E931" s="155"/>
      <c r="F931" s="145"/>
      <c r="G931" s="32"/>
      <c r="H931" s="32"/>
      <c r="I931" s="109"/>
      <c r="K931" s="32"/>
      <c r="L931" s="32"/>
      <c r="M931" s="109"/>
    </row>
    <row r="932" spans="2:13">
      <c r="C932" s="32"/>
      <c r="E932" s="145"/>
      <c r="F932" s="145"/>
      <c r="G932" s="109"/>
      <c r="H932" s="146"/>
      <c r="I932" s="109"/>
      <c r="J932" s="146"/>
      <c r="K932" s="32"/>
      <c r="L932" s="32"/>
      <c r="M932" s="109"/>
    </row>
    <row r="933" spans="2:13">
      <c r="E933" s="145"/>
      <c r="F933" s="145"/>
      <c r="G933" s="32"/>
      <c r="H933" s="32"/>
      <c r="I933" s="109"/>
      <c r="J933" s="146"/>
      <c r="K933" s="32"/>
      <c r="L933" s="32"/>
      <c r="M933" s="109"/>
    </row>
    <row r="934" spans="2:13">
      <c r="E934" s="145"/>
      <c r="F934" s="145"/>
      <c r="G934" s="109"/>
      <c r="H934" s="109"/>
      <c r="I934" s="146"/>
      <c r="J934" s="146"/>
      <c r="K934" s="32"/>
      <c r="L934" s="32"/>
      <c r="M934" s="109"/>
    </row>
    <row r="935" spans="2:13">
      <c r="E935" s="145"/>
      <c r="F935" s="145"/>
      <c r="I935" s="109"/>
      <c r="J935" s="146"/>
      <c r="K935" s="32"/>
      <c r="L935" s="32"/>
      <c r="M935" s="109"/>
    </row>
    <row r="936" spans="2:13">
      <c r="B936" s="158"/>
      <c r="E936" s="145"/>
      <c r="F936" s="145"/>
      <c r="I936" s="109"/>
      <c r="K936" s="109"/>
      <c r="L936" s="109"/>
      <c r="M936" s="109"/>
    </row>
    <row r="937" spans="2:13">
      <c r="E937" s="145"/>
      <c r="F937" s="145"/>
    </row>
    <row r="938" spans="2:13">
      <c r="E938" s="145"/>
      <c r="F938" s="145"/>
      <c r="G938" s="109"/>
      <c r="H938" s="146"/>
      <c r="M938" s="109"/>
    </row>
    <row r="939" spans="2:13">
      <c r="E939" s="145"/>
      <c r="F939" s="145"/>
      <c r="G939" s="32"/>
      <c r="H939" s="32"/>
      <c r="I939" s="32"/>
      <c r="J939" s="32"/>
      <c r="K939" s="109"/>
      <c r="M939" s="109"/>
    </row>
    <row r="940" spans="2:13">
      <c r="E940" s="145"/>
      <c r="F940" s="145"/>
      <c r="G940" s="109"/>
      <c r="H940" s="109"/>
      <c r="I940" s="109"/>
      <c r="K940" s="32"/>
      <c r="L940" s="32"/>
      <c r="M940" s="146"/>
    </row>
    <row r="941" spans="2:13">
      <c r="E941" s="145"/>
      <c r="F941" s="145"/>
      <c r="I941" s="109"/>
      <c r="K941" s="32"/>
      <c r="L941" s="32"/>
      <c r="M941" s="109"/>
    </row>
    <row r="942" spans="2:13">
      <c r="E942" s="155"/>
      <c r="F942" s="145"/>
      <c r="I942" s="109"/>
      <c r="K942" s="32"/>
      <c r="L942" s="32"/>
      <c r="M942" s="109"/>
    </row>
    <row r="943" spans="2:13">
      <c r="E943" s="155"/>
      <c r="F943" s="145"/>
      <c r="G943" s="32"/>
      <c r="H943" s="32"/>
      <c r="I943" s="109"/>
      <c r="K943" s="32"/>
      <c r="L943" s="32"/>
      <c r="M943" s="109"/>
    </row>
    <row r="944" spans="2:13">
      <c r="E944" s="145"/>
      <c r="F944" s="145"/>
      <c r="G944" s="109"/>
      <c r="H944" s="146"/>
      <c r="I944" s="109"/>
      <c r="J944" s="146"/>
      <c r="K944" s="32"/>
      <c r="L944" s="32"/>
      <c r="M944" s="109"/>
    </row>
    <row r="945" spans="2:13">
      <c r="E945" s="145"/>
      <c r="F945" s="145"/>
      <c r="G945" s="32"/>
      <c r="H945" s="32"/>
      <c r="I945" s="109"/>
      <c r="J945" s="146"/>
      <c r="K945" s="32"/>
      <c r="L945" s="32"/>
      <c r="M945" s="109"/>
    </row>
    <row r="946" spans="2:13">
      <c r="E946" s="145"/>
      <c r="F946" s="145"/>
      <c r="G946" s="109"/>
      <c r="H946" s="109"/>
      <c r="I946" s="146"/>
      <c r="J946" s="146"/>
      <c r="K946" s="32"/>
      <c r="L946" s="32"/>
      <c r="M946" s="109"/>
    </row>
    <row r="947" spans="2:13">
      <c r="E947" s="145"/>
      <c r="F947" s="145"/>
      <c r="I947" s="109"/>
      <c r="J947" s="146"/>
      <c r="K947" s="32"/>
      <c r="L947" s="32"/>
      <c r="M947" s="109"/>
    </row>
    <row r="948" spans="2:13">
      <c r="B948" s="158"/>
      <c r="E948" s="145"/>
      <c r="F948" s="145"/>
      <c r="I948" s="109"/>
      <c r="K948" s="109"/>
      <c r="L948" s="109"/>
      <c r="M948" s="109"/>
    </row>
    <row r="949" spans="2:13">
      <c r="E949" s="145"/>
      <c r="F949" s="145"/>
    </row>
    <row r="950" spans="2:13">
      <c r="E950" s="145"/>
      <c r="F950" s="145"/>
      <c r="G950" s="109"/>
      <c r="H950" s="146"/>
      <c r="M950" s="109"/>
    </row>
    <row r="951" spans="2:13">
      <c r="E951" s="145"/>
      <c r="F951" s="145"/>
      <c r="G951" s="32"/>
      <c r="H951" s="32"/>
      <c r="I951" s="32"/>
      <c r="J951" s="32"/>
      <c r="K951" s="109"/>
      <c r="M951" s="109"/>
    </row>
    <row r="952" spans="2:13">
      <c r="E952" s="145"/>
      <c r="F952" s="145"/>
      <c r="G952" s="109"/>
      <c r="H952" s="109"/>
      <c r="I952" s="109"/>
      <c r="K952" s="32"/>
      <c r="L952" s="32"/>
      <c r="M952" s="146"/>
    </row>
    <row r="953" spans="2:13">
      <c r="E953" s="145"/>
      <c r="F953" s="145"/>
      <c r="I953" s="109"/>
      <c r="K953" s="32"/>
      <c r="L953" s="32"/>
      <c r="M953" s="109"/>
    </row>
    <row r="954" spans="2:13">
      <c r="E954" s="155"/>
      <c r="F954" s="145"/>
      <c r="I954" s="109"/>
      <c r="K954" s="32"/>
      <c r="L954" s="32"/>
      <c r="M954" s="109"/>
    </row>
    <row r="955" spans="2:13">
      <c r="E955" s="155"/>
      <c r="F955" s="145"/>
      <c r="G955" s="32"/>
      <c r="H955" s="32"/>
      <c r="I955" s="109"/>
      <c r="K955" s="32"/>
      <c r="L955" s="32"/>
      <c r="M955" s="109"/>
    </row>
    <row r="956" spans="2:13">
      <c r="E956" s="145"/>
      <c r="F956" s="145"/>
      <c r="G956" s="109"/>
      <c r="H956" s="146"/>
      <c r="I956" s="109"/>
      <c r="J956" s="146"/>
      <c r="K956" s="32"/>
      <c r="L956" s="32"/>
      <c r="M956" s="109"/>
    </row>
    <row r="957" spans="2:13">
      <c r="E957" s="145"/>
      <c r="F957" s="145"/>
      <c r="G957" s="32"/>
      <c r="H957" s="32"/>
      <c r="I957" s="109"/>
      <c r="J957" s="146"/>
      <c r="K957" s="32"/>
      <c r="L957" s="32"/>
      <c r="M957" s="109"/>
    </row>
    <row r="958" spans="2:13">
      <c r="E958" s="145"/>
      <c r="F958" s="145"/>
      <c r="G958" s="109"/>
      <c r="H958" s="109"/>
      <c r="I958" s="146"/>
      <c r="J958" s="146"/>
      <c r="K958" s="32"/>
      <c r="L958" s="32"/>
      <c r="M958" s="109"/>
    </row>
    <row r="959" spans="2:13">
      <c r="E959" s="145"/>
      <c r="F959" s="145"/>
      <c r="I959" s="109"/>
      <c r="J959" s="146"/>
      <c r="K959" s="32"/>
      <c r="L959" s="32"/>
      <c r="M959" s="109"/>
    </row>
    <row r="960" spans="2:13">
      <c r="B960" s="158"/>
      <c r="E960" s="145"/>
      <c r="F960" s="145"/>
      <c r="I960" s="109"/>
      <c r="K960" s="109"/>
      <c r="L960" s="109"/>
      <c r="M960" s="109"/>
    </row>
    <row r="961" spans="1:13">
      <c r="A961" s="32"/>
      <c r="B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</row>
    <row r="962" spans="1:13">
      <c r="E962" s="145"/>
      <c r="F962" s="145"/>
    </row>
    <row r="963" spans="1:13">
      <c r="E963" s="145"/>
      <c r="F963" s="145"/>
      <c r="G963" s="109"/>
      <c r="H963" s="146"/>
      <c r="M963" s="109"/>
    </row>
    <row r="964" spans="1:13">
      <c r="E964" s="145"/>
      <c r="F964" s="145"/>
      <c r="G964" s="32"/>
      <c r="H964" s="32"/>
      <c r="I964" s="32"/>
      <c r="J964" s="32"/>
      <c r="K964" s="109"/>
      <c r="M964" s="109"/>
    </row>
    <row r="965" spans="1:13">
      <c r="E965" s="145"/>
      <c r="F965" s="145"/>
      <c r="G965" s="109"/>
      <c r="H965" s="109"/>
      <c r="I965" s="109"/>
      <c r="K965" s="32"/>
      <c r="L965" s="32"/>
      <c r="M965" s="146"/>
    </row>
    <row r="966" spans="1:13">
      <c r="E966" s="145"/>
      <c r="F966" s="145"/>
      <c r="I966" s="109"/>
      <c r="K966" s="32"/>
      <c r="L966" s="32"/>
      <c r="M966" s="109"/>
    </row>
    <row r="967" spans="1:13">
      <c r="C967" s="32"/>
      <c r="E967" s="155"/>
      <c r="F967" s="145"/>
      <c r="I967" s="109"/>
      <c r="K967" s="32"/>
      <c r="L967" s="32"/>
      <c r="M967" s="109"/>
    </row>
    <row r="968" spans="1:13">
      <c r="E968" s="155"/>
      <c r="F968" s="145"/>
      <c r="G968" s="32"/>
      <c r="H968" s="32"/>
      <c r="I968" s="109"/>
      <c r="K968" s="32"/>
      <c r="L968" s="32"/>
      <c r="M968" s="109"/>
    </row>
    <row r="969" spans="1:13">
      <c r="E969" s="145"/>
      <c r="F969" s="145"/>
      <c r="G969" s="109"/>
      <c r="H969" s="146"/>
      <c r="I969" s="109"/>
      <c r="J969" s="146"/>
      <c r="K969" s="32"/>
      <c r="L969" s="32"/>
      <c r="M969" s="109"/>
    </row>
    <row r="970" spans="1:13">
      <c r="E970" s="145"/>
      <c r="F970" s="145"/>
      <c r="G970" s="32"/>
      <c r="H970" s="32"/>
      <c r="I970" s="109"/>
      <c r="J970" s="146"/>
      <c r="K970" s="32"/>
      <c r="L970" s="32"/>
      <c r="M970" s="109"/>
    </row>
    <row r="971" spans="1:13">
      <c r="E971" s="145"/>
      <c r="F971" s="145"/>
      <c r="G971" s="109"/>
      <c r="H971" s="109"/>
      <c r="I971" s="146"/>
      <c r="J971" s="146"/>
      <c r="K971" s="32"/>
      <c r="L971" s="32"/>
      <c r="M971" s="109"/>
    </row>
    <row r="972" spans="1:13">
      <c r="E972" s="145"/>
      <c r="F972" s="145"/>
      <c r="I972" s="109"/>
      <c r="J972" s="146"/>
      <c r="K972" s="32"/>
      <c r="L972" s="32"/>
      <c r="M972" s="109"/>
    </row>
    <row r="973" spans="1:13">
      <c r="B973" s="158"/>
      <c r="E973" s="145"/>
      <c r="F973" s="145"/>
      <c r="I973" s="109"/>
      <c r="K973" s="109"/>
      <c r="L973" s="109"/>
      <c r="M973" s="109"/>
    </row>
    <row r="974" spans="1:13">
      <c r="E974" s="145"/>
      <c r="F974" s="145"/>
    </row>
    <row r="975" spans="1:13">
      <c r="E975" s="145"/>
      <c r="F975" s="145"/>
      <c r="G975" s="109"/>
      <c r="H975" s="146"/>
      <c r="M975" s="109"/>
    </row>
    <row r="976" spans="1:13">
      <c r="E976" s="145"/>
      <c r="F976" s="145"/>
      <c r="G976" s="32"/>
      <c r="H976" s="32"/>
      <c r="I976" s="32"/>
      <c r="J976" s="32"/>
      <c r="K976" s="109"/>
      <c r="M976" s="109"/>
    </row>
    <row r="977" spans="2:13">
      <c r="E977" s="145"/>
      <c r="F977" s="145"/>
      <c r="G977" s="109"/>
      <c r="H977" s="109"/>
      <c r="I977" s="109"/>
      <c r="K977" s="32"/>
      <c r="L977" s="32"/>
      <c r="M977" s="146"/>
    </row>
    <row r="978" spans="2:13">
      <c r="E978" s="145"/>
      <c r="F978" s="145"/>
      <c r="I978" s="109"/>
      <c r="K978" s="32"/>
      <c r="L978" s="32"/>
      <c r="M978" s="109"/>
    </row>
    <row r="979" spans="2:13">
      <c r="E979" s="155"/>
      <c r="F979" s="145"/>
      <c r="I979" s="109"/>
      <c r="K979" s="32"/>
      <c r="L979" s="32"/>
      <c r="M979" s="109"/>
    </row>
    <row r="980" spans="2:13">
      <c r="E980" s="155"/>
      <c r="F980" s="145"/>
      <c r="G980" s="32"/>
      <c r="H980" s="32"/>
      <c r="I980" s="109"/>
      <c r="K980" s="32"/>
      <c r="L980" s="32"/>
      <c r="M980" s="109"/>
    </row>
    <row r="981" spans="2:13">
      <c r="E981" s="145"/>
      <c r="F981" s="145"/>
      <c r="G981" s="109"/>
      <c r="H981" s="146"/>
      <c r="I981" s="109"/>
      <c r="J981" s="146"/>
      <c r="K981" s="32"/>
      <c r="L981" s="32"/>
      <c r="M981" s="109"/>
    </row>
    <row r="982" spans="2:13">
      <c r="E982" s="145"/>
      <c r="F982" s="145"/>
      <c r="G982" s="32"/>
      <c r="H982" s="32"/>
      <c r="I982" s="109"/>
      <c r="J982" s="146"/>
      <c r="K982" s="32"/>
      <c r="L982" s="32"/>
      <c r="M982" s="109"/>
    </row>
    <row r="983" spans="2:13">
      <c r="E983" s="145"/>
      <c r="F983" s="145"/>
      <c r="G983" s="109"/>
      <c r="H983" s="109"/>
      <c r="I983" s="146"/>
      <c r="J983" s="146"/>
      <c r="K983" s="32"/>
      <c r="L983" s="32"/>
      <c r="M983" s="109"/>
    </row>
    <row r="984" spans="2:13">
      <c r="E984" s="145"/>
      <c r="F984" s="145"/>
      <c r="I984" s="109"/>
      <c r="J984" s="146"/>
      <c r="K984" s="32"/>
      <c r="L984" s="32"/>
      <c r="M984" s="109"/>
    </row>
    <row r="985" spans="2:13">
      <c r="B985" s="158"/>
      <c r="E985" s="145"/>
      <c r="F985" s="145"/>
      <c r="I985" s="109"/>
      <c r="K985" s="109"/>
      <c r="L985" s="109"/>
      <c r="M985" s="109"/>
    </row>
    <row r="986" spans="2:13">
      <c r="E986" s="145"/>
      <c r="F986" s="145"/>
    </row>
    <row r="987" spans="2:13">
      <c r="E987" s="145"/>
      <c r="F987" s="145"/>
      <c r="G987" s="109"/>
      <c r="H987" s="146"/>
      <c r="M987" s="109"/>
    </row>
    <row r="988" spans="2:13">
      <c r="E988" s="145"/>
      <c r="F988" s="145"/>
      <c r="G988" s="32"/>
      <c r="H988" s="32"/>
      <c r="I988" s="32"/>
      <c r="J988" s="32"/>
      <c r="K988" s="109"/>
      <c r="M988" s="109"/>
    </row>
    <row r="989" spans="2:13">
      <c r="E989" s="145"/>
      <c r="F989" s="145"/>
      <c r="G989" s="109"/>
      <c r="H989" s="109"/>
      <c r="I989" s="109"/>
      <c r="K989" s="32"/>
      <c r="L989" s="32"/>
      <c r="M989" s="146"/>
    </row>
    <row r="990" spans="2:13">
      <c r="E990" s="145"/>
      <c r="F990" s="145"/>
      <c r="I990" s="109"/>
      <c r="K990" s="32"/>
      <c r="L990" s="32"/>
      <c r="M990" s="109"/>
    </row>
    <row r="991" spans="2:13">
      <c r="E991" s="155"/>
      <c r="F991" s="145"/>
      <c r="I991" s="109"/>
      <c r="K991" s="32"/>
      <c r="L991" s="32"/>
      <c r="M991" s="109"/>
    </row>
    <row r="992" spans="2:13">
      <c r="E992" s="155"/>
      <c r="F992" s="145"/>
      <c r="G992" s="32"/>
      <c r="H992" s="32"/>
      <c r="I992" s="109"/>
      <c r="K992" s="32"/>
      <c r="L992" s="32"/>
      <c r="M992" s="109"/>
    </row>
    <row r="993" spans="1:13">
      <c r="E993" s="145"/>
      <c r="F993" s="145"/>
      <c r="G993" s="109"/>
      <c r="H993" s="146"/>
      <c r="I993" s="109"/>
      <c r="J993" s="146"/>
      <c r="K993" s="32"/>
      <c r="L993" s="32"/>
      <c r="M993" s="109"/>
    </row>
    <row r="994" spans="1:13">
      <c r="A994" s="32"/>
      <c r="B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</row>
    <row r="995" spans="1:13">
      <c r="E995" s="145"/>
      <c r="F995" s="145"/>
      <c r="G995" s="32"/>
      <c r="H995" s="32"/>
      <c r="I995" s="109"/>
      <c r="J995" s="146"/>
      <c r="K995" s="32"/>
      <c r="L995" s="32"/>
      <c r="M995" s="109"/>
    </row>
    <row r="996" spans="1:13">
      <c r="E996" s="145"/>
      <c r="F996" s="145"/>
      <c r="G996" s="109"/>
      <c r="H996" s="109"/>
      <c r="I996" s="146"/>
      <c r="J996" s="146"/>
      <c r="K996" s="32"/>
      <c r="L996" s="32"/>
      <c r="M996" s="109"/>
    </row>
    <row r="997" spans="1:13">
      <c r="E997" s="145"/>
      <c r="F997" s="145"/>
      <c r="I997" s="109"/>
      <c r="J997" s="146"/>
      <c r="K997" s="32"/>
      <c r="L997" s="32"/>
      <c r="M997" s="109"/>
    </row>
    <row r="998" spans="1:13">
      <c r="B998" s="158"/>
      <c r="E998" s="145"/>
      <c r="F998" s="145"/>
      <c r="I998" s="109"/>
      <c r="K998" s="109"/>
      <c r="L998" s="109"/>
      <c r="M998" s="109"/>
    </row>
    <row r="999" spans="1:13">
      <c r="E999" s="145"/>
      <c r="F999" s="145"/>
    </row>
    <row r="1000" spans="1:13">
      <c r="E1000" s="145"/>
      <c r="F1000" s="145"/>
      <c r="G1000" s="109"/>
      <c r="H1000" s="146"/>
      <c r="M1000" s="109"/>
    </row>
    <row r="1001" spans="1:13">
      <c r="E1001" s="145"/>
      <c r="F1001" s="145"/>
      <c r="G1001" s="32"/>
      <c r="H1001" s="32"/>
      <c r="I1001" s="32"/>
      <c r="J1001" s="32"/>
      <c r="K1001" s="109"/>
      <c r="M1001" s="109"/>
    </row>
    <row r="1002" spans="1:13">
      <c r="C1002" s="32"/>
      <c r="E1002" s="145"/>
      <c r="F1002" s="145"/>
      <c r="G1002" s="109"/>
      <c r="H1002" s="109"/>
      <c r="I1002" s="109"/>
      <c r="K1002" s="32"/>
      <c r="L1002" s="32"/>
      <c r="M1002" s="146"/>
    </row>
    <row r="1003" spans="1:13">
      <c r="E1003" s="145"/>
      <c r="F1003" s="145"/>
      <c r="I1003" s="109"/>
      <c r="K1003" s="32"/>
      <c r="L1003" s="32"/>
      <c r="M1003" s="109"/>
    </row>
    <row r="1004" spans="1:13">
      <c r="E1004" s="155"/>
      <c r="F1004" s="145"/>
      <c r="I1004" s="109"/>
      <c r="K1004" s="32"/>
      <c r="L1004" s="32"/>
      <c r="M1004" s="109"/>
    </row>
    <row r="1005" spans="1:13">
      <c r="E1005" s="155"/>
      <c r="F1005" s="145"/>
      <c r="G1005" s="32"/>
      <c r="H1005" s="32"/>
      <c r="I1005" s="109"/>
      <c r="K1005" s="32"/>
      <c r="L1005" s="32"/>
      <c r="M1005" s="109"/>
    </row>
    <row r="1006" spans="1:13">
      <c r="E1006" s="145"/>
      <c r="F1006" s="145"/>
      <c r="G1006" s="109"/>
      <c r="H1006" s="146"/>
      <c r="I1006" s="109"/>
      <c r="J1006" s="146"/>
      <c r="K1006" s="32"/>
      <c r="L1006" s="32"/>
      <c r="M1006" s="109"/>
    </row>
    <row r="1007" spans="1:13">
      <c r="E1007" s="145"/>
      <c r="F1007" s="145"/>
      <c r="G1007" s="32"/>
      <c r="H1007" s="32"/>
      <c r="I1007" s="109"/>
      <c r="J1007" s="146"/>
      <c r="K1007" s="32"/>
      <c r="L1007" s="32"/>
      <c r="M1007" s="109"/>
    </row>
    <row r="1008" spans="1:13">
      <c r="E1008" s="145"/>
      <c r="F1008" s="145"/>
      <c r="G1008" s="109"/>
      <c r="H1008" s="109"/>
      <c r="I1008" s="146"/>
      <c r="J1008" s="146"/>
      <c r="K1008" s="32"/>
      <c r="L1008" s="32"/>
      <c r="M1008" s="109"/>
    </row>
    <row r="1009" spans="2:13">
      <c r="E1009" s="145"/>
      <c r="F1009" s="145"/>
      <c r="I1009" s="109"/>
      <c r="J1009" s="146"/>
      <c r="K1009" s="32"/>
      <c r="L1009" s="32"/>
      <c r="M1009" s="109"/>
    </row>
    <row r="1010" spans="2:13">
      <c r="B1010" s="158"/>
      <c r="E1010" s="145"/>
      <c r="F1010" s="145"/>
      <c r="I1010" s="109"/>
      <c r="K1010" s="109"/>
      <c r="L1010" s="109"/>
      <c r="M1010" s="109"/>
    </row>
    <row r="1011" spans="2:13">
      <c r="E1011" s="145"/>
      <c r="F1011" s="145"/>
    </row>
    <row r="1012" spans="2:13">
      <c r="E1012" s="145"/>
      <c r="F1012" s="145"/>
      <c r="G1012" s="109"/>
      <c r="H1012" s="146"/>
      <c r="M1012" s="109"/>
    </row>
    <row r="1013" spans="2:13">
      <c r="E1013" s="145"/>
      <c r="F1013" s="145"/>
      <c r="G1013" s="32"/>
      <c r="H1013" s="32"/>
      <c r="I1013" s="32"/>
      <c r="J1013" s="32"/>
      <c r="K1013" s="109"/>
      <c r="M1013" s="109"/>
    </row>
    <row r="1014" spans="2:13">
      <c r="E1014" s="145"/>
      <c r="F1014" s="145"/>
      <c r="G1014" s="109"/>
      <c r="H1014" s="109"/>
      <c r="I1014" s="109"/>
      <c r="K1014" s="32"/>
      <c r="L1014" s="32"/>
      <c r="M1014" s="146"/>
    </row>
    <row r="1015" spans="2:13">
      <c r="E1015" s="145"/>
      <c r="F1015" s="145"/>
      <c r="I1015" s="109"/>
      <c r="K1015" s="32"/>
      <c r="L1015" s="32"/>
      <c r="M1015" s="109"/>
    </row>
    <row r="1016" spans="2:13">
      <c r="E1016" s="155"/>
      <c r="F1016" s="145"/>
      <c r="I1016" s="109"/>
      <c r="K1016" s="32"/>
      <c r="L1016" s="32"/>
      <c r="M1016" s="109"/>
    </row>
    <row r="1017" spans="2:13">
      <c r="E1017" s="155"/>
      <c r="F1017" s="145"/>
      <c r="G1017" s="32"/>
      <c r="H1017" s="32"/>
      <c r="I1017" s="109"/>
      <c r="K1017" s="32"/>
      <c r="L1017" s="32"/>
      <c r="M1017" s="109"/>
    </row>
    <row r="1018" spans="2:13">
      <c r="E1018" s="145"/>
      <c r="F1018" s="145"/>
      <c r="G1018" s="109"/>
      <c r="H1018" s="146"/>
      <c r="I1018" s="109"/>
      <c r="J1018" s="146"/>
      <c r="K1018" s="32"/>
      <c r="L1018" s="32"/>
      <c r="M1018" s="109"/>
    </row>
    <row r="1019" spans="2:13">
      <c r="E1019" s="145"/>
      <c r="F1019" s="145"/>
      <c r="G1019" s="32"/>
      <c r="H1019" s="32"/>
      <c r="I1019" s="109"/>
      <c r="J1019" s="146"/>
      <c r="K1019" s="32"/>
      <c r="L1019" s="32"/>
      <c r="M1019" s="109"/>
    </row>
    <row r="1020" spans="2:13">
      <c r="E1020" s="145"/>
      <c r="F1020" s="145"/>
      <c r="G1020" s="109"/>
      <c r="H1020" s="109"/>
      <c r="I1020" s="146"/>
      <c r="J1020" s="146"/>
      <c r="K1020" s="32"/>
      <c r="L1020" s="32"/>
      <c r="M1020" s="109"/>
    </row>
    <row r="1021" spans="2:13">
      <c r="E1021" s="145"/>
      <c r="F1021" s="145"/>
      <c r="I1021" s="109"/>
      <c r="J1021" s="146"/>
      <c r="K1021" s="32"/>
      <c r="L1021" s="32"/>
      <c r="M1021" s="109"/>
    </row>
    <row r="1022" spans="2:13">
      <c r="B1022" s="158"/>
      <c r="E1022" s="145"/>
      <c r="F1022" s="145"/>
      <c r="I1022" s="109"/>
      <c r="K1022" s="109"/>
      <c r="L1022" s="109"/>
      <c r="M1022" s="109"/>
    </row>
    <row r="1023" spans="2:13">
      <c r="E1023" s="145"/>
      <c r="F1023" s="145"/>
    </row>
    <row r="1024" spans="2:13">
      <c r="E1024" s="145"/>
      <c r="F1024" s="145"/>
      <c r="G1024" s="109"/>
      <c r="H1024" s="146"/>
      <c r="M1024" s="109"/>
    </row>
    <row r="1025" spans="1:13">
      <c r="E1025" s="145"/>
      <c r="F1025" s="145"/>
      <c r="G1025" s="32"/>
      <c r="H1025" s="32"/>
      <c r="I1025" s="32"/>
      <c r="J1025" s="32"/>
      <c r="K1025" s="109"/>
      <c r="M1025" s="109"/>
    </row>
    <row r="1026" spans="1:13">
      <c r="E1026" s="145"/>
      <c r="F1026" s="145"/>
      <c r="G1026" s="109"/>
      <c r="H1026" s="109"/>
      <c r="I1026" s="109"/>
      <c r="K1026" s="32"/>
      <c r="L1026" s="32"/>
      <c r="M1026" s="146"/>
    </row>
    <row r="1027" spans="1:13">
      <c r="A1027" s="32"/>
      <c r="B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</row>
    <row r="1028" spans="1:13">
      <c r="E1028" s="145"/>
      <c r="F1028" s="145"/>
      <c r="I1028" s="109"/>
      <c r="K1028" s="32"/>
      <c r="L1028" s="32"/>
      <c r="M1028" s="109"/>
    </row>
    <row r="1029" spans="1:13">
      <c r="E1029" s="155"/>
      <c r="F1029" s="145"/>
      <c r="I1029" s="109"/>
      <c r="K1029" s="32"/>
      <c r="L1029" s="32"/>
      <c r="M1029" s="109"/>
    </row>
    <row r="1030" spans="1:13">
      <c r="E1030" s="155"/>
      <c r="F1030" s="145"/>
      <c r="G1030" s="32"/>
      <c r="H1030" s="32"/>
      <c r="I1030" s="109"/>
      <c r="K1030" s="32"/>
      <c r="L1030" s="32"/>
      <c r="M1030" s="109"/>
    </row>
    <row r="1031" spans="1:13">
      <c r="E1031" s="145"/>
      <c r="F1031" s="145"/>
      <c r="G1031" s="109"/>
      <c r="H1031" s="146"/>
      <c r="I1031" s="109"/>
      <c r="J1031" s="146"/>
      <c r="K1031" s="32"/>
      <c r="L1031" s="32"/>
      <c r="M1031" s="109"/>
    </row>
    <row r="1032" spans="1:13">
      <c r="E1032" s="145"/>
      <c r="F1032" s="145"/>
      <c r="G1032" s="32"/>
      <c r="H1032" s="32"/>
      <c r="I1032" s="109"/>
      <c r="J1032" s="146"/>
      <c r="K1032" s="32"/>
      <c r="L1032" s="32"/>
      <c r="M1032" s="109"/>
    </row>
    <row r="1033" spans="1:13">
      <c r="E1033" s="145"/>
      <c r="F1033" s="145"/>
      <c r="G1033" s="109"/>
      <c r="H1033" s="109"/>
      <c r="I1033" s="146"/>
      <c r="J1033" s="146"/>
      <c r="K1033" s="32"/>
      <c r="L1033" s="32"/>
      <c r="M1033" s="109"/>
    </row>
    <row r="1034" spans="1:13">
      <c r="E1034" s="145"/>
      <c r="F1034" s="145"/>
      <c r="I1034" s="109"/>
      <c r="J1034" s="146"/>
      <c r="K1034" s="32"/>
      <c r="L1034" s="32"/>
      <c r="M1034" s="109"/>
    </row>
    <row r="1035" spans="1:13">
      <c r="B1035" s="158"/>
      <c r="E1035" s="145"/>
      <c r="F1035" s="145"/>
      <c r="I1035" s="109"/>
      <c r="K1035" s="109"/>
      <c r="L1035" s="109"/>
      <c r="M1035" s="109"/>
    </row>
    <row r="1036" spans="1:13">
      <c r="E1036" s="145"/>
      <c r="F1036" s="145"/>
    </row>
    <row r="1037" spans="1:13">
      <c r="E1037" s="145"/>
      <c r="F1037" s="145"/>
      <c r="G1037" s="109"/>
      <c r="H1037" s="146"/>
      <c r="M1037" s="109"/>
    </row>
    <row r="1038" spans="1:13">
      <c r="E1038" s="145"/>
      <c r="F1038" s="145"/>
      <c r="G1038" s="32"/>
      <c r="H1038" s="32"/>
      <c r="I1038" s="32"/>
      <c r="J1038" s="32"/>
      <c r="K1038" s="109"/>
      <c r="M1038" s="109"/>
    </row>
    <row r="1039" spans="1:13">
      <c r="E1039" s="145"/>
      <c r="F1039" s="145"/>
      <c r="G1039" s="109"/>
      <c r="H1039" s="109"/>
      <c r="I1039" s="109"/>
      <c r="K1039" s="32"/>
      <c r="L1039" s="32"/>
      <c r="M1039" s="146"/>
    </row>
    <row r="1040" spans="1:13">
      <c r="E1040" s="145"/>
      <c r="F1040" s="145"/>
      <c r="I1040" s="109"/>
      <c r="K1040" s="32"/>
      <c r="L1040" s="32"/>
      <c r="M1040" s="109"/>
    </row>
    <row r="1041" spans="2:13">
      <c r="E1041" s="155"/>
      <c r="F1041" s="145"/>
      <c r="I1041" s="109"/>
      <c r="K1041" s="32"/>
      <c r="L1041" s="32"/>
      <c r="M1041" s="109"/>
    </row>
    <row r="1042" spans="2:13">
      <c r="E1042" s="155"/>
      <c r="F1042" s="145"/>
      <c r="G1042" s="32"/>
      <c r="H1042" s="32"/>
      <c r="I1042" s="109"/>
      <c r="K1042" s="32"/>
      <c r="L1042" s="32"/>
      <c r="M1042" s="109"/>
    </row>
    <row r="1043" spans="2:13">
      <c r="E1043" s="145"/>
      <c r="F1043" s="145"/>
      <c r="G1043" s="109"/>
      <c r="H1043" s="146"/>
      <c r="I1043" s="109"/>
      <c r="J1043" s="146"/>
      <c r="K1043" s="32"/>
      <c r="L1043" s="32"/>
      <c r="M1043" s="109"/>
    </row>
    <row r="1044" spans="2:13">
      <c r="E1044" s="145"/>
      <c r="F1044" s="145"/>
      <c r="G1044" s="32"/>
      <c r="H1044" s="32"/>
      <c r="I1044" s="109"/>
      <c r="J1044" s="146"/>
      <c r="K1044" s="32"/>
      <c r="L1044" s="32"/>
      <c r="M1044" s="109"/>
    </row>
    <row r="1045" spans="2:13">
      <c r="E1045" s="145"/>
      <c r="F1045" s="145"/>
      <c r="G1045" s="109"/>
      <c r="H1045" s="109"/>
      <c r="I1045" s="146"/>
      <c r="J1045" s="146"/>
      <c r="K1045" s="32"/>
      <c r="L1045" s="32"/>
      <c r="M1045" s="109"/>
    </row>
    <row r="1046" spans="2:13">
      <c r="E1046" s="145"/>
      <c r="F1046" s="145"/>
      <c r="I1046" s="109"/>
      <c r="J1046" s="146"/>
      <c r="K1046" s="32"/>
      <c r="L1046" s="32"/>
      <c r="M1046" s="109"/>
    </row>
    <row r="1047" spans="2:13">
      <c r="B1047" s="158"/>
      <c r="E1047" s="145"/>
      <c r="F1047" s="145"/>
      <c r="I1047" s="109"/>
      <c r="K1047" s="109"/>
      <c r="L1047" s="109"/>
      <c r="M1047" s="109"/>
    </row>
    <row r="1048" spans="2:13">
      <c r="E1048" s="145"/>
      <c r="F1048" s="145"/>
    </row>
    <row r="1049" spans="2:13">
      <c r="E1049" s="145"/>
      <c r="F1049" s="145"/>
      <c r="G1049" s="109"/>
      <c r="H1049" s="146"/>
      <c r="M1049" s="109"/>
    </row>
    <row r="1050" spans="2:13">
      <c r="E1050" s="145"/>
      <c r="F1050" s="145"/>
      <c r="G1050" s="32"/>
      <c r="H1050" s="32"/>
      <c r="I1050" s="32"/>
      <c r="J1050" s="32"/>
      <c r="K1050" s="109"/>
      <c r="M1050" s="109"/>
    </row>
    <row r="1051" spans="2:13">
      <c r="E1051" s="145"/>
      <c r="F1051" s="145"/>
      <c r="G1051" s="109"/>
      <c r="H1051" s="109"/>
      <c r="I1051" s="109"/>
      <c r="K1051" s="32"/>
      <c r="L1051" s="32"/>
      <c r="M1051" s="146"/>
    </row>
    <row r="1052" spans="2:13">
      <c r="E1052" s="145"/>
      <c r="F1052" s="145"/>
      <c r="I1052" s="109"/>
      <c r="K1052" s="32"/>
      <c r="L1052" s="32"/>
      <c r="M1052" s="109"/>
    </row>
    <row r="1053" spans="2:13">
      <c r="E1053" s="155"/>
      <c r="F1053" s="145"/>
      <c r="I1053" s="109"/>
      <c r="K1053" s="32"/>
      <c r="L1053" s="32"/>
      <c r="M1053" s="109"/>
    </row>
    <row r="1054" spans="2:13">
      <c r="E1054" s="155"/>
      <c r="F1054" s="145"/>
      <c r="G1054" s="32"/>
      <c r="H1054" s="32"/>
      <c r="I1054" s="109"/>
      <c r="K1054" s="32"/>
      <c r="L1054" s="32"/>
      <c r="M1054" s="109"/>
    </row>
    <row r="1055" spans="2:13">
      <c r="E1055" s="145"/>
      <c r="F1055" s="145"/>
      <c r="G1055" s="109"/>
      <c r="H1055" s="146"/>
      <c r="I1055" s="109"/>
      <c r="J1055" s="146"/>
      <c r="K1055" s="32"/>
      <c r="L1055" s="32"/>
      <c r="M1055" s="109"/>
    </row>
    <row r="1056" spans="2:13">
      <c r="E1056" s="145"/>
      <c r="F1056" s="145"/>
      <c r="G1056" s="32"/>
      <c r="H1056" s="32"/>
      <c r="I1056" s="109"/>
      <c r="J1056" s="146"/>
      <c r="K1056" s="32"/>
      <c r="L1056" s="32"/>
      <c r="M1056" s="109"/>
    </row>
    <row r="1057" spans="1:13">
      <c r="E1057" s="145"/>
      <c r="F1057" s="145"/>
      <c r="G1057" s="109"/>
      <c r="H1057" s="109"/>
      <c r="I1057" s="146"/>
      <c r="J1057" s="146"/>
      <c r="K1057" s="32"/>
      <c r="L1057" s="32"/>
      <c r="M1057" s="109"/>
    </row>
    <row r="1058" spans="1:13">
      <c r="E1058" s="145"/>
      <c r="F1058" s="145"/>
      <c r="I1058" s="109"/>
      <c r="J1058" s="146"/>
      <c r="K1058" s="32"/>
      <c r="L1058" s="32"/>
      <c r="M1058" s="109"/>
    </row>
    <row r="1059" spans="1:13">
      <c r="B1059" s="158"/>
      <c r="E1059" s="145"/>
      <c r="F1059" s="145"/>
      <c r="I1059" s="109"/>
      <c r="K1059" s="109"/>
      <c r="L1059" s="109"/>
      <c r="M1059" s="109"/>
    </row>
    <row r="1060" spans="1:13">
      <c r="A1060" s="32"/>
      <c r="B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</row>
    <row r="1061" spans="1:13">
      <c r="E1061" s="145"/>
      <c r="F1061" s="145"/>
    </row>
    <row r="1062" spans="1:13">
      <c r="E1062" s="145"/>
      <c r="F1062" s="145"/>
      <c r="G1062" s="109"/>
      <c r="H1062" s="146"/>
      <c r="M1062" s="109"/>
    </row>
    <row r="1063" spans="1:13">
      <c r="E1063" s="145"/>
      <c r="F1063" s="145"/>
      <c r="G1063" s="32"/>
      <c r="H1063" s="32"/>
      <c r="I1063" s="32"/>
      <c r="J1063" s="32"/>
      <c r="K1063" s="109"/>
      <c r="M1063" s="109"/>
    </row>
    <row r="1064" spans="1:13">
      <c r="E1064" s="145"/>
      <c r="F1064" s="145"/>
      <c r="G1064" s="109"/>
      <c r="H1064" s="109"/>
      <c r="I1064" s="109"/>
      <c r="K1064" s="32"/>
      <c r="L1064" s="32"/>
      <c r="M1064" s="146"/>
    </row>
    <row r="1065" spans="1:13">
      <c r="E1065" s="145"/>
      <c r="F1065" s="145"/>
      <c r="I1065" s="109"/>
      <c r="K1065" s="32"/>
      <c r="L1065" s="32"/>
      <c r="M1065" s="109"/>
    </row>
    <row r="1066" spans="1:13">
      <c r="E1066" s="155"/>
      <c r="F1066" s="145"/>
      <c r="I1066" s="109"/>
      <c r="K1066" s="32"/>
      <c r="L1066" s="32"/>
      <c r="M1066" s="109"/>
    </row>
    <row r="1067" spans="1:13">
      <c r="E1067" s="155"/>
      <c r="F1067" s="145"/>
      <c r="G1067" s="32"/>
      <c r="H1067" s="32"/>
      <c r="I1067" s="109"/>
      <c r="K1067" s="32"/>
      <c r="L1067" s="32"/>
      <c r="M1067" s="109"/>
    </row>
    <row r="1068" spans="1:13">
      <c r="E1068" s="145"/>
      <c r="F1068" s="145"/>
      <c r="G1068" s="109"/>
      <c r="H1068" s="146"/>
      <c r="I1068" s="109"/>
      <c r="J1068" s="146"/>
      <c r="K1068" s="32"/>
      <c r="L1068" s="32"/>
      <c r="M1068" s="109"/>
    </row>
    <row r="1069" spans="1:13">
      <c r="E1069" s="145"/>
      <c r="F1069" s="145"/>
      <c r="G1069" s="32"/>
      <c r="H1069" s="32"/>
      <c r="I1069" s="109"/>
      <c r="J1069" s="146"/>
      <c r="K1069" s="32"/>
      <c r="L1069" s="32"/>
      <c r="M1069" s="109"/>
    </row>
    <row r="1070" spans="1:13">
      <c r="C1070" s="32"/>
      <c r="E1070" s="145"/>
      <c r="F1070" s="145"/>
      <c r="G1070" s="109"/>
      <c r="H1070" s="109"/>
      <c r="I1070" s="146"/>
      <c r="J1070" s="146"/>
      <c r="K1070" s="32"/>
      <c r="L1070" s="32"/>
      <c r="M1070" s="109"/>
    </row>
    <row r="1071" spans="1:13">
      <c r="E1071" s="145"/>
      <c r="F1071" s="145"/>
      <c r="I1071" s="109"/>
      <c r="J1071" s="146"/>
      <c r="K1071" s="32"/>
      <c r="L1071" s="32"/>
      <c r="M1071" s="109"/>
    </row>
    <row r="1072" spans="1:13">
      <c r="B1072" s="158"/>
      <c r="E1072" s="145"/>
      <c r="F1072" s="145"/>
      <c r="I1072" s="109"/>
      <c r="K1072" s="109"/>
      <c r="L1072" s="109"/>
      <c r="M1072" s="109"/>
    </row>
    <row r="1073" spans="2:13">
      <c r="E1073" s="145"/>
      <c r="F1073" s="145"/>
    </row>
    <row r="1074" spans="2:13">
      <c r="E1074" s="145"/>
      <c r="F1074" s="145"/>
      <c r="G1074" s="109"/>
      <c r="H1074" s="146"/>
      <c r="M1074" s="109"/>
    </row>
    <row r="1075" spans="2:13">
      <c r="E1075" s="145"/>
      <c r="F1075" s="145"/>
      <c r="G1075" s="32"/>
      <c r="H1075" s="32"/>
      <c r="I1075" s="32"/>
      <c r="J1075" s="32"/>
      <c r="K1075" s="109"/>
      <c r="M1075" s="109"/>
    </row>
    <row r="1076" spans="2:13">
      <c r="E1076" s="145"/>
      <c r="F1076" s="145"/>
      <c r="G1076" s="109"/>
      <c r="H1076" s="109"/>
      <c r="I1076" s="109"/>
      <c r="K1076" s="32"/>
      <c r="L1076" s="32"/>
      <c r="M1076" s="146"/>
    </row>
    <row r="1077" spans="2:13">
      <c r="E1077" s="145"/>
      <c r="F1077" s="145"/>
      <c r="I1077" s="109"/>
      <c r="K1077" s="32"/>
      <c r="L1077" s="32"/>
      <c r="M1077" s="109"/>
    </row>
    <row r="1078" spans="2:13">
      <c r="E1078" s="155"/>
      <c r="F1078" s="145"/>
      <c r="I1078" s="109"/>
      <c r="K1078" s="32"/>
      <c r="L1078" s="32"/>
      <c r="M1078" s="109"/>
    </row>
    <row r="1079" spans="2:13">
      <c r="C1079" s="160"/>
      <c r="E1079" s="155"/>
      <c r="F1079" s="145"/>
      <c r="G1079" s="32"/>
      <c r="H1079" s="32"/>
      <c r="I1079" s="109"/>
      <c r="K1079" s="32"/>
      <c r="L1079" s="32"/>
      <c r="M1079" s="109"/>
    </row>
    <row r="1080" spans="2:13">
      <c r="E1080" s="145"/>
      <c r="F1080" s="145"/>
      <c r="G1080" s="109"/>
      <c r="H1080" s="146"/>
      <c r="I1080" s="109"/>
      <c r="J1080" s="146"/>
      <c r="K1080" s="32"/>
      <c r="L1080" s="32"/>
      <c r="M1080" s="109"/>
    </row>
    <row r="1081" spans="2:13">
      <c r="E1081" s="145"/>
      <c r="F1081" s="145"/>
      <c r="G1081" s="32"/>
      <c r="H1081" s="32"/>
      <c r="I1081" s="109"/>
      <c r="J1081" s="146"/>
      <c r="K1081" s="32"/>
      <c r="L1081" s="32"/>
      <c r="M1081" s="109"/>
    </row>
    <row r="1082" spans="2:13">
      <c r="E1082" s="145"/>
      <c r="F1082" s="145"/>
      <c r="G1082" s="109"/>
      <c r="H1082" s="109"/>
      <c r="I1082" s="146"/>
      <c r="J1082" s="146"/>
      <c r="K1082" s="32"/>
      <c r="L1082" s="32"/>
      <c r="M1082" s="109"/>
    </row>
    <row r="1083" spans="2:13">
      <c r="E1083" s="145"/>
      <c r="F1083" s="145"/>
      <c r="I1083" s="109"/>
      <c r="J1083" s="146"/>
      <c r="K1083" s="32"/>
      <c r="L1083" s="32"/>
      <c r="M1083" s="109"/>
    </row>
    <row r="1084" spans="2:13">
      <c r="B1084" s="158"/>
      <c r="E1084" s="145"/>
      <c r="F1084" s="145"/>
      <c r="I1084" s="109"/>
      <c r="K1084" s="109"/>
      <c r="L1084" s="109"/>
      <c r="M1084" s="109"/>
    </row>
    <row r="1085" spans="2:13">
      <c r="E1085" s="145"/>
      <c r="F1085" s="145"/>
    </row>
    <row r="1086" spans="2:13">
      <c r="E1086" s="145"/>
      <c r="F1086" s="145"/>
      <c r="G1086" s="109"/>
      <c r="H1086" s="146"/>
      <c r="M1086" s="109"/>
    </row>
    <row r="1087" spans="2:13">
      <c r="E1087" s="145"/>
      <c r="F1087" s="145"/>
      <c r="G1087" s="32"/>
      <c r="H1087" s="32"/>
      <c r="I1087" s="32"/>
      <c r="J1087" s="32"/>
      <c r="K1087" s="109"/>
      <c r="M1087" s="109"/>
    </row>
    <row r="1088" spans="2:13">
      <c r="E1088" s="145"/>
      <c r="F1088" s="145"/>
      <c r="G1088" s="109"/>
      <c r="H1088" s="109"/>
      <c r="I1088" s="109"/>
      <c r="K1088" s="32"/>
      <c r="L1088" s="32"/>
      <c r="M1088" s="146"/>
    </row>
    <row r="1089" spans="1:13">
      <c r="E1089" s="145"/>
      <c r="F1089" s="145"/>
      <c r="I1089" s="109"/>
      <c r="K1089" s="32"/>
      <c r="L1089" s="32"/>
      <c r="M1089" s="109"/>
    </row>
    <row r="1090" spans="1:13">
      <c r="E1090" s="155"/>
      <c r="F1090" s="145"/>
      <c r="I1090" s="109"/>
      <c r="K1090" s="32"/>
      <c r="L1090" s="32"/>
      <c r="M1090" s="109"/>
    </row>
    <row r="1091" spans="1:13">
      <c r="C1091" s="160"/>
      <c r="E1091" s="155"/>
      <c r="F1091" s="145"/>
      <c r="G1091" s="32"/>
      <c r="H1091" s="32"/>
      <c r="I1091" s="109"/>
      <c r="K1091" s="32"/>
      <c r="L1091" s="32"/>
      <c r="M1091" s="109"/>
    </row>
    <row r="1092" spans="1:13">
      <c r="E1092" s="145"/>
      <c r="F1092" s="145"/>
      <c r="G1092" s="109"/>
      <c r="H1092" s="146"/>
      <c r="I1092" s="109"/>
      <c r="J1092" s="146"/>
      <c r="K1092" s="32"/>
      <c r="L1092" s="32"/>
      <c r="M1092" s="109"/>
    </row>
    <row r="1093" spans="1:13">
      <c r="A1093" s="32"/>
      <c r="B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</row>
    <row r="1094" spans="1:13">
      <c r="E1094" s="145"/>
      <c r="F1094" s="145"/>
      <c r="G1094" s="32"/>
      <c r="H1094" s="32"/>
      <c r="I1094" s="109"/>
      <c r="J1094" s="146"/>
      <c r="K1094" s="32"/>
      <c r="L1094" s="32"/>
      <c r="M1094" s="109"/>
    </row>
    <row r="1095" spans="1:13">
      <c r="E1095" s="145"/>
      <c r="F1095" s="145"/>
      <c r="G1095" s="109"/>
      <c r="H1095" s="109"/>
      <c r="I1095" s="146"/>
      <c r="J1095" s="146"/>
      <c r="K1095" s="32"/>
      <c r="L1095" s="32"/>
      <c r="M1095" s="109"/>
    </row>
    <row r="1096" spans="1:13">
      <c r="E1096" s="145"/>
      <c r="F1096" s="145"/>
      <c r="I1096" s="109"/>
      <c r="J1096" s="146"/>
      <c r="K1096" s="32"/>
      <c r="L1096" s="32"/>
      <c r="M1096" s="109"/>
    </row>
    <row r="1097" spans="1:13">
      <c r="B1097" s="158"/>
      <c r="E1097" s="145"/>
      <c r="F1097" s="145"/>
      <c r="I1097" s="109"/>
      <c r="K1097" s="109"/>
      <c r="L1097" s="109"/>
      <c r="M1097" s="109"/>
    </row>
    <row r="1098" spans="1:13">
      <c r="E1098" s="145"/>
      <c r="F1098" s="145"/>
    </row>
    <row r="1099" spans="1:13">
      <c r="E1099" s="145"/>
      <c r="F1099" s="145"/>
      <c r="G1099" s="109"/>
      <c r="H1099" s="146"/>
      <c r="M1099" s="109"/>
    </row>
    <row r="1100" spans="1:13">
      <c r="E1100" s="145"/>
      <c r="F1100" s="145"/>
      <c r="G1100" s="32"/>
      <c r="H1100" s="32"/>
      <c r="I1100" s="32"/>
      <c r="J1100" s="32"/>
      <c r="K1100" s="109"/>
      <c r="M1100" s="109"/>
    </row>
    <row r="1101" spans="1:13">
      <c r="E1101" s="145"/>
      <c r="F1101" s="145"/>
      <c r="G1101" s="109"/>
      <c r="H1101" s="109"/>
      <c r="I1101" s="109"/>
      <c r="K1101" s="32"/>
      <c r="L1101" s="32"/>
      <c r="M1101" s="146"/>
    </row>
    <row r="1102" spans="1:13">
      <c r="E1102" s="145"/>
      <c r="F1102" s="145"/>
      <c r="I1102" s="109"/>
      <c r="K1102" s="32"/>
      <c r="L1102" s="32"/>
      <c r="M1102" s="109"/>
    </row>
    <row r="1103" spans="1:13">
      <c r="C1103" s="32"/>
      <c r="E1103" s="155"/>
      <c r="F1103" s="145"/>
      <c r="I1103" s="109"/>
      <c r="K1103" s="32"/>
      <c r="L1103" s="32"/>
      <c r="M1103" s="109"/>
    </row>
    <row r="1104" spans="1:13">
      <c r="C1104" s="160"/>
      <c r="E1104" s="155"/>
      <c r="F1104" s="145"/>
      <c r="G1104" s="32"/>
      <c r="H1104" s="32"/>
      <c r="I1104" s="109"/>
      <c r="K1104" s="32"/>
      <c r="L1104" s="32"/>
      <c r="M1104" s="109"/>
    </row>
    <row r="1105" spans="2:13">
      <c r="E1105" s="145"/>
      <c r="F1105" s="145"/>
      <c r="G1105" s="109"/>
      <c r="H1105" s="146"/>
      <c r="I1105" s="109"/>
      <c r="J1105" s="146"/>
      <c r="K1105" s="32"/>
      <c r="L1105" s="32"/>
      <c r="M1105" s="109"/>
    </row>
    <row r="1106" spans="2:13">
      <c r="E1106" s="145"/>
      <c r="F1106" s="145"/>
      <c r="G1106" s="32"/>
      <c r="H1106" s="32"/>
      <c r="I1106" s="109"/>
      <c r="J1106" s="146"/>
      <c r="K1106" s="32"/>
      <c r="L1106" s="32"/>
      <c r="M1106" s="109"/>
    </row>
    <row r="1107" spans="2:13">
      <c r="E1107" s="145"/>
      <c r="F1107" s="145"/>
      <c r="G1107" s="109"/>
      <c r="H1107" s="109"/>
      <c r="I1107" s="146"/>
      <c r="J1107" s="146"/>
      <c r="K1107" s="32"/>
      <c r="L1107" s="32"/>
      <c r="M1107" s="109"/>
    </row>
    <row r="1108" spans="2:13">
      <c r="E1108" s="145"/>
      <c r="F1108" s="145"/>
      <c r="I1108" s="109"/>
      <c r="J1108" s="146"/>
      <c r="K1108" s="32"/>
      <c r="L1108" s="32"/>
      <c r="M1108" s="109"/>
    </row>
    <row r="1109" spans="2:13">
      <c r="B1109" s="158"/>
      <c r="E1109" s="145"/>
      <c r="F1109" s="145"/>
      <c r="I1109" s="109"/>
      <c r="K1109" s="109"/>
      <c r="L1109" s="109"/>
      <c r="M1109" s="109"/>
    </row>
    <row r="1110" spans="2:13">
      <c r="E1110" s="145"/>
      <c r="F1110" s="145"/>
    </row>
    <row r="1111" spans="2:13">
      <c r="E1111" s="145"/>
      <c r="F1111" s="145"/>
      <c r="G1111" s="109"/>
      <c r="H1111" s="146"/>
      <c r="M1111" s="109"/>
    </row>
    <row r="1112" spans="2:13">
      <c r="E1112" s="145"/>
      <c r="F1112" s="145"/>
      <c r="G1112" s="32"/>
      <c r="H1112" s="32"/>
      <c r="I1112" s="32"/>
      <c r="J1112" s="32"/>
      <c r="K1112" s="109"/>
      <c r="M1112" s="109"/>
    </row>
    <row r="1113" spans="2:13">
      <c r="E1113" s="145"/>
      <c r="F1113" s="145"/>
      <c r="G1113" s="109"/>
      <c r="H1113" s="109"/>
      <c r="I1113" s="109"/>
      <c r="K1113" s="32"/>
      <c r="L1113" s="32"/>
      <c r="M1113" s="146"/>
    </row>
    <row r="1114" spans="2:13">
      <c r="E1114" s="145"/>
      <c r="F1114" s="145"/>
      <c r="I1114" s="109"/>
      <c r="K1114" s="32"/>
      <c r="L1114" s="32"/>
      <c r="M1114" s="109"/>
    </row>
    <row r="1115" spans="2:13">
      <c r="E1115" s="155"/>
      <c r="F1115" s="145"/>
      <c r="I1115" s="109"/>
      <c r="K1115" s="32"/>
      <c r="L1115" s="32"/>
      <c r="M1115" s="109"/>
    </row>
    <row r="1116" spans="2:13">
      <c r="C1116" s="160"/>
      <c r="E1116" s="155"/>
      <c r="F1116" s="145"/>
      <c r="G1116" s="32"/>
      <c r="H1116" s="32"/>
      <c r="I1116" s="109"/>
      <c r="K1116" s="32"/>
      <c r="L1116" s="32"/>
      <c r="M1116" s="109"/>
    </row>
    <row r="1117" spans="2:13">
      <c r="E1117" s="145"/>
      <c r="F1117" s="145"/>
      <c r="G1117" s="109"/>
      <c r="H1117" s="146"/>
      <c r="I1117" s="109"/>
      <c r="J1117" s="146"/>
      <c r="K1117" s="32"/>
      <c r="L1117" s="32"/>
      <c r="M1117" s="109"/>
    </row>
    <row r="1118" spans="2:13">
      <c r="E1118" s="145"/>
      <c r="F1118" s="145"/>
      <c r="G1118" s="32"/>
      <c r="H1118" s="32"/>
      <c r="I1118" s="109"/>
      <c r="J1118" s="146"/>
      <c r="K1118" s="32"/>
      <c r="L1118" s="32"/>
      <c r="M1118" s="109"/>
    </row>
    <row r="1119" spans="2:13">
      <c r="E1119" s="145"/>
      <c r="F1119" s="145"/>
      <c r="G1119" s="109"/>
      <c r="H1119" s="109"/>
      <c r="I1119" s="146"/>
      <c r="J1119" s="146"/>
      <c r="K1119" s="32"/>
      <c r="L1119" s="32"/>
      <c r="M1119" s="109"/>
    </row>
    <row r="1120" spans="2:13">
      <c r="E1120" s="145"/>
      <c r="F1120" s="145"/>
      <c r="I1120" s="109"/>
      <c r="J1120" s="146"/>
      <c r="K1120" s="32"/>
      <c r="L1120" s="32"/>
      <c r="M1120" s="109"/>
    </row>
    <row r="1121" spans="1:13">
      <c r="B1121" s="158"/>
      <c r="E1121" s="145"/>
      <c r="F1121" s="145"/>
      <c r="I1121" s="109"/>
      <c r="K1121" s="109"/>
      <c r="L1121" s="109"/>
      <c r="M1121" s="109"/>
    </row>
    <row r="1122" spans="1:13">
      <c r="E1122" s="145"/>
      <c r="F1122" s="145"/>
    </row>
    <row r="1123" spans="1:13">
      <c r="E1123" s="145"/>
      <c r="F1123" s="145"/>
      <c r="G1123" s="109"/>
      <c r="H1123" s="146"/>
      <c r="M1123" s="109"/>
    </row>
    <row r="1124" spans="1:13">
      <c r="E1124" s="145"/>
      <c r="F1124" s="145"/>
      <c r="G1124" s="32"/>
      <c r="H1124" s="32"/>
      <c r="I1124" s="32"/>
      <c r="J1124" s="32"/>
      <c r="K1124" s="109"/>
      <c r="M1124" s="109"/>
    </row>
    <row r="1125" spans="1:13">
      <c r="E1125" s="145"/>
      <c r="F1125" s="145"/>
      <c r="G1125" s="109"/>
      <c r="H1125" s="109"/>
      <c r="I1125" s="109"/>
      <c r="K1125" s="32"/>
      <c r="L1125" s="32"/>
      <c r="M1125" s="146"/>
    </row>
    <row r="1126" spans="1:13">
      <c r="E1126" s="145"/>
      <c r="F1126" s="145"/>
      <c r="I1126" s="109"/>
      <c r="K1126" s="32"/>
      <c r="L1126" s="32"/>
      <c r="M1126" s="109"/>
    </row>
    <row r="1127" spans="1:13">
      <c r="E1127" s="155"/>
      <c r="F1127" s="145"/>
      <c r="I1127" s="109"/>
      <c r="K1127" s="32"/>
      <c r="L1127" s="32"/>
      <c r="M1127" s="109"/>
    </row>
    <row r="1128" spans="1:13">
      <c r="A1128" s="32"/>
      <c r="B1128" s="32"/>
      <c r="C1128" s="160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</row>
    <row r="1129" spans="1:13">
      <c r="E1129" s="155"/>
      <c r="F1129" s="145"/>
      <c r="G1129" s="32"/>
      <c r="H1129" s="32"/>
      <c r="I1129" s="109"/>
      <c r="K1129" s="32"/>
      <c r="L1129" s="32"/>
      <c r="M1129" s="109"/>
    </row>
    <row r="1130" spans="1:13">
      <c r="E1130" s="145"/>
      <c r="F1130" s="145"/>
      <c r="G1130" s="109"/>
      <c r="H1130" s="146"/>
      <c r="I1130" s="109"/>
      <c r="J1130" s="146"/>
      <c r="K1130" s="32"/>
      <c r="L1130" s="32"/>
      <c r="M1130" s="109"/>
    </row>
    <row r="1131" spans="1:13">
      <c r="E1131" s="145"/>
      <c r="F1131" s="145"/>
      <c r="G1131" s="32"/>
      <c r="H1131" s="32"/>
      <c r="I1131" s="109"/>
      <c r="J1131" s="146"/>
      <c r="K1131" s="32"/>
      <c r="L1131" s="32"/>
      <c r="M1131" s="109"/>
    </row>
    <row r="1132" spans="1:13">
      <c r="E1132" s="145"/>
      <c r="F1132" s="145"/>
      <c r="G1132" s="109"/>
      <c r="H1132" s="109"/>
      <c r="I1132" s="146"/>
      <c r="J1132" s="146"/>
      <c r="K1132" s="32"/>
      <c r="L1132" s="32"/>
      <c r="M1132" s="109"/>
    </row>
    <row r="1133" spans="1:13">
      <c r="E1133" s="145"/>
      <c r="F1133" s="145"/>
      <c r="I1133" s="109"/>
      <c r="J1133" s="146"/>
      <c r="K1133" s="32"/>
      <c r="L1133" s="32"/>
      <c r="M1133" s="109"/>
    </row>
    <row r="1134" spans="1:13">
      <c r="B1134" s="158"/>
      <c r="E1134" s="145"/>
      <c r="F1134" s="145"/>
      <c r="I1134" s="109"/>
      <c r="K1134" s="109"/>
      <c r="L1134" s="109"/>
      <c r="M1134" s="109"/>
    </row>
    <row r="1135" spans="1:13">
      <c r="E1135" s="145"/>
      <c r="F1135" s="145"/>
    </row>
    <row r="1136" spans="1:13">
      <c r="C1136" s="32"/>
      <c r="E1136" s="145"/>
      <c r="F1136" s="145"/>
      <c r="G1136" s="109"/>
      <c r="H1136" s="146"/>
      <c r="M1136" s="109"/>
    </row>
    <row r="1137" spans="2:13">
      <c r="E1137" s="145"/>
      <c r="F1137" s="145"/>
      <c r="G1137" s="32"/>
      <c r="H1137" s="32"/>
      <c r="I1137" s="32"/>
      <c r="J1137" s="32"/>
      <c r="K1137" s="109"/>
      <c r="M1137" s="109"/>
    </row>
    <row r="1138" spans="2:13">
      <c r="E1138" s="145"/>
      <c r="F1138" s="145"/>
      <c r="G1138" s="109"/>
      <c r="H1138" s="109"/>
      <c r="I1138" s="109"/>
      <c r="K1138" s="32"/>
      <c r="L1138" s="32"/>
      <c r="M1138" s="146"/>
    </row>
    <row r="1139" spans="2:13">
      <c r="E1139" s="145"/>
      <c r="F1139" s="145"/>
      <c r="I1139" s="109"/>
      <c r="K1139" s="32"/>
      <c r="L1139" s="32"/>
      <c r="M1139" s="109"/>
    </row>
    <row r="1140" spans="2:13">
      <c r="E1140" s="155"/>
      <c r="F1140" s="145"/>
      <c r="I1140" s="109"/>
      <c r="K1140" s="32"/>
      <c r="L1140" s="32"/>
      <c r="M1140" s="109"/>
    </row>
    <row r="1141" spans="2:13">
      <c r="C1141" s="160"/>
      <c r="E1141" s="155"/>
      <c r="F1141" s="145"/>
      <c r="G1141" s="32"/>
      <c r="H1141" s="32"/>
      <c r="I1141" s="109"/>
      <c r="K1141" s="32"/>
      <c r="L1141" s="32"/>
      <c r="M1141" s="109"/>
    </row>
    <row r="1142" spans="2:13">
      <c r="E1142" s="145"/>
      <c r="F1142" s="145"/>
      <c r="G1142" s="109"/>
      <c r="H1142" s="146"/>
      <c r="I1142" s="109"/>
      <c r="J1142" s="146"/>
      <c r="K1142" s="32"/>
      <c r="L1142" s="32"/>
      <c r="M1142" s="109"/>
    </row>
    <row r="1143" spans="2:13">
      <c r="E1143" s="145"/>
      <c r="F1143" s="145"/>
      <c r="G1143" s="32"/>
      <c r="H1143" s="32"/>
      <c r="I1143" s="109"/>
      <c r="J1143" s="146"/>
      <c r="K1143" s="32"/>
      <c r="L1143" s="32"/>
      <c r="M1143" s="109"/>
    </row>
    <row r="1144" spans="2:13">
      <c r="E1144" s="145"/>
      <c r="F1144" s="145"/>
      <c r="G1144" s="109"/>
      <c r="H1144" s="109"/>
      <c r="I1144" s="146"/>
      <c r="J1144" s="146"/>
      <c r="K1144" s="32"/>
      <c r="L1144" s="32"/>
      <c r="M1144" s="109"/>
    </row>
    <row r="1145" spans="2:13">
      <c r="E1145" s="145"/>
      <c r="F1145" s="145"/>
      <c r="I1145" s="109"/>
      <c r="J1145" s="146"/>
      <c r="K1145" s="32"/>
      <c r="L1145" s="32"/>
      <c r="M1145" s="109"/>
    </row>
    <row r="1146" spans="2:13">
      <c r="B1146" s="158"/>
      <c r="E1146" s="145"/>
      <c r="F1146" s="145"/>
      <c r="I1146" s="109"/>
      <c r="K1146" s="109"/>
      <c r="L1146" s="109"/>
      <c r="M1146" s="109"/>
    </row>
    <row r="1147" spans="2:13">
      <c r="E1147" s="145"/>
      <c r="F1147" s="145"/>
    </row>
    <row r="1148" spans="2:13">
      <c r="E1148" s="145"/>
      <c r="F1148" s="145"/>
      <c r="G1148" s="109"/>
      <c r="H1148" s="146"/>
      <c r="M1148" s="109"/>
    </row>
    <row r="1149" spans="2:13">
      <c r="E1149" s="145"/>
      <c r="F1149" s="145"/>
      <c r="G1149" s="32"/>
      <c r="H1149" s="32"/>
      <c r="I1149" s="32"/>
      <c r="J1149" s="32"/>
      <c r="K1149" s="109"/>
      <c r="M1149" s="109"/>
    </row>
    <row r="1150" spans="2:13">
      <c r="E1150" s="145"/>
      <c r="F1150" s="145"/>
      <c r="G1150" s="109"/>
      <c r="H1150" s="109"/>
      <c r="I1150" s="109"/>
      <c r="K1150" s="32"/>
      <c r="L1150" s="32"/>
      <c r="M1150" s="146"/>
    </row>
    <row r="1151" spans="2:13">
      <c r="E1151" s="145"/>
      <c r="F1151" s="145"/>
      <c r="I1151" s="109"/>
      <c r="K1151" s="32"/>
      <c r="L1151" s="32"/>
      <c r="M1151" s="109"/>
    </row>
    <row r="1152" spans="2:13">
      <c r="E1152" s="155"/>
      <c r="F1152" s="145"/>
      <c r="I1152" s="109"/>
      <c r="K1152" s="32"/>
      <c r="L1152" s="32"/>
      <c r="M1152" s="109"/>
    </row>
    <row r="1153" spans="1:13">
      <c r="C1153" s="160"/>
      <c r="E1153" s="155"/>
      <c r="F1153" s="145"/>
      <c r="G1153" s="32"/>
      <c r="H1153" s="32"/>
      <c r="I1153" s="109"/>
      <c r="K1153" s="32"/>
      <c r="L1153" s="32"/>
      <c r="M1153" s="109"/>
    </row>
    <row r="1154" spans="1:13">
      <c r="E1154" s="145"/>
      <c r="F1154" s="145"/>
      <c r="G1154" s="109"/>
      <c r="H1154" s="146"/>
      <c r="I1154" s="109"/>
      <c r="J1154" s="146"/>
      <c r="K1154" s="32"/>
      <c r="L1154" s="32"/>
      <c r="M1154" s="109"/>
    </row>
    <row r="1155" spans="1:13">
      <c r="E1155" s="145"/>
      <c r="F1155" s="145"/>
      <c r="G1155" s="32"/>
      <c r="H1155" s="32"/>
      <c r="I1155" s="109"/>
      <c r="J1155" s="146"/>
      <c r="K1155" s="32"/>
      <c r="L1155" s="32"/>
      <c r="M1155" s="109"/>
    </row>
    <row r="1156" spans="1:13">
      <c r="E1156" s="145"/>
      <c r="F1156" s="145"/>
      <c r="G1156" s="109"/>
      <c r="H1156" s="109"/>
      <c r="I1156" s="146"/>
      <c r="J1156" s="146"/>
      <c r="K1156" s="32"/>
      <c r="L1156" s="32"/>
      <c r="M1156" s="109"/>
    </row>
    <row r="1157" spans="1:13">
      <c r="E1157" s="145"/>
      <c r="F1157" s="145"/>
      <c r="I1157" s="109"/>
      <c r="J1157" s="146"/>
      <c r="K1157" s="32"/>
      <c r="L1157" s="32"/>
      <c r="M1157" s="109"/>
    </row>
    <row r="1158" spans="1:13">
      <c r="B1158" s="158"/>
      <c r="E1158" s="145"/>
      <c r="F1158" s="145"/>
      <c r="I1158" s="109"/>
      <c r="K1158" s="109"/>
      <c r="L1158" s="109"/>
      <c r="M1158" s="109"/>
    </row>
    <row r="1159" spans="1:13">
      <c r="E1159" s="145"/>
      <c r="F1159" s="145"/>
    </row>
    <row r="1160" spans="1:13">
      <c r="E1160" s="145"/>
      <c r="F1160" s="145"/>
      <c r="G1160" s="109"/>
      <c r="H1160" s="146"/>
      <c r="M1160" s="109"/>
    </row>
    <row r="1161" spans="1:13">
      <c r="E1161" s="145"/>
      <c r="F1161" s="145"/>
      <c r="G1161" s="32"/>
      <c r="H1161" s="32"/>
      <c r="I1161" s="32"/>
      <c r="J1161" s="32"/>
      <c r="K1161" s="109"/>
      <c r="M1161" s="109"/>
    </row>
    <row r="1162" spans="1:13">
      <c r="E1162" s="145"/>
      <c r="F1162" s="145"/>
      <c r="G1162" s="109"/>
      <c r="H1162" s="109"/>
      <c r="I1162" s="109"/>
      <c r="K1162" s="32"/>
      <c r="L1162" s="32"/>
      <c r="M1162" s="146"/>
    </row>
    <row r="1163" spans="1:13">
      <c r="A1163" s="32"/>
      <c r="B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</row>
    <row r="1164" spans="1:13">
      <c r="E1164" s="145"/>
      <c r="F1164" s="145"/>
      <c r="I1164" s="109"/>
      <c r="K1164" s="32"/>
      <c r="L1164" s="32"/>
      <c r="M1164" s="109"/>
    </row>
    <row r="1165" spans="1:13">
      <c r="C1165" s="160"/>
      <c r="E1165" s="155"/>
      <c r="F1165" s="145"/>
      <c r="I1165" s="109"/>
      <c r="K1165" s="32"/>
      <c r="L1165" s="32"/>
      <c r="M1165" s="109"/>
    </row>
    <row r="1166" spans="1:13">
      <c r="E1166" s="155"/>
      <c r="F1166" s="145"/>
      <c r="G1166" s="32"/>
      <c r="H1166" s="32"/>
      <c r="I1166" s="109"/>
      <c r="K1166" s="32"/>
      <c r="L1166" s="32"/>
      <c r="M1166" s="109"/>
    </row>
    <row r="1167" spans="1:13">
      <c r="E1167" s="145"/>
      <c r="F1167" s="145"/>
      <c r="G1167" s="109"/>
      <c r="H1167" s="146"/>
      <c r="I1167" s="109"/>
      <c r="J1167" s="146"/>
      <c r="K1167" s="32"/>
      <c r="L1167" s="32"/>
      <c r="M1167" s="109"/>
    </row>
    <row r="1168" spans="1:13">
      <c r="E1168" s="145"/>
      <c r="F1168" s="145"/>
      <c r="G1168" s="32"/>
      <c r="H1168" s="32"/>
      <c r="I1168" s="109"/>
      <c r="J1168" s="146"/>
      <c r="K1168" s="32"/>
      <c r="L1168" s="32"/>
      <c r="M1168" s="109"/>
    </row>
    <row r="1169" spans="2:13">
      <c r="C1169" s="32"/>
      <c r="E1169" s="145"/>
      <c r="F1169" s="145"/>
      <c r="G1169" s="109"/>
      <c r="H1169" s="109"/>
      <c r="I1169" s="146"/>
      <c r="J1169" s="146"/>
      <c r="K1169" s="32"/>
      <c r="L1169" s="32"/>
      <c r="M1169" s="109"/>
    </row>
    <row r="1170" spans="2:13">
      <c r="E1170" s="145"/>
      <c r="F1170" s="145"/>
      <c r="I1170" s="109"/>
      <c r="J1170" s="146"/>
      <c r="K1170" s="32"/>
      <c r="L1170" s="32"/>
      <c r="M1170" s="109"/>
    </row>
    <row r="1171" spans="2:13">
      <c r="B1171" s="158"/>
      <c r="E1171" s="145"/>
      <c r="F1171" s="145"/>
      <c r="I1171" s="109"/>
      <c r="K1171" s="109"/>
      <c r="L1171" s="109"/>
      <c r="M1171" s="109"/>
    </row>
    <row r="1172" spans="2:13">
      <c r="E1172" s="145"/>
      <c r="F1172" s="145"/>
    </row>
    <row r="1173" spans="2:13">
      <c r="E1173" s="145"/>
      <c r="F1173" s="145"/>
      <c r="G1173" s="109"/>
      <c r="H1173" s="146"/>
      <c r="M1173" s="109"/>
    </row>
    <row r="1174" spans="2:13">
      <c r="E1174" s="145"/>
      <c r="F1174" s="145"/>
      <c r="G1174" s="32"/>
      <c r="H1174" s="32"/>
      <c r="I1174" s="32"/>
      <c r="J1174" s="32"/>
      <c r="K1174" s="109"/>
      <c r="M1174" s="109"/>
    </row>
    <row r="1175" spans="2:13">
      <c r="E1175" s="145"/>
      <c r="F1175" s="145"/>
      <c r="G1175" s="109"/>
      <c r="H1175" s="109"/>
      <c r="I1175" s="109"/>
      <c r="K1175" s="32"/>
      <c r="L1175" s="32"/>
      <c r="M1175" s="146"/>
    </row>
    <row r="1176" spans="2:13">
      <c r="E1176" s="145"/>
      <c r="F1176" s="145"/>
      <c r="I1176" s="109"/>
      <c r="K1176" s="32"/>
      <c r="L1176" s="32"/>
      <c r="M1176" s="109"/>
    </row>
    <row r="1177" spans="2:13">
      <c r="E1177" s="155"/>
      <c r="F1177" s="145"/>
      <c r="I1177" s="109"/>
      <c r="K1177" s="32"/>
      <c r="L1177" s="32"/>
      <c r="M1177" s="109"/>
    </row>
    <row r="1178" spans="2:13">
      <c r="C1178" s="160"/>
      <c r="E1178" s="155"/>
      <c r="F1178" s="145"/>
      <c r="G1178" s="32"/>
      <c r="H1178" s="32"/>
      <c r="I1178" s="109"/>
      <c r="K1178" s="32"/>
      <c r="L1178" s="32"/>
      <c r="M1178" s="109"/>
    </row>
    <row r="1179" spans="2:13">
      <c r="E1179" s="145"/>
      <c r="F1179" s="145"/>
      <c r="G1179" s="109"/>
      <c r="H1179" s="146"/>
      <c r="I1179" s="109"/>
      <c r="J1179" s="146"/>
      <c r="K1179" s="32"/>
      <c r="L1179" s="32"/>
      <c r="M1179" s="109"/>
    </row>
    <row r="1180" spans="2:13">
      <c r="E1180" s="145"/>
      <c r="F1180" s="145"/>
      <c r="G1180" s="32"/>
      <c r="H1180" s="32"/>
      <c r="I1180" s="109"/>
      <c r="J1180" s="146"/>
      <c r="K1180" s="32"/>
      <c r="L1180" s="32"/>
      <c r="M1180" s="109"/>
    </row>
    <row r="1181" spans="2:13">
      <c r="E1181" s="145"/>
      <c r="F1181" s="145"/>
      <c r="G1181" s="109"/>
      <c r="H1181" s="109"/>
      <c r="I1181" s="146"/>
      <c r="J1181" s="146"/>
      <c r="K1181" s="32"/>
      <c r="L1181" s="32"/>
      <c r="M1181" s="109"/>
    </row>
    <row r="1182" spans="2:13">
      <c r="E1182" s="145"/>
      <c r="F1182" s="145"/>
      <c r="I1182" s="109"/>
      <c r="J1182" s="146"/>
      <c r="K1182" s="32"/>
      <c r="L1182" s="32"/>
      <c r="M1182" s="109"/>
    </row>
    <row r="1183" spans="2:13">
      <c r="B1183" s="158"/>
      <c r="E1183" s="145"/>
      <c r="F1183" s="145"/>
      <c r="I1183" s="109"/>
      <c r="K1183" s="109"/>
      <c r="L1183" s="109"/>
      <c r="M1183" s="109"/>
    </row>
    <row r="1184" spans="2:13">
      <c r="E1184" s="145"/>
      <c r="F1184" s="145"/>
    </row>
    <row r="1185" spans="1:13">
      <c r="E1185" s="145"/>
      <c r="F1185" s="145"/>
      <c r="G1185" s="109"/>
      <c r="H1185" s="146"/>
      <c r="M1185" s="109"/>
    </row>
    <row r="1186" spans="1:13">
      <c r="E1186" s="145"/>
      <c r="F1186" s="145"/>
      <c r="G1186" s="32"/>
      <c r="H1186" s="32"/>
      <c r="I1186" s="32"/>
      <c r="J1186" s="32"/>
      <c r="K1186" s="109"/>
      <c r="M1186" s="109"/>
    </row>
    <row r="1187" spans="1:13">
      <c r="E1187" s="145"/>
      <c r="F1187" s="145"/>
      <c r="G1187" s="109"/>
      <c r="H1187" s="109"/>
      <c r="I1187" s="109"/>
      <c r="K1187" s="32"/>
      <c r="L1187" s="32"/>
      <c r="M1187" s="146"/>
    </row>
    <row r="1188" spans="1:13">
      <c r="E1188" s="145"/>
      <c r="F1188" s="145"/>
      <c r="I1188" s="109"/>
      <c r="K1188" s="32"/>
      <c r="L1188" s="32"/>
      <c r="M1188" s="109"/>
    </row>
    <row r="1189" spans="1:13">
      <c r="E1189" s="155"/>
      <c r="F1189" s="145"/>
      <c r="I1189" s="109"/>
      <c r="K1189" s="32"/>
      <c r="L1189" s="32"/>
      <c r="M1189" s="109"/>
    </row>
    <row r="1190" spans="1:13">
      <c r="C1190" s="160"/>
      <c r="E1190" s="155"/>
      <c r="F1190" s="145"/>
      <c r="G1190" s="32"/>
      <c r="H1190" s="32"/>
      <c r="I1190" s="109"/>
      <c r="K1190" s="32"/>
      <c r="L1190" s="32"/>
      <c r="M1190" s="109"/>
    </row>
    <row r="1191" spans="1:13">
      <c r="E1191" s="145"/>
      <c r="F1191" s="145"/>
      <c r="G1191" s="109"/>
      <c r="H1191" s="146"/>
      <c r="I1191" s="109"/>
      <c r="J1191" s="146"/>
      <c r="K1191" s="32"/>
      <c r="L1191" s="32"/>
      <c r="M1191" s="109"/>
    </row>
    <row r="1192" spans="1:13">
      <c r="E1192" s="145"/>
      <c r="F1192" s="145"/>
      <c r="G1192" s="32"/>
      <c r="H1192" s="32"/>
      <c r="I1192" s="109"/>
      <c r="J1192" s="146"/>
      <c r="K1192" s="32"/>
      <c r="L1192" s="32"/>
      <c r="M1192" s="109"/>
    </row>
    <row r="1193" spans="1:13">
      <c r="E1193" s="145"/>
      <c r="F1193" s="145"/>
      <c r="G1193" s="109"/>
      <c r="H1193" s="109"/>
      <c r="I1193" s="146"/>
      <c r="J1193" s="146"/>
      <c r="K1193" s="32"/>
      <c r="L1193" s="32"/>
      <c r="M1193" s="109"/>
    </row>
    <row r="1194" spans="1:13">
      <c r="E1194" s="145"/>
      <c r="F1194" s="145"/>
      <c r="I1194" s="109"/>
      <c r="J1194" s="146"/>
      <c r="K1194" s="32"/>
      <c r="L1194" s="32"/>
      <c r="M1194" s="109"/>
    </row>
    <row r="1195" spans="1:13">
      <c r="B1195" s="158"/>
      <c r="E1195" s="145"/>
      <c r="F1195" s="145"/>
      <c r="I1195" s="109"/>
      <c r="K1195" s="109"/>
      <c r="L1195" s="109"/>
      <c r="M1195" s="109"/>
    </row>
    <row r="1196" spans="1:13">
      <c r="E1196" s="145"/>
      <c r="F1196" s="145"/>
    </row>
    <row r="1197" spans="1:13">
      <c r="E1197" s="145"/>
      <c r="F1197" s="145"/>
      <c r="G1197" s="109"/>
      <c r="H1197" s="146"/>
      <c r="M1197" s="109"/>
    </row>
    <row r="1198" spans="1:13">
      <c r="A1198" s="32"/>
      <c r="B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</row>
    <row r="1199" spans="1:13">
      <c r="E1199" s="145"/>
      <c r="F1199" s="145"/>
      <c r="G1199" s="32"/>
      <c r="H1199" s="32"/>
      <c r="I1199" s="32"/>
      <c r="J1199" s="32"/>
      <c r="K1199" s="109"/>
      <c r="M1199" s="109"/>
    </row>
    <row r="1200" spans="1:13">
      <c r="E1200" s="145"/>
      <c r="F1200" s="145"/>
      <c r="G1200" s="109"/>
      <c r="H1200" s="109"/>
      <c r="I1200" s="109"/>
      <c r="K1200" s="32"/>
      <c r="L1200" s="32"/>
      <c r="M1200" s="146"/>
    </row>
    <row r="1201" spans="1:13">
      <c r="E1201" s="145"/>
      <c r="F1201" s="145"/>
      <c r="I1201" s="109"/>
      <c r="K1201" s="32"/>
      <c r="L1201" s="32"/>
      <c r="M1201" s="109"/>
    </row>
    <row r="1202" spans="1:13">
      <c r="C1202" s="32"/>
      <c r="E1202" s="145"/>
      <c r="F1202" s="145"/>
      <c r="G1202" s="109"/>
      <c r="H1202" s="146"/>
      <c r="I1202" s="109"/>
      <c r="J1202" s="146"/>
      <c r="K1202" s="32"/>
      <c r="L1202" s="32"/>
      <c r="M1202" s="109"/>
    </row>
    <row r="1203" spans="1:13">
      <c r="C1203" s="160"/>
      <c r="E1203" s="145"/>
      <c r="F1203" s="145"/>
      <c r="G1203" s="32"/>
      <c r="H1203" s="32"/>
      <c r="I1203" s="109"/>
      <c r="J1203" s="146"/>
      <c r="K1203" s="32"/>
      <c r="L1203" s="32"/>
      <c r="M1203" s="109"/>
    </row>
    <row r="1204" spans="1:13">
      <c r="E1204" s="145"/>
      <c r="F1204" s="145"/>
      <c r="G1204" s="109"/>
      <c r="H1204" s="109"/>
      <c r="I1204" s="146"/>
      <c r="J1204" s="146"/>
      <c r="K1204" s="32"/>
      <c r="L1204" s="32"/>
      <c r="M1204" s="109"/>
    </row>
    <row r="1205" spans="1:13">
      <c r="E1205" s="145"/>
      <c r="F1205" s="145"/>
      <c r="I1205" s="109"/>
      <c r="J1205" s="146"/>
      <c r="K1205" s="32"/>
      <c r="L1205" s="32"/>
      <c r="M1205" s="109"/>
    </row>
    <row r="1206" spans="1:13">
      <c r="B1206" s="158"/>
      <c r="E1206" s="145"/>
      <c r="F1206" s="145"/>
      <c r="I1206" s="109"/>
      <c r="K1206" s="109"/>
      <c r="L1206" s="109"/>
      <c r="M1206" s="109"/>
    </row>
    <row r="1207" spans="1:13">
      <c r="A1207" s="32"/>
      <c r="B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</row>
    <row r="1208" spans="1:13">
      <c r="E1208" s="145"/>
      <c r="F1208" s="145"/>
    </row>
    <row r="1209" spans="1:13">
      <c r="E1209" s="145"/>
      <c r="F1209" s="145"/>
      <c r="G1209" s="109"/>
      <c r="H1209" s="146"/>
      <c r="M1209" s="109"/>
    </row>
    <row r="1210" spans="1:13">
      <c r="E1210" s="145"/>
      <c r="F1210" s="145"/>
      <c r="G1210" s="32"/>
      <c r="H1210" s="32"/>
      <c r="I1210" s="32"/>
      <c r="J1210" s="32"/>
      <c r="K1210" s="109"/>
      <c r="M1210" s="109"/>
    </row>
    <row r="1211" spans="1:13">
      <c r="E1211" s="145"/>
      <c r="F1211" s="145"/>
      <c r="G1211" s="109"/>
      <c r="H1211" s="109"/>
      <c r="I1211" s="109"/>
      <c r="K1211" s="32"/>
      <c r="L1211" s="32"/>
      <c r="M1211" s="146"/>
    </row>
    <row r="1212" spans="1:13">
      <c r="E1212" s="145"/>
      <c r="F1212" s="145"/>
      <c r="I1212" s="109"/>
      <c r="K1212" s="32"/>
      <c r="L1212" s="32"/>
      <c r="M1212" s="109"/>
    </row>
    <row r="1213" spans="1:13">
      <c r="E1213" s="155"/>
      <c r="F1213" s="145"/>
      <c r="I1213" s="109"/>
      <c r="K1213" s="32"/>
      <c r="L1213" s="32"/>
      <c r="M1213" s="109"/>
    </row>
    <row r="1214" spans="1:13">
      <c r="E1214" s="155"/>
      <c r="F1214" s="145"/>
      <c r="G1214" s="32"/>
      <c r="H1214" s="32"/>
      <c r="I1214" s="109"/>
      <c r="K1214" s="32"/>
      <c r="L1214" s="32"/>
      <c r="M1214" s="109"/>
    </row>
    <row r="1215" spans="1:13">
      <c r="C1215" s="160"/>
      <c r="E1215" s="145"/>
      <c r="F1215" s="145"/>
      <c r="G1215" s="109"/>
      <c r="H1215" s="146"/>
      <c r="I1215" s="109"/>
      <c r="J1215" s="146"/>
      <c r="K1215" s="32"/>
      <c r="L1215" s="32"/>
      <c r="M1215" s="109"/>
    </row>
    <row r="1216" spans="1:13">
      <c r="E1216" s="145"/>
      <c r="F1216" s="145"/>
      <c r="G1216" s="32"/>
      <c r="H1216" s="32"/>
      <c r="I1216" s="109"/>
      <c r="J1216" s="146"/>
      <c r="K1216" s="32"/>
      <c r="L1216" s="32"/>
      <c r="M1216" s="109"/>
    </row>
    <row r="1217" spans="2:13">
      <c r="E1217" s="145"/>
      <c r="F1217" s="145"/>
      <c r="G1217" s="109"/>
      <c r="H1217" s="109"/>
      <c r="I1217" s="146"/>
      <c r="J1217" s="146"/>
      <c r="K1217" s="32"/>
      <c r="L1217" s="32"/>
      <c r="M1217" s="109"/>
    </row>
    <row r="1218" spans="2:13">
      <c r="E1218" s="145"/>
      <c r="F1218" s="145"/>
      <c r="I1218" s="109"/>
      <c r="J1218" s="146"/>
      <c r="K1218" s="32"/>
      <c r="L1218" s="32"/>
      <c r="M1218" s="109"/>
    </row>
    <row r="1219" spans="2:13">
      <c r="B1219" s="158"/>
      <c r="E1219" s="145"/>
      <c r="F1219" s="145"/>
      <c r="I1219" s="109"/>
      <c r="K1219" s="109"/>
      <c r="L1219" s="109"/>
      <c r="M1219" s="109"/>
    </row>
    <row r="1220" spans="2:13">
      <c r="E1220" s="145"/>
      <c r="F1220" s="145"/>
    </row>
    <row r="1221" spans="2:13">
      <c r="E1221" s="145"/>
      <c r="F1221" s="145"/>
      <c r="G1221" s="109"/>
      <c r="H1221" s="146"/>
      <c r="M1221" s="109"/>
    </row>
    <row r="1222" spans="2:13">
      <c r="E1222" s="145"/>
      <c r="F1222" s="145"/>
      <c r="G1222" s="32"/>
      <c r="H1222" s="32"/>
      <c r="I1222" s="32"/>
      <c r="J1222" s="32"/>
      <c r="K1222" s="109"/>
      <c r="M1222" s="109"/>
    </row>
    <row r="1223" spans="2:13">
      <c r="E1223" s="145"/>
      <c r="F1223" s="145"/>
      <c r="G1223" s="109"/>
      <c r="H1223" s="109"/>
      <c r="I1223" s="109"/>
      <c r="K1223" s="32"/>
      <c r="L1223" s="32"/>
      <c r="M1223" s="146"/>
    </row>
    <row r="1224" spans="2:13">
      <c r="E1224" s="145"/>
      <c r="F1224" s="145"/>
      <c r="I1224" s="109"/>
      <c r="K1224" s="32"/>
      <c r="L1224" s="32"/>
      <c r="M1224" s="109"/>
    </row>
    <row r="1225" spans="2:13">
      <c r="E1225" s="155"/>
      <c r="F1225" s="145"/>
      <c r="I1225" s="109"/>
      <c r="K1225" s="32"/>
      <c r="L1225" s="32"/>
      <c r="M1225" s="109"/>
    </row>
    <row r="1226" spans="2:13">
      <c r="E1226" s="155"/>
      <c r="F1226" s="145"/>
      <c r="G1226" s="32"/>
      <c r="H1226" s="32"/>
      <c r="I1226" s="109"/>
      <c r="K1226" s="32"/>
      <c r="L1226" s="32"/>
      <c r="M1226" s="109"/>
    </row>
    <row r="1227" spans="2:13">
      <c r="C1227" s="160"/>
      <c r="E1227" s="145"/>
      <c r="F1227" s="145"/>
      <c r="G1227" s="109"/>
      <c r="H1227" s="146"/>
      <c r="I1227" s="109"/>
      <c r="J1227" s="146"/>
      <c r="K1227" s="32"/>
      <c r="L1227" s="32"/>
      <c r="M1227" s="109"/>
    </row>
    <row r="1228" spans="2:13">
      <c r="E1228" s="145"/>
      <c r="F1228" s="145"/>
      <c r="G1228" s="32"/>
      <c r="H1228" s="32"/>
      <c r="I1228" s="109"/>
      <c r="J1228" s="146"/>
      <c r="K1228" s="32"/>
      <c r="L1228" s="32"/>
      <c r="M1228" s="109"/>
    </row>
    <row r="1229" spans="2:13">
      <c r="E1229" s="145"/>
      <c r="F1229" s="145"/>
      <c r="G1229" s="109"/>
      <c r="H1229" s="109"/>
      <c r="I1229" s="146"/>
      <c r="J1229" s="146"/>
      <c r="K1229" s="32"/>
      <c r="L1229" s="32"/>
      <c r="M1229" s="109"/>
    </row>
    <row r="1230" spans="2:13">
      <c r="E1230" s="145"/>
      <c r="F1230" s="145"/>
      <c r="I1230" s="109"/>
      <c r="J1230" s="146"/>
      <c r="K1230" s="32"/>
      <c r="L1230" s="32"/>
      <c r="M1230" s="109"/>
    </row>
    <row r="1231" spans="2:13">
      <c r="B1231" s="158"/>
      <c r="E1231" s="145"/>
      <c r="F1231" s="145"/>
      <c r="I1231" s="109"/>
      <c r="K1231" s="109"/>
      <c r="L1231" s="109"/>
      <c r="M1231" s="109"/>
    </row>
    <row r="1232" spans="2:13">
      <c r="E1232" s="145"/>
      <c r="F1232" s="145"/>
    </row>
    <row r="1233" spans="1:13">
      <c r="E1233" s="145"/>
      <c r="F1233" s="145"/>
      <c r="G1233" s="109"/>
      <c r="H1233" s="146"/>
      <c r="M1233" s="109"/>
    </row>
    <row r="1234" spans="1:13">
      <c r="E1234" s="145"/>
      <c r="F1234" s="145"/>
      <c r="G1234" s="32"/>
      <c r="H1234" s="32"/>
      <c r="I1234" s="32"/>
      <c r="J1234" s="32"/>
      <c r="K1234" s="109"/>
      <c r="M1234" s="109"/>
    </row>
    <row r="1235" spans="1:13">
      <c r="C1235" s="32"/>
      <c r="E1235" s="145"/>
      <c r="F1235" s="145"/>
      <c r="G1235" s="109"/>
      <c r="H1235" s="109"/>
      <c r="I1235" s="109"/>
      <c r="K1235" s="32"/>
      <c r="L1235" s="32"/>
      <c r="M1235" s="146"/>
    </row>
    <row r="1236" spans="1:13">
      <c r="E1236" s="145"/>
      <c r="F1236" s="145"/>
      <c r="I1236" s="109"/>
      <c r="K1236" s="32"/>
      <c r="L1236" s="32"/>
      <c r="M1236" s="109"/>
    </row>
    <row r="1237" spans="1:13">
      <c r="E1237" s="155"/>
      <c r="F1237" s="145"/>
      <c r="I1237" s="109"/>
      <c r="K1237" s="32"/>
      <c r="L1237" s="32"/>
      <c r="M1237" s="109"/>
    </row>
    <row r="1238" spans="1:13">
      <c r="E1238" s="155"/>
      <c r="F1238" s="145"/>
      <c r="G1238" s="32"/>
      <c r="H1238" s="32"/>
      <c r="I1238" s="109"/>
      <c r="K1238" s="32"/>
      <c r="L1238" s="32"/>
      <c r="M1238" s="109"/>
    </row>
    <row r="1239" spans="1:13">
      <c r="E1239" s="145"/>
      <c r="F1239" s="145"/>
      <c r="G1239" s="109"/>
      <c r="H1239" s="146"/>
      <c r="I1239" s="109"/>
      <c r="J1239" s="146"/>
      <c r="K1239" s="32"/>
      <c r="L1239" s="32"/>
      <c r="M1239" s="109"/>
    </row>
    <row r="1240" spans="1:13">
      <c r="C1240" s="160"/>
      <c r="E1240" s="145"/>
      <c r="F1240" s="145"/>
      <c r="G1240" s="32"/>
      <c r="H1240" s="32"/>
      <c r="I1240" s="109"/>
      <c r="J1240" s="146"/>
      <c r="K1240" s="32"/>
      <c r="L1240" s="32"/>
      <c r="M1240" s="109"/>
    </row>
    <row r="1241" spans="1:13">
      <c r="E1241" s="145"/>
      <c r="F1241" s="145"/>
      <c r="G1241" s="109"/>
      <c r="H1241" s="109"/>
      <c r="I1241" s="146"/>
      <c r="J1241" s="146"/>
      <c r="K1241" s="32"/>
      <c r="L1241" s="32"/>
      <c r="M1241" s="109"/>
    </row>
    <row r="1242" spans="1:13">
      <c r="A1242" s="32"/>
      <c r="B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</row>
    <row r="1243" spans="1:13">
      <c r="E1243" s="145"/>
      <c r="F1243" s="145"/>
      <c r="I1243" s="109"/>
      <c r="J1243" s="146"/>
      <c r="K1243" s="32"/>
      <c r="L1243" s="32"/>
      <c r="M1243" s="109"/>
    </row>
    <row r="1244" spans="1:13">
      <c r="B1244" s="158"/>
      <c r="E1244" s="145"/>
      <c r="F1244" s="145"/>
      <c r="I1244" s="109"/>
      <c r="K1244" s="109"/>
      <c r="L1244" s="109"/>
      <c r="M1244" s="109"/>
    </row>
    <row r="1245" spans="1:13">
      <c r="E1245" s="145"/>
      <c r="F1245" s="145"/>
    </row>
    <row r="1246" spans="1:13">
      <c r="E1246" s="145"/>
      <c r="F1246" s="145"/>
      <c r="G1246" s="109"/>
      <c r="H1246" s="146"/>
      <c r="M1246" s="109"/>
    </row>
    <row r="1247" spans="1:13">
      <c r="E1247" s="145"/>
      <c r="F1247" s="145"/>
      <c r="G1247" s="32"/>
      <c r="H1247" s="32"/>
      <c r="I1247" s="32"/>
      <c r="J1247" s="32"/>
      <c r="K1247" s="109"/>
      <c r="M1247" s="109"/>
    </row>
    <row r="1248" spans="1:13">
      <c r="E1248" s="145"/>
      <c r="F1248" s="145"/>
      <c r="G1248" s="109"/>
      <c r="H1248" s="109"/>
      <c r="I1248" s="109"/>
      <c r="K1248" s="32"/>
      <c r="L1248" s="32"/>
      <c r="M1248" s="146"/>
    </row>
    <row r="1249" spans="2:13">
      <c r="E1249" s="145"/>
      <c r="F1249" s="145"/>
      <c r="I1249" s="109"/>
      <c r="K1249" s="32"/>
      <c r="L1249" s="32"/>
      <c r="M1249" s="109"/>
    </row>
    <row r="1250" spans="2:13">
      <c r="E1250" s="155"/>
      <c r="F1250" s="145"/>
      <c r="I1250" s="109"/>
      <c r="K1250" s="32"/>
      <c r="L1250" s="32"/>
      <c r="M1250" s="109"/>
    </row>
    <row r="1251" spans="2:13">
      <c r="E1251" s="155"/>
      <c r="F1251" s="145"/>
      <c r="G1251" s="32"/>
      <c r="H1251" s="32"/>
      <c r="I1251" s="109"/>
      <c r="K1251" s="32"/>
      <c r="L1251" s="32"/>
      <c r="M1251" s="109"/>
    </row>
    <row r="1252" spans="2:13">
      <c r="C1252" s="160"/>
      <c r="E1252" s="145"/>
      <c r="F1252" s="145"/>
      <c r="G1252" s="109"/>
      <c r="H1252" s="146"/>
      <c r="I1252" s="109"/>
      <c r="J1252" s="146"/>
      <c r="K1252" s="32"/>
      <c r="L1252" s="32"/>
      <c r="M1252" s="109"/>
    </row>
    <row r="1253" spans="2:13">
      <c r="E1253" s="145"/>
      <c r="F1253" s="145"/>
      <c r="G1253" s="32"/>
      <c r="H1253" s="32"/>
      <c r="I1253" s="109"/>
      <c r="J1253" s="146"/>
      <c r="K1253" s="32"/>
      <c r="L1253" s="32"/>
      <c r="M1253" s="109"/>
    </row>
    <row r="1254" spans="2:13">
      <c r="E1254" s="145"/>
      <c r="F1254" s="145"/>
      <c r="G1254" s="109"/>
      <c r="H1254" s="109"/>
      <c r="I1254" s="146"/>
      <c r="J1254" s="146"/>
      <c r="K1254" s="32"/>
      <c r="L1254" s="32"/>
      <c r="M1254" s="109"/>
    </row>
    <row r="1255" spans="2:13">
      <c r="E1255" s="145"/>
      <c r="F1255" s="145"/>
      <c r="I1255" s="109"/>
      <c r="J1255" s="146"/>
      <c r="K1255" s="32"/>
      <c r="L1255" s="32"/>
      <c r="M1255" s="109"/>
    </row>
    <row r="1256" spans="2:13">
      <c r="B1256" s="158"/>
      <c r="E1256" s="145"/>
      <c r="F1256" s="145"/>
      <c r="I1256" s="109"/>
      <c r="K1256" s="109"/>
      <c r="L1256" s="109"/>
      <c r="M1256" s="109"/>
    </row>
    <row r="1257" spans="2:13">
      <c r="E1257" s="145"/>
      <c r="F1257" s="145"/>
    </row>
    <row r="1258" spans="2:13">
      <c r="E1258" s="145"/>
      <c r="F1258" s="145"/>
      <c r="G1258" s="109"/>
      <c r="H1258" s="146"/>
      <c r="M1258" s="109"/>
    </row>
    <row r="1259" spans="2:13">
      <c r="E1259" s="145"/>
      <c r="F1259" s="145"/>
      <c r="G1259" s="32"/>
      <c r="H1259" s="32"/>
      <c r="I1259" s="32"/>
      <c r="J1259" s="32"/>
      <c r="K1259" s="109"/>
      <c r="M1259" s="109"/>
    </row>
    <row r="1260" spans="2:13">
      <c r="E1260" s="145"/>
      <c r="F1260" s="145"/>
      <c r="G1260" s="109"/>
      <c r="H1260" s="109"/>
      <c r="I1260" s="109"/>
      <c r="K1260" s="32"/>
      <c r="L1260" s="32"/>
      <c r="M1260" s="146"/>
    </row>
    <row r="1261" spans="2:13">
      <c r="E1261" s="145"/>
      <c r="F1261" s="145"/>
      <c r="I1261" s="109"/>
      <c r="K1261" s="32"/>
      <c r="L1261" s="32"/>
      <c r="M1261" s="109"/>
    </row>
    <row r="1262" spans="2:13">
      <c r="E1262" s="155"/>
      <c r="F1262" s="145"/>
      <c r="I1262" s="109"/>
      <c r="K1262" s="32"/>
      <c r="L1262" s="32"/>
      <c r="M1262" s="109"/>
    </row>
    <row r="1263" spans="2:13">
      <c r="E1263" s="155"/>
      <c r="F1263" s="145"/>
      <c r="G1263" s="32"/>
      <c r="H1263" s="32"/>
      <c r="I1263" s="109"/>
      <c r="K1263" s="32"/>
      <c r="L1263" s="32"/>
      <c r="M1263" s="109"/>
    </row>
    <row r="1264" spans="2:13">
      <c r="C1264" s="160"/>
      <c r="E1264" s="145"/>
      <c r="F1264" s="145"/>
      <c r="G1264" s="109"/>
      <c r="H1264" s="146"/>
      <c r="I1264" s="109"/>
      <c r="J1264" s="146"/>
      <c r="K1264" s="32"/>
      <c r="L1264" s="32"/>
      <c r="M1264" s="109"/>
    </row>
    <row r="1265" spans="2:13">
      <c r="E1265" s="145"/>
      <c r="F1265" s="145"/>
      <c r="G1265" s="32"/>
      <c r="H1265" s="32"/>
      <c r="I1265" s="109"/>
      <c r="J1265" s="146"/>
      <c r="K1265" s="32"/>
      <c r="L1265" s="32"/>
      <c r="M1265" s="109"/>
    </row>
    <row r="1266" spans="2:13">
      <c r="E1266" s="145"/>
      <c r="F1266" s="145"/>
      <c r="G1266" s="109"/>
      <c r="H1266" s="109"/>
      <c r="I1266" s="146"/>
      <c r="J1266" s="146"/>
      <c r="K1266" s="32"/>
      <c r="L1266" s="32"/>
      <c r="M1266" s="109"/>
    </row>
    <row r="1267" spans="2:13">
      <c r="E1267" s="145"/>
      <c r="F1267" s="145"/>
      <c r="I1267" s="109"/>
      <c r="J1267" s="146"/>
      <c r="K1267" s="32"/>
      <c r="L1267" s="32"/>
      <c r="M1267" s="109"/>
    </row>
    <row r="1268" spans="2:13">
      <c r="B1268" s="158"/>
      <c r="E1268" s="145"/>
      <c r="F1268" s="145"/>
      <c r="I1268" s="109"/>
      <c r="K1268" s="109"/>
      <c r="L1268" s="109"/>
      <c r="M1268" s="109"/>
    </row>
    <row r="1269" spans="2:13">
      <c r="E1269" s="145"/>
      <c r="F1269" s="145"/>
    </row>
    <row r="1270" spans="2:13">
      <c r="C1270" s="32"/>
      <c r="E1270" s="145"/>
      <c r="F1270" s="145"/>
      <c r="G1270" s="109"/>
      <c r="H1270" s="146"/>
      <c r="M1270" s="109"/>
    </row>
    <row r="1271" spans="2:13">
      <c r="E1271" s="145"/>
      <c r="F1271" s="145"/>
      <c r="G1271" s="32"/>
      <c r="H1271" s="32"/>
      <c r="I1271" s="32"/>
      <c r="J1271" s="32"/>
      <c r="K1271" s="109"/>
      <c r="M1271" s="109"/>
    </row>
    <row r="1272" spans="2:13">
      <c r="E1272" s="145"/>
      <c r="F1272" s="145"/>
      <c r="G1272" s="109"/>
      <c r="H1272" s="109"/>
      <c r="I1272" s="109"/>
      <c r="K1272" s="32"/>
      <c r="L1272" s="32"/>
      <c r="M1272" s="146"/>
    </row>
    <row r="1273" spans="2:13">
      <c r="E1273" s="145"/>
      <c r="F1273" s="145"/>
      <c r="I1273" s="109"/>
      <c r="K1273" s="32"/>
      <c r="L1273" s="32"/>
      <c r="M1273" s="109"/>
    </row>
    <row r="1274" spans="2:13">
      <c r="E1274" s="145"/>
      <c r="F1274" s="145"/>
      <c r="G1274" s="109"/>
      <c r="H1274" s="109"/>
      <c r="I1274" s="109"/>
      <c r="K1274" s="32"/>
      <c r="L1274" s="32"/>
      <c r="M1274" s="146"/>
    </row>
    <row r="1275" spans="2:13">
      <c r="E1275" s="145"/>
      <c r="F1275" s="145"/>
      <c r="I1275" s="109"/>
      <c r="K1275" s="32"/>
      <c r="L1275" s="32"/>
      <c r="M1275" s="109"/>
    </row>
    <row r="1276" spans="2:13">
      <c r="E1276" s="155"/>
      <c r="F1276" s="145"/>
      <c r="I1276" s="109"/>
      <c r="K1276" s="32"/>
      <c r="L1276" s="32"/>
      <c r="M1276" s="109"/>
    </row>
    <row r="1277" spans="2:13">
      <c r="C1277" s="160"/>
      <c r="E1277" s="155"/>
      <c r="F1277" s="145"/>
      <c r="G1277" s="32"/>
      <c r="H1277" s="32"/>
      <c r="I1277" s="109"/>
      <c r="K1277" s="32"/>
      <c r="L1277" s="32"/>
      <c r="M1277" s="109"/>
    </row>
    <row r="1278" spans="2:13">
      <c r="E1278" s="145"/>
      <c r="F1278" s="145"/>
      <c r="G1278" s="109"/>
      <c r="H1278" s="146"/>
      <c r="I1278" s="109"/>
      <c r="J1278" s="146"/>
      <c r="K1278" s="32"/>
      <c r="L1278" s="32"/>
      <c r="M1278" s="109"/>
    </row>
    <row r="1279" spans="2:13">
      <c r="E1279" s="145"/>
      <c r="F1279" s="145"/>
      <c r="G1279" s="32"/>
      <c r="H1279" s="32"/>
      <c r="I1279" s="109"/>
      <c r="J1279" s="146"/>
      <c r="K1279" s="32"/>
      <c r="L1279" s="32"/>
      <c r="M1279" s="109"/>
    </row>
    <row r="1280" spans="2:13">
      <c r="E1280" s="145"/>
      <c r="F1280" s="145"/>
      <c r="G1280" s="109"/>
      <c r="H1280" s="109"/>
      <c r="I1280" s="146"/>
      <c r="J1280" s="146"/>
      <c r="K1280" s="32"/>
      <c r="L1280" s="32"/>
      <c r="M1280" s="109"/>
    </row>
    <row r="1281" spans="1:13">
      <c r="E1281" s="145"/>
      <c r="F1281" s="145"/>
      <c r="I1281" s="109"/>
      <c r="J1281" s="146"/>
      <c r="K1281" s="32"/>
      <c r="L1281" s="32"/>
      <c r="M1281" s="109"/>
    </row>
    <row r="1282" spans="1:13">
      <c r="B1282" s="158"/>
      <c r="E1282" s="145"/>
      <c r="F1282" s="145"/>
      <c r="I1282" s="109"/>
      <c r="K1282" s="109"/>
      <c r="L1282" s="109"/>
      <c r="M1282" s="109"/>
    </row>
    <row r="1283" spans="1:13">
      <c r="A1283" s="32"/>
      <c r="B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</row>
    <row r="1284" spans="1:13">
      <c r="E1284" s="145"/>
      <c r="F1284" s="145"/>
    </row>
    <row r="1285" spans="1:13">
      <c r="E1285" s="145"/>
      <c r="F1285" s="145"/>
      <c r="G1285" s="109"/>
      <c r="H1285" s="146"/>
      <c r="M1285" s="109"/>
    </row>
    <row r="1286" spans="1:13">
      <c r="E1286" s="145"/>
      <c r="F1286" s="145"/>
      <c r="G1286" s="32"/>
      <c r="H1286" s="32"/>
      <c r="I1286" s="32"/>
      <c r="J1286" s="32"/>
      <c r="K1286" s="109"/>
      <c r="M1286" s="109"/>
    </row>
    <row r="1287" spans="1:13">
      <c r="E1287" s="145"/>
      <c r="F1287" s="145"/>
      <c r="G1287" s="109"/>
      <c r="H1287" s="109"/>
      <c r="I1287" s="109"/>
      <c r="K1287" s="32"/>
      <c r="L1287" s="32"/>
      <c r="M1287" s="146"/>
    </row>
    <row r="1288" spans="1:13">
      <c r="E1288" s="145"/>
      <c r="F1288" s="145"/>
      <c r="I1288" s="109"/>
      <c r="K1288" s="32"/>
      <c r="L1288" s="32"/>
      <c r="M1288" s="109"/>
    </row>
    <row r="1289" spans="1:13">
      <c r="C1289" s="160"/>
      <c r="E1289" s="155"/>
      <c r="F1289" s="145"/>
      <c r="I1289" s="109"/>
      <c r="K1289" s="32"/>
      <c r="L1289" s="32"/>
      <c r="M1289" s="109"/>
    </row>
    <row r="1290" spans="1:13">
      <c r="E1290" s="155"/>
      <c r="F1290" s="145"/>
      <c r="G1290" s="32"/>
      <c r="H1290" s="32"/>
      <c r="I1290" s="109"/>
      <c r="K1290" s="32"/>
      <c r="L1290" s="32"/>
      <c r="M1290" s="109"/>
    </row>
    <row r="1291" spans="1:13">
      <c r="E1291" s="145"/>
      <c r="F1291" s="145"/>
      <c r="G1291" s="109"/>
      <c r="H1291" s="146"/>
      <c r="I1291" s="109"/>
      <c r="J1291" s="146"/>
      <c r="K1291" s="32"/>
      <c r="L1291" s="32"/>
      <c r="M1291" s="109"/>
    </row>
    <row r="1292" spans="1:13">
      <c r="E1292" s="145"/>
      <c r="F1292" s="145"/>
      <c r="G1292" s="32"/>
      <c r="H1292" s="32"/>
      <c r="I1292" s="109"/>
      <c r="J1292" s="146"/>
      <c r="K1292" s="32"/>
      <c r="L1292" s="32"/>
      <c r="M1292" s="109"/>
    </row>
    <row r="1293" spans="1:13">
      <c r="E1293" s="145"/>
      <c r="F1293" s="145"/>
      <c r="G1293" s="109"/>
      <c r="H1293" s="109"/>
      <c r="I1293" s="146"/>
      <c r="J1293" s="146"/>
      <c r="K1293" s="32"/>
      <c r="L1293" s="32"/>
      <c r="M1293" s="109"/>
    </row>
    <row r="1294" spans="1:13">
      <c r="E1294" s="145"/>
      <c r="F1294" s="145"/>
      <c r="I1294" s="109"/>
      <c r="J1294" s="146"/>
      <c r="K1294" s="32"/>
      <c r="L1294" s="32"/>
      <c r="M1294" s="109"/>
    </row>
    <row r="1295" spans="1:13">
      <c r="B1295" s="158"/>
      <c r="E1295" s="145"/>
      <c r="F1295" s="145"/>
      <c r="I1295" s="109"/>
      <c r="K1295" s="109"/>
      <c r="L1295" s="109"/>
      <c r="M1295" s="109"/>
    </row>
    <row r="1296" spans="1:13">
      <c r="E1296" s="145"/>
      <c r="F1296" s="145"/>
    </row>
    <row r="1297" spans="2:13">
      <c r="E1297" s="145"/>
      <c r="F1297" s="145"/>
      <c r="G1297" s="109"/>
      <c r="H1297" s="146"/>
      <c r="M1297" s="109"/>
    </row>
    <row r="1298" spans="2:13">
      <c r="E1298" s="145"/>
      <c r="F1298" s="145"/>
      <c r="G1298" s="32"/>
      <c r="H1298" s="32"/>
      <c r="I1298" s="32"/>
      <c r="J1298" s="32"/>
      <c r="K1298" s="109"/>
      <c r="M1298" s="109"/>
    </row>
    <row r="1299" spans="2:13">
      <c r="E1299" s="145"/>
      <c r="F1299" s="145"/>
      <c r="G1299" s="109"/>
      <c r="H1299" s="109"/>
      <c r="I1299" s="109"/>
      <c r="K1299" s="32"/>
      <c r="L1299" s="32"/>
      <c r="M1299" s="146"/>
    </row>
    <row r="1300" spans="2:13">
      <c r="E1300" s="145"/>
      <c r="F1300" s="145"/>
      <c r="I1300" s="109"/>
      <c r="K1300" s="32"/>
      <c r="L1300" s="32"/>
      <c r="M1300" s="109"/>
    </row>
    <row r="1301" spans="2:13">
      <c r="C1301" s="160"/>
      <c r="E1301" s="155"/>
      <c r="F1301" s="145"/>
      <c r="I1301" s="109"/>
      <c r="K1301" s="32"/>
      <c r="L1301" s="32"/>
      <c r="M1301" s="109"/>
    </row>
    <row r="1302" spans="2:13">
      <c r="E1302" s="155"/>
      <c r="F1302" s="145"/>
      <c r="G1302" s="32"/>
      <c r="H1302" s="32"/>
      <c r="I1302" s="109"/>
      <c r="K1302" s="32"/>
      <c r="L1302" s="32"/>
      <c r="M1302" s="109"/>
    </row>
    <row r="1303" spans="2:13">
      <c r="E1303" s="145"/>
      <c r="F1303" s="145"/>
      <c r="G1303" s="109"/>
      <c r="H1303" s="146"/>
      <c r="I1303" s="109"/>
      <c r="J1303" s="146"/>
      <c r="K1303" s="32"/>
      <c r="L1303" s="32"/>
      <c r="M1303" s="109"/>
    </row>
    <row r="1304" spans="2:13">
      <c r="E1304" s="145"/>
      <c r="F1304" s="145"/>
      <c r="G1304" s="32"/>
      <c r="H1304" s="32"/>
      <c r="I1304" s="109"/>
      <c r="J1304" s="146"/>
      <c r="K1304" s="32"/>
      <c r="L1304" s="32"/>
      <c r="M1304" s="109"/>
    </row>
    <row r="1305" spans="2:13">
      <c r="C1305" s="32"/>
      <c r="E1305" s="145"/>
      <c r="F1305" s="145"/>
      <c r="G1305" s="109"/>
      <c r="H1305" s="109"/>
      <c r="I1305" s="146"/>
      <c r="J1305" s="146"/>
      <c r="K1305" s="32"/>
      <c r="L1305" s="32"/>
      <c r="M1305" s="109"/>
    </row>
    <row r="1306" spans="2:13">
      <c r="E1306" s="145"/>
      <c r="F1306" s="145"/>
      <c r="I1306" s="109"/>
      <c r="J1306" s="146"/>
      <c r="K1306" s="32"/>
      <c r="L1306" s="32"/>
      <c r="M1306" s="109"/>
    </row>
    <row r="1307" spans="2:13">
      <c r="B1307" s="158"/>
      <c r="E1307" s="145"/>
      <c r="F1307" s="145"/>
      <c r="I1307" s="109"/>
      <c r="K1307" s="109"/>
      <c r="L1307" s="109"/>
      <c r="M1307" s="109"/>
    </row>
    <row r="1308" spans="2:13">
      <c r="E1308" s="145"/>
      <c r="F1308" s="145"/>
    </row>
    <row r="1309" spans="2:13">
      <c r="E1309" s="145"/>
      <c r="F1309" s="145"/>
      <c r="G1309" s="109"/>
      <c r="H1309" s="146"/>
      <c r="M1309" s="109"/>
    </row>
    <row r="1310" spans="2:13">
      <c r="E1310" s="145"/>
      <c r="F1310" s="145"/>
      <c r="G1310" s="32"/>
      <c r="H1310" s="32"/>
      <c r="I1310" s="32"/>
      <c r="J1310" s="32"/>
      <c r="K1310" s="109"/>
      <c r="M1310" s="109"/>
    </row>
    <row r="1311" spans="2:13">
      <c r="E1311" s="145"/>
      <c r="F1311" s="145"/>
      <c r="G1311" s="109"/>
      <c r="H1311" s="109"/>
      <c r="I1311" s="109"/>
      <c r="K1311" s="32"/>
      <c r="L1311" s="32"/>
      <c r="M1311" s="146"/>
    </row>
    <row r="1312" spans="2:13">
      <c r="E1312" s="145"/>
      <c r="F1312" s="145"/>
      <c r="I1312" s="109"/>
      <c r="K1312" s="32"/>
      <c r="L1312" s="32"/>
      <c r="M1312" s="109"/>
    </row>
    <row r="1313" spans="1:13">
      <c r="E1313" s="155"/>
      <c r="F1313" s="145"/>
      <c r="I1313" s="109"/>
      <c r="K1313" s="32"/>
      <c r="L1313" s="32"/>
      <c r="M1313" s="109"/>
    </row>
    <row r="1314" spans="1:13">
      <c r="C1314" s="160"/>
      <c r="E1314" s="155"/>
      <c r="F1314" s="145"/>
      <c r="G1314" s="32"/>
      <c r="H1314" s="32"/>
      <c r="I1314" s="109"/>
      <c r="K1314" s="32"/>
      <c r="L1314" s="32"/>
      <c r="M1314" s="109"/>
    </row>
    <row r="1315" spans="1:13">
      <c r="E1315" s="145"/>
      <c r="F1315" s="145"/>
      <c r="G1315" s="109"/>
      <c r="H1315" s="146"/>
      <c r="I1315" s="109"/>
      <c r="J1315" s="146"/>
      <c r="K1315" s="32"/>
      <c r="L1315" s="32"/>
      <c r="M1315" s="109"/>
    </row>
    <row r="1316" spans="1:13">
      <c r="E1316" s="145"/>
      <c r="F1316" s="145"/>
      <c r="G1316" s="32"/>
      <c r="H1316" s="32"/>
      <c r="I1316" s="109"/>
      <c r="J1316" s="146"/>
      <c r="K1316" s="32"/>
      <c r="L1316" s="32"/>
      <c r="M1316" s="109"/>
    </row>
    <row r="1317" spans="1:13">
      <c r="E1317" s="145"/>
      <c r="F1317" s="145"/>
      <c r="G1317" s="109"/>
      <c r="H1317" s="109"/>
      <c r="I1317" s="146"/>
      <c r="J1317" s="146"/>
      <c r="K1317" s="32"/>
      <c r="L1317" s="32"/>
      <c r="M1317" s="109"/>
    </row>
    <row r="1318" spans="1:13">
      <c r="A1318" s="32"/>
      <c r="B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</row>
    <row r="1319" spans="1:13">
      <c r="E1319" s="145"/>
      <c r="F1319" s="145"/>
      <c r="I1319" s="109"/>
      <c r="J1319" s="146"/>
      <c r="K1319" s="32"/>
      <c r="L1319" s="32"/>
      <c r="M1319" s="109"/>
    </row>
    <row r="1320" spans="1:13">
      <c r="B1320" s="158"/>
      <c r="E1320" s="145"/>
      <c r="F1320" s="145"/>
      <c r="I1320" s="109"/>
      <c r="K1320" s="109"/>
      <c r="L1320" s="109"/>
      <c r="M1320" s="109"/>
    </row>
    <row r="1321" spans="1:13">
      <c r="E1321" s="145"/>
      <c r="F1321" s="145"/>
    </row>
    <row r="1322" spans="1:13">
      <c r="E1322" s="145"/>
      <c r="F1322" s="145"/>
      <c r="G1322" s="109"/>
      <c r="H1322" s="146"/>
      <c r="M1322" s="109"/>
    </row>
    <row r="1323" spans="1:13">
      <c r="E1323" s="145"/>
      <c r="F1323" s="145"/>
      <c r="G1323" s="32"/>
      <c r="H1323" s="32"/>
      <c r="I1323" s="32"/>
      <c r="J1323" s="32"/>
      <c r="K1323" s="109"/>
      <c r="M1323" s="109"/>
    </row>
    <row r="1324" spans="1:13">
      <c r="E1324" s="145"/>
      <c r="F1324" s="145"/>
      <c r="G1324" s="109"/>
      <c r="H1324" s="109"/>
      <c r="I1324" s="109"/>
      <c r="K1324" s="32"/>
      <c r="L1324" s="32"/>
      <c r="M1324" s="146"/>
    </row>
    <row r="1325" spans="1:13">
      <c r="E1325" s="145"/>
      <c r="F1325" s="145"/>
      <c r="I1325" s="109"/>
      <c r="K1325" s="32"/>
      <c r="L1325" s="32"/>
      <c r="M1325" s="109"/>
    </row>
    <row r="1326" spans="1:13">
      <c r="C1326" s="160"/>
      <c r="E1326" s="155"/>
      <c r="F1326" s="145"/>
      <c r="I1326" s="109"/>
      <c r="K1326" s="32"/>
      <c r="L1326" s="32"/>
      <c r="M1326" s="109"/>
    </row>
    <row r="1327" spans="1:13">
      <c r="E1327" s="155"/>
      <c r="F1327" s="145"/>
      <c r="G1327" s="32"/>
      <c r="H1327" s="32"/>
      <c r="I1327" s="109"/>
      <c r="K1327" s="32"/>
      <c r="L1327" s="32"/>
      <c r="M1327" s="109"/>
    </row>
    <row r="1328" spans="1:13">
      <c r="E1328" s="145"/>
      <c r="F1328" s="145"/>
      <c r="G1328" s="109"/>
      <c r="H1328" s="146"/>
      <c r="I1328" s="109"/>
      <c r="J1328" s="146"/>
      <c r="K1328" s="32"/>
      <c r="L1328" s="32"/>
      <c r="M1328" s="109"/>
    </row>
    <row r="1329" spans="2:13">
      <c r="E1329" s="145"/>
      <c r="F1329" s="145"/>
      <c r="G1329" s="32"/>
      <c r="H1329" s="32"/>
      <c r="I1329" s="109"/>
      <c r="J1329" s="146"/>
      <c r="K1329" s="32"/>
      <c r="L1329" s="32"/>
      <c r="M1329" s="109"/>
    </row>
    <row r="1330" spans="2:13">
      <c r="E1330" s="145"/>
      <c r="F1330" s="145"/>
      <c r="G1330" s="109"/>
      <c r="H1330" s="109"/>
      <c r="I1330" s="146"/>
      <c r="J1330" s="146"/>
      <c r="K1330" s="32"/>
      <c r="L1330" s="32"/>
      <c r="M1330" s="109"/>
    </row>
    <row r="1331" spans="2:13">
      <c r="E1331" s="145"/>
      <c r="F1331" s="145"/>
      <c r="I1331" s="109"/>
      <c r="J1331" s="146"/>
      <c r="K1331" s="32"/>
      <c r="L1331" s="32"/>
      <c r="M1331" s="109"/>
    </row>
    <row r="1332" spans="2:13">
      <c r="B1332" s="158"/>
      <c r="E1332" s="145"/>
      <c r="F1332" s="145"/>
      <c r="I1332" s="109"/>
      <c r="K1332" s="109"/>
      <c r="L1332" s="109"/>
      <c r="M1332" s="109"/>
    </row>
    <row r="1333" spans="2:13">
      <c r="E1333" s="145"/>
      <c r="F1333" s="145"/>
    </row>
    <row r="1334" spans="2:13">
      <c r="E1334" s="145"/>
      <c r="F1334" s="145"/>
      <c r="G1334" s="109"/>
      <c r="H1334" s="146"/>
      <c r="M1334" s="109"/>
    </row>
    <row r="1335" spans="2:13">
      <c r="E1335" s="145"/>
      <c r="F1335" s="145"/>
      <c r="G1335" s="32"/>
      <c r="H1335" s="32"/>
      <c r="I1335" s="32"/>
      <c r="J1335" s="32"/>
      <c r="K1335" s="109"/>
      <c r="M1335" s="109"/>
    </row>
    <row r="1336" spans="2:13">
      <c r="E1336" s="145"/>
      <c r="F1336" s="145"/>
      <c r="G1336" s="109"/>
      <c r="H1336" s="109"/>
      <c r="I1336" s="109"/>
      <c r="K1336" s="32"/>
      <c r="L1336" s="32"/>
      <c r="M1336" s="146"/>
    </row>
    <row r="1337" spans="2:13">
      <c r="E1337" s="145"/>
      <c r="F1337" s="145"/>
      <c r="I1337" s="109"/>
      <c r="K1337" s="32"/>
      <c r="L1337" s="32"/>
      <c r="M1337" s="109"/>
    </row>
    <row r="1338" spans="2:13">
      <c r="C1338" s="160"/>
      <c r="E1338" s="155"/>
      <c r="F1338" s="145"/>
      <c r="I1338" s="109"/>
      <c r="K1338" s="32"/>
      <c r="L1338" s="32"/>
      <c r="M1338" s="109"/>
    </row>
    <row r="1339" spans="2:13">
      <c r="E1339" s="155"/>
      <c r="F1339" s="145"/>
      <c r="G1339" s="32"/>
      <c r="H1339" s="32"/>
      <c r="I1339" s="109"/>
      <c r="K1339" s="32"/>
      <c r="L1339" s="32"/>
      <c r="M1339" s="109"/>
    </row>
    <row r="1340" spans="2:13">
      <c r="C1340" s="32"/>
      <c r="E1340" s="145"/>
      <c r="F1340" s="145"/>
      <c r="G1340" s="109"/>
      <c r="H1340" s="146"/>
      <c r="I1340" s="109"/>
      <c r="J1340" s="146"/>
      <c r="K1340" s="32"/>
      <c r="L1340" s="32"/>
      <c r="M1340" s="109"/>
    </row>
    <row r="1341" spans="2:13">
      <c r="E1341" s="145"/>
      <c r="F1341" s="145"/>
      <c r="G1341" s="32"/>
      <c r="H1341" s="32"/>
      <c r="I1341" s="109"/>
      <c r="J1341" s="146"/>
      <c r="K1341" s="32"/>
      <c r="L1341" s="32"/>
      <c r="M1341" s="109"/>
    </row>
    <row r="1342" spans="2:13">
      <c r="E1342" s="145"/>
      <c r="F1342" s="145"/>
      <c r="G1342" s="109"/>
      <c r="H1342" s="109"/>
      <c r="I1342" s="146"/>
      <c r="J1342" s="146"/>
      <c r="K1342" s="32"/>
      <c r="L1342" s="32"/>
      <c r="M1342" s="109"/>
    </row>
    <row r="1343" spans="2:13">
      <c r="E1343" s="145"/>
      <c r="F1343" s="145"/>
      <c r="I1343" s="109"/>
      <c r="J1343" s="146"/>
      <c r="K1343" s="32"/>
      <c r="L1343" s="32"/>
      <c r="M1343" s="109"/>
    </row>
    <row r="1344" spans="2:13">
      <c r="B1344" s="158"/>
      <c r="E1344" s="145"/>
      <c r="F1344" s="145"/>
      <c r="I1344" s="109"/>
      <c r="K1344" s="109"/>
      <c r="L1344" s="109"/>
      <c r="M1344" s="109"/>
    </row>
    <row r="1345" spans="1:13">
      <c r="E1345" s="145"/>
      <c r="F1345" s="145"/>
    </row>
    <row r="1346" spans="1:13">
      <c r="E1346" s="145"/>
      <c r="F1346" s="145"/>
      <c r="G1346" s="109"/>
      <c r="H1346" s="146"/>
      <c r="M1346" s="109"/>
    </row>
    <row r="1347" spans="1:13">
      <c r="E1347" s="145"/>
      <c r="F1347" s="145"/>
      <c r="G1347" s="32"/>
      <c r="H1347" s="32"/>
      <c r="I1347" s="32"/>
      <c r="J1347" s="32"/>
      <c r="K1347" s="109"/>
      <c r="M1347" s="109"/>
    </row>
    <row r="1348" spans="1:13">
      <c r="E1348" s="145"/>
      <c r="F1348" s="145"/>
      <c r="G1348" s="109"/>
      <c r="H1348" s="109"/>
      <c r="I1348" s="109"/>
      <c r="K1348" s="32"/>
      <c r="L1348" s="32"/>
      <c r="M1348" s="146"/>
    </row>
    <row r="1349" spans="1:13">
      <c r="C1349" s="32"/>
      <c r="E1349" s="145"/>
      <c r="F1349" s="145"/>
      <c r="I1349" s="109"/>
      <c r="K1349" s="32"/>
      <c r="L1349" s="32"/>
      <c r="M1349" s="109"/>
    </row>
    <row r="1350" spans="1:13">
      <c r="C1350" s="160"/>
      <c r="E1350" s="155"/>
      <c r="F1350" s="145"/>
      <c r="I1350" s="109"/>
      <c r="K1350" s="32"/>
      <c r="L1350" s="32"/>
      <c r="M1350" s="109"/>
    </row>
    <row r="1351" spans="1:13">
      <c r="E1351" s="155"/>
      <c r="F1351" s="145"/>
      <c r="G1351" s="32"/>
      <c r="H1351" s="32"/>
      <c r="I1351" s="109"/>
      <c r="K1351" s="32"/>
      <c r="L1351" s="32"/>
      <c r="M1351" s="109"/>
    </row>
    <row r="1352" spans="1:13">
      <c r="E1352" s="145"/>
      <c r="F1352" s="145"/>
      <c r="G1352" s="109"/>
      <c r="H1352" s="146"/>
      <c r="I1352" s="109"/>
      <c r="J1352" s="146"/>
      <c r="K1352" s="32"/>
      <c r="L1352" s="32"/>
      <c r="M1352" s="109"/>
    </row>
    <row r="1353" spans="1:13">
      <c r="A1353" s="32"/>
      <c r="B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</row>
    <row r="1354" spans="1:13">
      <c r="E1354" s="145"/>
      <c r="F1354" s="145"/>
      <c r="G1354" s="32"/>
      <c r="H1354" s="32"/>
      <c r="I1354" s="109"/>
      <c r="J1354" s="146"/>
      <c r="K1354" s="32"/>
      <c r="L1354" s="32"/>
      <c r="M1354" s="109"/>
    </row>
    <row r="1355" spans="1:13">
      <c r="E1355" s="145"/>
      <c r="F1355" s="145"/>
      <c r="G1355" s="109"/>
      <c r="H1355" s="109"/>
      <c r="I1355" s="146"/>
      <c r="J1355" s="146"/>
      <c r="K1355" s="32"/>
      <c r="L1355" s="32"/>
      <c r="M1355" s="109"/>
    </row>
    <row r="1356" spans="1:13">
      <c r="E1356" s="145"/>
      <c r="F1356" s="145"/>
      <c r="I1356" s="109"/>
      <c r="J1356" s="146"/>
      <c r="K1356" s="32"/>
      <c r="L1356" s="32"/>
      <c r="M1356" s="109"/>
    </row>
    <row r="1357" spans="1:13">
      <c r="B1357" s="158"/>
      <c r="E1357" s="145"/>
      <c r="F1357" s="145"/>
      <c r="I1357" s="109"/>
      <c r="K1357" s="109"/>
      <c r="L1357" s="109"/>
      <c r="M1357" s="109"/>
    </row>
    <row r="1358" spans="1:13">
      <c r="E1358" s="145"/>
      <c r="F1358" s="145"/>
    </row>
    <row r="1359" spans="1:13">
      <c r="E1359" s="145"/>
      <c r="F1359" s="145"/>
      <c r="G1359" s="109"/>
      <c r="H1359" s="146"/>
      <c r="M1359" s="109"/>
    </row>
    <row r="1360" spans="1:13">
      <c r="E1360" s="145"/>
      <c r="F1360" s="145"/>
      <c r="G1360" s="32"/>
      <c r="H1360" s="32"/>
      <c r="I1360" s="32"/>
      <c r="J1360" s="32"/>
      <c r="K1360" s="109"/>
      <c r="M1360" s="109"/>
    </row>
    <row r="1361" spans="1:13">
      <c r="E1361" s="145"/>
      <c r="F1361" s="145"/>
      <c r="G1361" s="109"/>
      <c r="H1361" s="109"/>
      <c r="I1361" s="109"/>
      <c r="K1361" s="32"/>
      <c r="L1361" s="32"/>
      <c r="M1361" s="146"/>
    </row>
    <row r="1362" spans="1:13">
      <c r="C1362" s="160"/>
      <c r="E1362" s="145"/>
      <c r="F1362" s="145"/>
      <c r="I1362" s="109"/>
      <c r="K1362" s="32"/>
      <c r="L1362" s="32"/>
      <c r="M1362" s="109"/>
    </row>
    <row r="1363" spans="1:13">
      <c r="E1363" s="155"/>
      <c r="F1363" s="145"/>
      <c r="I1363" s="109"/>
      <c r="K1363" s="32"/>
      <c r="L1363" s="32"/>
      <c r="M1363" s="109"/>
    </row>
    <row r="1364" spans="1:13">
      <c r="E1364" s="145"/>
      <c r="F1364" s="145"/>
      <c r="G1364" s="109"/>
      <c r="H1364" s="146"/>
      <c r="M1364" s="109"/>
    </row>
    <row r="1365" spans="1:13">
      <c r="E1365" s="145"/>
      <c r="F1365" s="145"/>
      <c r="G1365" s="32"/>
      <c r="H1365" s="32"/>
      <c r="I1365" s="32"/>
      <c r="J1365" s="32"/>
      <c r="K1365" s="109"/>
      <c r="M1365" s="109"/>
    </row>
    <row r="1366" spans="1:13">
      <c r="E1366" s="145"/>
      <c r="F1366" s="145"/>
      <c r="G1366" s="109"/>
      <c r="H1366" s="109"/>
      <c r="I1366" s="109"/>
      <c r="K1366" s="32"/>
      <c r="L1366" s="32"/>
      <c r="M1366" s="146"/>
    </row>
    <row r="1367" spans="1:13">
      <c r="E1367" s="145"/>
      <c r="F1367" s="145"/>
      <c r="I1367" s="109"/>
      <c r="K1367" s="32"/>
      <c r="L1367" s="32"/>
      <c r="M1367" s="109"/>
    </row>
    <row r="1368" spans="1:13">
      <c r="E1368" s="155"/>
      <c r="F1368" s="145"/>
      <c r="I1368" s="109"/>
      <c r="K1368" s="32"/>
      <c r="L1368" s="32"/>
      <c r="M1368" s="109"/>
    </row>
    <row r="1369" spans="1:13">
      <c r="A1369" s="32"/>
      <c r="B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</row>
    <row r="1370" spans="1:13">
      <c r="E1370" s="155"/>
      <c r="F1370" s="145"/>
      <c r="G1370" s="32"/>
      <c r="H1370" s="32"/>
      <c r="I1370" s="109"/>
      <c r="K1370" s="32"/>
      <c r="L1370" s="32"/>
      <c r="M1370" s="109"/>
    </row>
    <row r="1371" spans="1:13">
      <c r="E1371" s="145"/>
      <c r="F1371" s="145"/>
      <c r="G1371" s="109"/>
      <c r="H1371" s="146"/>
      <c r="I1371" s="109"/>
      <c r="J1371" s="146"/>
      <c r="K1371" s="32"/>
      <c r="L1371" s="32"/>
      <c r="M1371" s="109"/>
    </row>
    <row r="1372" spans="1:13">
      <c r="E1372" s="145"/>
      <c r="F1372" s="145"/>
      <c r="G1372" s="32"/>
      <c r="H1372" s="32"/>
      <c r="I1372" s="109"/>
      <c r="J1372" s="146"/>
      <c r="K1372" s="32"/>
      <c r="L1372" s="32"/>
      <c r="M1372" s="109"/>
    </row>
    <row r="1373" spans="1:13">
      <c r="E1373" s="145"/>
      <c r="F1373" s="145"/>
      <c r="G1373" s="109"/>
      <c r="H1373" s="109"/>
      <c r="I1373" s="146"/>
      <c r="J1373" s="146"/>
      <c r="K1373" s="32"/>
      <c r="L1373" s="32"/>
      <c r="M1373" s="109"/>
    </row>
    <row r="1374" spans="1:13">
      <c r="C1374" s="160"/>
      <c r="E1374" s="145"/>
      <c r="F1374" s="145"/>
      <c r="I1374" s="109"/>
      <c r="J1374" s="146"/>
      <c r="K1374" s="32"/>
      <c r="L1374" s="32"/>
      <c r="M1374" s="109"/>
    </row>
    <row r="1375" spans="1:13">
      <c r="B1375" s="158"/>
      <c r="E1375" s="145"/>
      <c r="F1375" s="145"/>
      <c r="I1375" s="109"/>
      <c r="K1375" s="109"/>
      <c r="L1375" s="109"/>
      <c r="M1375" s="109"/>
    </row>
    <row r="1376" spans="1:13">
      <c r="E1376" s="145"/>
      <c r="F1376" s="145"/>
    </row>
    <row r="1377" spans="2:13">
      <c r="E1377" s="145"/>
      <c r="F1377" s="145"/>
      <c r="G1377" s="109"/>
      <c r="H1377" s="146"/>
      <c r="M1377" s="109"/>
    </row>
    <row r="1378" spans="2:13">
      <c r="E1378" s="145"/>
      <c r="F1378" s="145"/>
      <c r="G1378" s="32"/>
      <c r="H1378" s="32"/>
      <c r="I1378" s="32"/>
      <c r="J1378" s="32"/>
      <c r="K1378" s="109"/>
      <c r="M1378" s="109"/>
    </row>
    <row r="1379" spans="2:13">
      <c r="E1379" s="145"/>
      <c r="F1379" s="145"/>
      <c r="G1379" s="109"/>
      <c r="H1379" s="109"/>
      <c r="I1379" s="109"/>
      <c r="K1379" s="32"/>
      <c r="L1379" s="32"/>
      <c r="M1379" s="146"/>
    </row>
    <row r="1380" spans="2:13">
      <c r="E1380" s="145"/>
      <c r="F1380" s="145"/>
      <c r="I1380" s="109"/>
      <c r="K1380" s="32"/>
      <c r="L1380" s="32"/>
      <c r="M1380" s="109"/>
    </row>
    <row r="1381" spans="2:13">
      <c r="E1381" s="155"/>
      <c r="F1381" s="145"/>
      <c r="I1381" s="109"/>
      <c r="K1381" s="32"/>
      <c r="L1381" s="32"/>
      <c r="M1381" s="109"/>
    </row>
    <row r="1382" spans="2:13">
      <c r="E1382" s="155"/>
      <c r="F1382" s="145"/>
      <c r="G1382" s="32"/>
      <c r="H1382" s="32"/>
      <c r="I1382" s="109"/>
      <c r="K1382" s="32"/>
      <c r="L1382" s="32"/>
      <c r="M1382" s="109"/>
    </row>
    <row r="1383" spans="2:13">
      <c r="E1383" s="145"/>
      <c r="F1383" s="145"/>
      <c r="G1383" s="109"/>
      <c r="H1383" s="146"/>
      <c r="I1383" s="109"/>
      <c r="J1383" s="146"/>
      <c r="K1383" s="32"/>
      <c r="L1383" s="32"/>
      <c r="M1383" s="109"/>
    </row>
    <row r="1384" spans="2:13">
      <c r="C1384" s="32"/>
      <c r="E1384" s="145"/>
      <c r="F1384" s="145"/>
      <c r="G1384" s="32"/>
      <c r="H1384" s="32"/>
      <c r="I1384" s="109"/>
      <c r="J1384" s="146"/>
      <c r="K1384" s="32"/>
      <c r="L1384" s="32"/>
      <c r="M1384" s="109"/>
    </row>
    <row r="1385" spans="2:13">
      <c r="E1385" s="145"/>
      <c r="F1385" s="145"/>
      <c r="G1385" s="109"/>
      <c r="H1385" s="109"/>
      <c r="I1385" s="146"/>
      <c r="J1385" s="146"/>
      <c r="K1385" s="32"/>
      <c r="L1385" s="32"/>
      <c r="M1385" s="109"/>
    </row>
    <row r="1386" spans="2:13">
      <c r="E1386" s="145"/>
      <c r="F1386" s="145"/>
      <c r="I1386" s="109"/>
      <c r="J1386" s="146"/>
      <c r="K1386" s="32"/>
      <c r="L1386" s="32"/>
      <c r="M1386" s="109"/>
    </row>
    <row r="1387" spans="2:13">
      <c r="B1387" s="158"/>
      <c r="C1387" s="160"/>
      <c r="E1387" s="145"/>
      <c r="F1387" s="145"/>
      <c r="I1387" s="109"/>
      <c r="K1387" s="109"/>
      <c r="L1387" s="109"/>
      <c r="M1387" s="109"/>
    </row>
    <row r="1388" spans="2:13">
      <c r="E1388" s="145"/>
      <c r="F1388" s="145"/>
    </row>
    <row r="1389" spans="2:13">
      <c r="E1389" s="145"/>
      <c r="F1389" s="145"/>
      <c r="G1389" s="109"/>
      <c r="H1389" s="146"/>
      <c r="M1389" s="109"/>
    </row>
    <row r="1390" spans="2:13">
      <c r="E1390" s="145"/>
      <c r="F1390" s="145"/>
      <c r="G1390" s="32"/>
      <c r="H1390" s="32"/>
      <c r="I1390" s="32"/>
      <c r="J1390" s="32"/>
      <c r="K1390" s="109"/>
      <c r="M1390" s="109"/>
    </row>
    <row r="1391" spans="2:13">
      <c r="E1391" s="145"/>
      <c r="F1391" s="145"/>
      <c r="G1391" s="109"/>
      <c r="H1391" s="109"/>
      <c r="I1391" s="109"/>
      <c r="K1391" s="32"/>
      <c r="L1391" s="32"/>
      <c r="M1391" s="146"/>
    </row>
    <row r="1392" spans="2:13">
      <c r="E1392" s="145"/>
      <c r="F1392" s="145"/>
      <c r="I1392" s="109"/>
      <c r="K1392" s="32"/>
      <c r="L1392" s="32"/>
      <c r="M1392" s="109"/>
    </row>
    <row r="1393" spans="1:13">
      <c r="E1393" s="155"/>
      <c r="F1393" s="145"/>
      <c r="I1393" s="109"/>
      <c r="K1393" s="32"/>
      <c r="L1393" s="32"/>
      <c r="M1393" s="109"/>
    </row>
    <row r="1394" spans="1:13">
      <c r="E1394" s="155"/>
      <c r="F1394" s="145"/>
      <c r="G1394" s="32"/>
      <c r="H1394" s="32"/>
      <c r="I1394" s="109"/>
      <c r="K1394" s="32"/>
      <c r="L1394" s="32"/>
      <c r="M1394" s="109"/>
    </row>
    <row r="1395" spans="1:13">
      <c r="E1395" s="145"/>
      <c r="F1395" s="145"/>
      <c r="G1395" s="109"/>
      <c r="H1395" s="146"/>
      <c r="I1395" s="109"/>
      <c r="J1395" s="146"/>
      <c r="K1395" s="32"/>
      <c r="L1395" s="32"/>
      <c r="M1395" s="109"/>
    </row>
    <row r="1396" spans="1:13">
      <c r="E1396" s="145"/>
      <c r="F1396" s="145"/>
      <c r="G1396" s="32"/>
      <c r="H1396" s="32"/>
      <c r="I1396" s="109"/>
      <c r="J1396" s="146"/>
      <c r="K1396" s="32"/>
      <c r="L1396" s="32"/>
      <c r="M1396" s="109"/>
    </row>
    <row r="1397" spans="1:13">
      <c r="E1397" s="145"/>
      <c r="F1397" s="145"/>
      <c r="G1397" s="109"/>
      <c r="H1397" s="109"/>
      <c r="I1397" s="146"/>
      <c r="J1397" s="146"/>
      <c r="K1397" s="32"/>
      <c r="L1397" s="32"/>
      <c r="M1397" s="109"/>
    </row>
    <row r="1398" spans="1:13">
      <c r="E1398" s="145"/>
      <c r="F1398" s="145"/>
      <c r="I1398" s="109"/>
      <c r="J1398" s="146"/>
      <c r="K1398" s="32"/>
      <c r="L1398" s="32"/>
      <c r="M1398" s="109"/>
    </row>
    <row r="1399" spans="1:13">
      <c r="B1399" s="158"/>
      <c r="C1399" s="160"/>
      <c r="E1399" s="145"/>
      <c r="F1399" s="145"/>
      <c r="I1399" s="109"/>
      <c r="K1399" s="109"/>
      <c r="L1399" s="109"/>
      <c r="M1399" s="109"/>
    </row>
    <row r="1400" spans="1:13">
      <c r="E1400" s="145"/>
      <c r="F1400" s="145"/>
    </row>
    <row r="1401" spans="1:13">
      <c r="E1401" s="145"/>
      <c r="F1401" s="145"/>
      <c r="G1401" s="109"/>
      <c r="H1401" s="146"/>
      <c r="M1401" s="109"/>
    </row>
    <row r="1402" spans="1:13">
      <c r="E1402" s="145"/>
      <c r="F1402" s="145"/>
      <c r="G1402" s="32"/>
      <c r="H1402" s="32"/>
      <c r="I1402" s="32"/>
      <c r="J1402" s="32"/>
      <c r="K1402" s="109"/>
      <c r="M1402" s="109"/>
    </row>
    <row r="1403" spans="1:13">
      <c r="E1403" s="145"/>
      <c r="F1403" s="145"/>
      <c r="G1403" s="109"/>
      <c r="H1403" s="109"/>
      <c r="I1403" s="109"/>
      <c r="K1403" s="32"/>
      <c r="L1403" s="32"/>
      <c r="M1403" s="146"/>
    </row>
    <row r="1404" spans="1:13">
      <c r="A1404" s="32"/>
      <c r="B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</row>
    <row r="1405" spans="1:13">
      <c r="E1405" s="145"/>
      <c r="F1405" s="145"/>
      <c r="I1405" s="109"/>
      <c r="K1405" s="32"/>
      <c r="L1405" s="32"/>
      <c r="M1405" s="109"/>
    </row>
    <row r="1406" spans="1:13">
      <c r="E1406" s="155"/>
      <c r="F1406" s="145"/>
      <c r="I1406" s="109"/>
      <c r="K1406" s="32"/>
      <c r="L1406" s="32"/>
      <c r="M1406" s="109"/>
    </row>
    <row r="1407" spans="1:13">
      <c r="E1407" s="155"/>
      <c r="F1407" s="145"/>
      <c r="G1407" s="32"/>
      <c r="H1407" s="32"/>
      <c r="I1407" s="109"/>
      <c r="K1407" s="32"/>
      <c r="L1407" s="32"/>
      <c r="M1407" s="109"/>
    </row>
    <row r="1408" spans="1:13">
      <c r="E1408" s="145"/>
      <c r="F1408" s="145"/>
      <c r="G1408" s="109"/>
      <c r="H1408" s="146"/>
      <c r="I1408" s="109"/>
      <c r="J1408" s="146"/>
      <c r="K1408" s="32"/>
      <c r="L1408" s="32"/>
      <c r="M1408" s="109"/>
    </row>
    <row r="1409" spans="2:13">
      <c r="E1409" s="145"/>
      <c r="F1409" s="145"/>
      <c r="G1409" s="32"/>
      <c r="H1409" s="32"/>
      <c r="I1409" s="109"/>
      <c r="J1409" s="146"/>
      <c r="K1409" s="32"/>
      <c r="L1409" s="32"/>
      <c r="M1409" s="109"/>
    </row>
    <row r="1410" spans="2:13">
      <c r="E1410" s="145"/>
      <c r="F1410" s="145"/>
      <c r="G1410" s="109"/>
      <c r="H1410" s="109"/>
      <c r="I1410" s="146"/>
      <c r="J1410" s="146"/>
      <c r="K1410" s="32"/>
      <c r="L1410" s="32"/>
      <c r="M1410" s="109"/>
    </row>
    <row r="1411" spans="2:13">
      <c r="C1411" s="160"/>
      <c r="E1411" s="145"/>
      <c r="F1411" s="145"/>
      <c r="I1411" s="109"/>
      <c r="J1411" s="146"/>
      <c r="K1411" s="32"/>
      <c r="L1411" s="32"/>
      <c r="M1411" s="109"/>
    </row>
    <row r="1412" spans="2:13">
      <c r="B1412" s="158"/>
      <c r="E1412" s="145"/>
      <c r="F1412" s="145"/>
      <c r="I1412" s="109"/>
      <c r="K1412" s="109"/>
      <c r="L1412" s="109"/>
      <c r="M1412" s="109"/>
    </row>
    <row r="1413" spans="2:13">
      <c r="E1413" s="145"/>
      <c r="F1413" s="145"/>
    </row>
    <row r="1414" spans="2:13">
      <c r="E1414" s="145"/>
      <c r="F1414" s="145"/>
      <c r="G1414" s="109"/>
      <c r="H1414" s="146"/>
      <c r="M1414" s="109"/>
    </row>
    <row r="1415" spans="2:13">
      <c r="E1415" s="145"/>
      <c r="F1415" s="145"/>
      <c r="G1415" s="32"/>
      <c r="H1415" s="32"/>
      <c r="I1415" s="32"/>
      <c r="J1415" s="32"/>
      <c r="K1415" s="109"/>
      <c r="M1415" s="109"/>
    </row>
    <row r="1416" spans="2:13">
      <c r="E1416" s="145"/>
      <c r="F1416" s="145"/>
      <c r="G1416" s="109"/>
      <c r="H1416" s="109"/>
      <c r="I1416" s="109"/>
      <c r="K1416" s="32"/>
      <c r="L1416" s="32"/>
      <c r="M1416" s="146"/>
    </row>
    <row r="1417" spans="2:13">
      <c r="E1417" s="145"/>
      <c r="F1417" s="145"/>
      <c r="I1417" s="109"/>
      <c r="K1417" s="32"/>
      <c r="L1417" s="32"/>
      <c r="M1417" s="109"/>
    </row>
    <row r="1418" spans="2:13">
      <c r="E1418" s="155"/>
      <c r="F1418" s="145"/>
      <c r="I1418" s="109"/>
      <c r="K1418" s="32"/>
      <c r="L1418" s="32"/>
      <c r="M1418" s="109"/>
    </row>
    <row r="1419" spans="2:13">
      <c r="E1419" s="155"/>
      <c r="F1419" s="145"/>
      <c r="G1419" s="32"/>
      <c r="H1419" s="32"/>
      <c r="I1419" s="109"/>
      <c r="K1419" s="32"/>
      <c r="L1419" s="32"/>
      <c r="M1419" s="109"/>
    </row>
    <row r="1420" spans="2:13">
      <c r="E1420" s="145"/>
      <c r="F1420" s="145"/>
      <c r="G1420" s="109"/>
      <c r="H1420" s="146"/>
      <c r="I1420" s="109"/>
      <c r="J1420" s="146"/>
      <c r="K1420" s="32"/>
      <c r="L1420" s="32"/>
      <c r="M1420" s="109"/>
    </row>
    <row r="1421" spans="2:13">
      <c r="E1421" s="145"/>
      <c r="F1421" s="145"/>
      <c r="G1421" s="32"/>
      <c r="H1421" s="32"/>
      <c r="I1421" s="109"/>
      <c r="J1421" s="146"/>
      <c r="K1421" s="32"/>
      <c r="L1421" s="32"/>
      <c r="M1421" s="109"/>
    </row>
    <row r="1422" spans="2:13">
      <c r="E1422" s="145"/>
      <c r="F1422" s="145"/>
      <c r="G1422" s="109"/>
      <c r="H1422" s="109"/>
      <c r="I1422" s="146"/>
      <c r="J1422" s="146"/>
      <c r="K1422" s="32"/>
      <c r="L1422" s="32"/>
      <c r="M1422" s="109"/>
    </row>
    <row r="1423" spans="2:13">
      <c r="E1423" s="145"/>
      <c r="F1423" s="145"/>
      <c r="I1423" s="109"/>
      <c r="J1423" s="146"/>
      <c r="K1423" s="32"/>
      <c r="L1423" s="32"/>
      <c r="M1423" s="109"/>
    </row>
    <row r="1424" spans="2:13">
      <c r="B1424" s="158"/>
      <c r="E1424" s="145"/>
      <c r="F1424" s="145"/>
      <c r="I1424" s="109"/>
      <c r="K1424" s="109"/>
      <c r="L1424" s="109"/>
      <c r="M1424" s="109"/>
    </row>
    <row r="1425" spans="1:13">
      <c r="C1425" s="32"/>
      <c r="E1425" s="145"/>
      <c r="F1425" s="155"/>
      <c r="G1425" s="109"/>
      <c r="H1425" s="153"/>
      <c r="J1425" s="153"/>
      <c r="L1425" s="153"/>
      <c r="M1425" s="153"/>
    </row>
    <row r="1426" spans="1:13">
      <c r="C1426" s="160"/>
      <c r="E1426" s="145"/>
      <c r="F1426" s="145"/>
      <c r="G1426" s="109"/>
      <c r="H1426" s="153"/>
      <c r="J1426" s="153"/>
      <c r="L1426" s="153"/>
      <c r="M1426" s="153"/>
    </row>
    <row r="1427" spans="1:13">
      <c r="E1427" s="145"/>
      <c r="F1427" s="155"/>
      <c r="G1427" s="109"/>
      <c r="H1427" s="153"/>
      <c r="J1427" s="153"/>
      <c r="L1427" s="153"/>
      <c r="M1427" s="153"/>
    </row>
    <row r="1428" spans="1:13">
      <c r="E1428" s="145"/>
      <c r="F1428" s="145"/>
      <c r="G1428" s="109"/>
      <c r="H1428" s="153"/>
      <c r="J1428" s="153"/>
      <c r="L1428" s="153"/>
      <c r="M1428" s="153"/>
    </row>
    <row r="1429" spans="1:13">
      <c r="H1429" s="153"/>
      <c r="J1429" s="153"/>
      <c r="L1429" s="153"/>
      <c r="M1429" s="153"/>
    </row>
    <row r="1430" spans="1:13">
      <c r="E1430" s="145"/>
      <c r="F1430" s="145"/>
      <c r="G1430" s="109"/>
      <c r="H1430" s="153"/>
      <c r="J1430" s="153"/>
      <c r="L1430" s="153"/>
      <c r="M1430" s="153"/>
    </row>
    <row r="1431" spans="1:13">
      <c r="E1431" s="145"/>
      <c r="F1431" s="145"/>
      <c r="G1431" s="109"/>
      <c r="H1431" s="153"/>
      <c r="M1431" s="153"/>
    </row>
    <row r="1432" spans="1:13">
      <c r="E1432" s="145"/>
      <c r="F1432" s="145"/>
      <c r="G1432" s="109"/>
      <c r="H1432" s="153"/>
      <c r="J1432" s="153"/>
      <c r="L1432" s="153"/>
      <c r="M1432" s="153"/>
    </row>
    <row r="1433" spans="1:13">
      <c r="E1433" s="145"/>
      <c r="F1433" s="145"/>
      <c r="G1433" s="109"/>
      <c r="H1433" s="153"/>
      <c r="J1433" s="153"/>
      <c r="L1433" s="153"/>
      <c r="M1433" s="153"/>
    </row>
    <row r="1434" spans="1:13">
      <c r="E1434" s="145"/>
      <c r="F1434" s="145"/>
      <c r="G1434" s="109"/>
      <c r="H1434" s="153"/>
      <c r="J1434" s="153"/>
      <c r="L1434" s="153"/>
      <c r="M1434" s="153"/>
    </row>
    <row r="1438" spans="1:13">
      <c r="C1438" s="160"/>
    </row>
    <row r="1439" spans="1:13">
      <c r="A1439" s="32"/>
      <c r="B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</row>
    <row r="1440" spans="1:13">
      <c r="E1440" s="145"/>
      <c r="F1440" s="145"/>
    </row>
    <row r="1441" spans="2:13">
      <c r="B1441" s="158"/>
      <c r="E1441" s="145"/>
      <c r="F1441" s="145"/>
      <c r="I1441" s="109"/>
      <c r="K1441" s="109"/>
      <c r="L1441" s="109"/>
      <c r="M1441" s="109"/>
    </row>
    <row r="1442" spans="2:13">
      <c r="E1442" s="145"/>
      <c r="F1442" s="145"/>
    </row>
    <row r="1443" spans="2:13">
      <c r="E1443" s="145"/>
      <c r="F1443" s="145"/>
    </row>
    <row r="1444" spans="2:13">
      <c r="E1444" s="145"/>
      <c r="F1444" s="145"/>
      <c r="G1444" s="109"/>
      <c r="H1444" s="146"/>
      <c r="M1444" s="109"/>
    </row>
    <row r="1445" spans="2:13">
      <c r="E1445" s="145"/>
      <c r="F1445" s="145"/>
      <c r="G1445" s="32"/>
      <c r="H1445" s="32"/>
      <c r="I1445" s="32"/>
      <c r="J1445" s="32"/>
      <c r="K1445" s="109"/>
      <c r="M1445" s="109"/>
    </row>
    <row r="1446" spans="2:13">
      <c r="E1446" s="145"/>
      <c r="F1446" s="145"/>
      <c r="G1446" s="32"/>
      <c r="H1446" s="32"/>
      <c r="I1446" s="109"/>
      <c r="K1446" s="32"/>
      <c r="L1446" s="32"/>
      <c r="M1446" s="146"/>
    </row>
    <row r="1447" spans="2:13">
      <c r="E1447" s="145"/>
      <c r="F1447" s="145"/>
      <c r="G1447" s="109"/>
      <c r="H1447" s="109"/>
      <c r="I1447" s="109"/>
      <c r="K1447" s="32"/>
      <c r="L1447" s="32"/>
      <c r="M1447" s="109"/>
    </row>
    <row r="1448" spans="2:13">
      <c r="E1448" s="155"/>
      <c r="F1448" s="145"/>
      <c r="I1448" s="109"/>
      <c r="K1448" s="32"/>
      <c r="L1448" s="32"/>
      <c r="M1448" s="109"/>
    </row>
    <row r="1449" spans="2:13">
      <c r="E1449" s="155"/>
      <c r="F1449" s="145"/>
      <c r="I1449" s="109"/>
      <c r="K1449" s="32"/>
      <c r="L1449" s="32"/>
      <c r="M1449" s="109"/>
    </row>
    <row r="1450" spans="2:13">
      <c r="C1450" s="160"/>
      <c r="E1450" s="145"/>
      <c r="F1450" s="145"/>
      <c r="G1450" s="32"/>
      <c r="H1450" s="32"/>
      <c r="I1450" s="109"/>
      <c r="J1450" s="146"/>
      <c r="K1450" s="32"/>
      <c r="L1450" s="32"/>
      <c r="M1450" s="109"/>
    </row>
    <row r="1451" spans="2:13">
      <c r="E1451" s="145"/>
      <c r="F1451" s="145"/>
      <c r="G1451" s="32"/>
      <c r="H1451" s="32"/>
      <c r="I1451" s="146"/>
      <c r="J1451" s="146"/>
      <c r="K1451" s="32"/>
      <c r="L1451" s="32"/>
      <c r="M1451" s="109"/>
    </row>
    <row r="1452" spans="2:13">
      <c r="E1452" s="145"/>
      <c r="F1452" s="145"/>
      <c r="G1452" s="109"/>
      <c r="H1452" s="109"/>
      <c r="I1452" s="109"/>
      <c r="J1452" s="146"/>
      <c r="K1452" s="32"/>
      <c r="L1452" s="32"/>
      <c r="M1452" s="109"/>
    </row>
    <row r="1453" spans="2:13">
      <c r="B1453" s="158"/>
      <c r="E1453" s="145"/>
      <c r="F1453" s="145"/>
      <c r="I1453" s="109"/>
      <c r="K1453" s="109"/>
      <c r="L1453" s="109"/>
      <c r="M1453" s="109"/>
    </row>
    <row r="1454" spans="2:13">
      <c r="E1454" s="145"/>
      <c r="F1454" s="145"/>
    </row>
    <row r="1455" spans="2:13">
      <c r="E1455" s="145"/>
      <c r="F1455" s="145"/>
    </row>
    <row r="1456" spans="2:13">
      <c r="E1456" s="145"/>
      <c r="F1456" s="145"/>
      <c r="G1456" s="109"/>
      <c r="H1456" s="146"/>
      <c r="M1456" s="109"/>
    </row>
    <row r="1457" spans="2:13">
      <c r="E1457" s="145"/>
      <c r="F1457" s="145"/>
      <c r="G1457" s="32"/>
      <c r="H1457" s="32"/>
      <c r="I1457" s="32"/>
      <c r="J1457" s="32"/>
      <c r="K1457" s="109"/>
      <c r="M1457" s="109"/>
    </row>
    <row r="1458" spans="2:13">
      <c r="E1458" s="145"/>
      <c r="F1458" s="145"/>
      <c r="G1458" s="32"/>
      <c r="H1458" s="32"/>
      <c r="I1458" s="109"/>
      <c r="K1458" s="32"/>
      <c r="L1458" s="32"/>
      <c r="M1458" s="146"/>
    </row>
    <row r="1459" spans="2:13">
      <c r="E1459" s="145"/>
      <c r="F1459" s="145"/>
      <c r="G1459" s="109"/>
      <c r="H1459" s="109"/>
      <c r="I1459" s="109"/>
      <c r="K1459" s="32"/>
      <c r="L1459" s="32"/>
      <c r="M1459" s="109"/>
    </row>
    <row r="1460" spans="2:13">
      <c r="C1460" s="32"/>
      <c r="E1460" s="155"/>
      <c r="F1460" s="145"/>
      <c r="I1460" s="109"/>
      <c r="K1460" s="32"/>
      <c r="L1460" s="32"/>
      <c r="M1460" s="109"/>
    </row>
    <row r="1461" spans="2:13">
      <c r="E1461" s="155"/>
      <c r="F1461" s="145"/>
      <c r="I1461" s="109"/>
      <c r="K1461" s="32"/>
      <c r="L1461" s="32"/>
      <c r="M1461" s="109"/>
    </row>
    <row r="1462" spans="2:13">
      <c r="E1462" s="145"/>
      <c r="F1462" s="145"/>
      <c r="G1462" s="32"/>
      <c r="H1462" s="32"/>
      <c r="I1462" s="109"/>
      <c r="J1462" s="146"/>
      <c r="K1462" s="32"/>
      <c r="L1462" s="32"/>
      <c r="M1462" s="109"/>
    </row>
    <row r="1463" spans="2:13">
      <c r="C1463" s="160"/>
      <c r="E1463" s="145"/>
      <c r="F1463" s="145"/>
      <c r="G1463" s="32"/>
      <c r="H1463" s="32"/>
      <c r="I1463" s="146"/>
      <c r="J1463" s="146"/>
      <c r="K1463" s="32"/>
      <c r="L1463" s="32"/>
      <c r="M1463" s="109"/>
    </row>
    <row r="1464" spans="2:13">
      <c r="E1464" s="145"/>
      <c r="F1464" s="145"/>
      <c r="G1464" s="109"/>
      <c r="H1464" s="109"/>
      <c r="I1464" s="109"/>
      <c r="J1464" s="146"/>
      <c r="K1464" s="32"/>
      <c r="L1464" s="32"/>
      <c r="M1464" s="109"/>
    </row>
    <row r="1465" spans="2:13">
      <c r="B1465" s="158"/>
      <c r="E1465" s="145"/>
      <c r="F1465" s="145"/>
      <c r="I1465" s="109"/>
      <c r="K1465" s="109"/>
      <c r="L1465" s="109"/>
      <c r="M1465" s="109"/>
    </row>
    <row r="1466" spans="2:13">
      <c r="E1466" s="145"/>
      <c r="F1466" s="145"/>
    </row>
    <row r="1467" spans="2:13">
      <c r="E1467" s="145"/>
      <c r="F1467" s="145"/>
      <c r="G1467" s="109"/>
      <c r="H1467" s="146"/>
      <c r="M1467" s="109"/>
    </row>
    <row r="1468" spans="2:13">
      <c r="E1468" s="145"/>
      <c r="F1468" s="145"/>
      <c r="G1468" s="109"/>
      <c r="H1468" s="146"/>
      <c r="M1468" s="109"/>
    </row>
    <row r="1469" spans="2:13">
      <c r="E1469" s="145"/>
      <c r="F1469" s="145"/>
      <c r="G1469" s="32"/>
      <c r="H1469" s="32"/>
      <c r="I1469" s="32"/>
      <c r="J1469" s="32"/>
      <c r="K1469" s="109"/>
      <c r="M1469" s="109"/>
    </row>
    <row r="1470" spans="2:13">
      <c r="E1470" s="145"/>
      <c r="F1470" s="145"/>
      <c r="G1470" s="32"/>
      <c r="H1470" s="32"/>
      <c r="I1470" s="109"/>
      <c r="K1470" s="32"/>
      <c r="L1470" s="32"/>
      <c r="M1470" s="146"/>
    </row>
    <row r="1471" spans="2:13">
      <c r="E1471" s="145"/>
      <c r="F1471" s="145"/>
      <c r="G1471" s="109"/>
      <c r="H1471" s="109"/>
      <c r="I1471" s="109"/>
      <c r="K1471" s="32"/>
      <c r="L1471" s="32"/>
      <c r="M1471" s="109"/>
    </row>
    <row r="1472" spans="2:13">
      <c r="E1472" s="155"/>
      <c r="F1472" s="145"/>
      <c r="I1472" s="109"/>
      <c r="K1472" s="32"/>
      <c r="L1472" s="32"/>
      <c r="M1472" s="109"/>
    </row>
    <row r="1473" spans="1:13">
      <c r="E1473" s="155"/>
      <c r="F1473" s="145"/>
      <c r="I1473" s="109"/>
      <c r="K1473" s="32"/>
      <c r="L1473" s="32"/>
      <c r="M1473" s="109"/>
    </row>
    <row r="1474" spans="1:13">
      <c r="A1474" s="32"/>
      <c r="B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</row>
    <row r="1475" spans="1:13">
      <c r="C1475" s="160"/>
      <c r="E1475" s="145"/>
      <c r="F1475" s="145"/>
      <c r="G1475" s="32"/>
      <c r="H1475" s="32"/>
      <c r="I1475" s="109"/>
      <c r="J1475" s="146"/>
      <c r="K1475" s="32"/>
      <c r="L1475" s="32"/>
      <c r="M1475" s="109"/>
    </row>
    <row r="1476" spans="1:13">
      <c r="E1476" s="145"/>
      <c r="F1476" s="145"/>
      <c r="G1476" s="32"/>
      <c r="H1476" s="32"/>
      <c r="I1476" s="146"/>
      <c r="J1476" s="146"/>
      <c r="K1476" s="32"/>
      <c r="L1476" s="32"/>
      <c r="M1476" s="109"/>
    </row>
    <row r="1477" spans="1:13">
      <c r="E1477" s="145"/>
      <c r="F1477" s="145"/>
      <c r="G1477" s="109"/>
      <c r="H1477" s="109"/>
      <c r="I1477" s="109"/>
      <c r="J1477" s="146"/>
      <c r="K1477" s="32"/>
      <c r="L1477" s="32"/>
      <c r="M1477" s="109"/>
    </row>
    <row r="1478" spans="1:13">
      <c r="B1478" s="158"/>
      <c r="E1478" s="145"/>
      <c r="F1478" s="145"/>
      <c r="I1478" s="109"/>
      <c r="K1478" s="109"/>
      <c r="L1478" s="109"/>
      <c r="M1478" s="109"/>
    </row>
    <row r="1479" spans="1:13">
      <c r="E1479" s="145"/>
      <c r="F1479" s="145"/>
    </row>
    <row r="1480" spans="1:13">
      <c r="E1480" s="145"/>
      <c r="F1480" s="145"/>
      <c r="G1480" s="109"/>
      <c r="H1480" s="146"/>
      <c r="M1480" s="109"/>
    </row>
    <row r="1481" spans="1:13">
      <c r="E1481" s="145"/>
      <c r="F1481" s="145"/>
      <c r="G1481" s="109"/>
      <c r="H1481" s="146"/>
      <c r="M1481" s="109"/>
    </row>
    <row r="1482" spans="1:13">
      <c r="E1482" s="145"/>
      <c r="F1482" s="145"/>
      <c r="G1482" s="32"/>
      <c r="H1482" s="32"/>
      <c r="I1482" s="32"/>
      <c r="J1482" s="32"/>
      <c r="K1482" s="109"/>
      <c r="M1482" s="109"/>
    </row>
    <row r="1483" spans="1:13">
      <c r="E1483" s="145"/>
      <c r="F1483" s="145"/>
      <c r="G1483" s="32"/>
      <c r="H1483" s="32"/>
      <c r="I1483" s="109"/>
      <c r="K1483" s="32"/>
      <c r="L1483" s="32"/>
      <c r="M1483" s="146"/>
    </row>
    <row r="1484" spans="1:13">
      <c r="E1484" s="145"/>
      <c r="F1484" s="145"/>
      <c r="G1484" s="109"/>
      <c r="H1484" s="109"/>
      <c r="I1484" s="109"/>
      <c r="K1484" s="32"/>
      <c r="L1484" s="32"/>
      <c r="M1484" s="109"/>
    </row>
    <row r="1485" spans="1:13">
      <c r="E1485" s="155"/>
      <c r="F1485" s="145"/>
      <c r="I1485" s="109"/>
      <c r="K1485" s="32"/>
      <c r="L1485" s="32"/>
      <c r="M1485" s="109"/>
    </row>
    <row r="1486" spans="1:13">
      <c r="E1486" s="155"/>
      <c r="F1486" s="145"/>
      <c r="I1486" s="109"/>
      <c r="K1486" s="32"/>
      <c r="L1486" s="32"/>
      <c r="M1486" s="109"/>
    </row>
    <row r="1487" spans="1:13">
      <c r="C1487" s="160"/>
      <c r="E1487" s="145"/>
      <c r="F1487" s="145"/>
      <c r="G1487" s="32"/>
      <c r="H1487" s="32"/>
      <c r="I1487" s="109"/>
      <c r="J1487" s="146"/>
      <c r="K1487" s="32"/>
      <c r="L1487" s="32"/>
      <c r="M1487" s="109"/>
    </row>
    <row r="1488" spans="1:13">
      <c r="E1488" s="145"/>
      <c r="F1488" s="145"/>
      <c r="G1488" s="32"/>
      <c r="H1488" s="32"/>
      <c r="I1488" s="146"/>
      <c r="J1488" s="146"/>
      <c r="K1488" s="32"/>
      <c r="L1488" s="32"/>
      <c r="M1488" s="109"/>
    </row>
    <row r="1489" spans="2:13">
      <c r="E1489" s="145"/>
      <c r="F1489" s="145"/>
      <c r="G1489" s="109"/>
      <c r="H1489" s="109"/>
      <c r="I1489" s="109"/>
      <c r="J1489" s="146"/>
      <c r="K1489" s="32"/>
      <c r="L1489" s="32"/>
      <c r="M1489" s="109"/>
    </row>
    <row r="1490" spans="2:13">
      <c r="B1490" s="158"/>
      <c r="E1490" s="145"/>
      <c r="F1490" s="145"/>
      <c r="I1490" s="109"/>
      <c r="K1490" s="109"/>
      <c r="L1490" s="109"/>
      <c r="M1490" s="109"/>
    </row>
    <row r="1491" spans="2:13">
      <c r="E1491" s="145"/>
      <c r="F1491" s="145"/>
    </row>
    <row r="1492" spans="2:13">
      <c r="E1492" s="145"/>
      <c r="F1492" s="145"/>
      <c r="G1492" s="109"/>
      <c r="H1492" s="146"/>
      <c r="M1492" s="109"/>
    </row>
    <row r="1493" spans="2:13">
      <c r="E1493" s="145"/>
      <c r="F1493" s="145"/>
      <c r="G1493" s="109"/>
      <c r="H1493" s="146"/>
      <c r="M1493" s="109"/>
    </row>
    <row r="1494" spans="2:13">
      <c r="E1494" s="145"/>
      <c r="F1494" s="145"/>
      <c r="G1494" s="32"/>
      <c r="H1494" s="32"/>
      <c r="I1494" s="32"/>
      <c r="J1494" s="32"/>
      <c r="K1494" s="109"/>
      <c r="M1494" s="109"/>
    </row>
    <row r="1495" spans="2:13">
      <c r="C1495" s="32"/>
      <c r="E1495" s="145"/>
      <c r="F1495" s="145"/>
      <c r="G1495" s="32"/>
      <c r="H1495" s="32"/>
      <c r="I1495" s="109"/>
      <c r="K1495" s="32"/>
      <c r="L1495" s="32"/>
      <c r="M1495" s="146"/>
    </row>
    <row r="1496" spans="2:13">
      <c r="E1496" s="145"/>
      <c r="F1496" s="145"/>
      <c r="G1496" s="109"/>
      <c r="H1496" s="109"/>
      <c r="I1496" s="109"/>
      <c r="K1496" s="32"/>
      <c r="L1496" s="32"/>
      <c r="M1496" s="109"/>
    </row>
    <row r="1497" spans="2:13">
      <c r="E1497" s="155"/>
      <c r="F1497" s="145"/>
      <c r="I1497" s="109"/>
      <c r="K1497" s="32"/>
      <c r="L1497" s="32"/>
      <c r="M1497" s="109"/>
    </row>
    <row r="1498" spans="2:13">
      <c r="E1498" s="155"/>
      <c r="F1498" s="145"/>
      <c r="I1498" s="109"/>
      <c r="K1498" s="32"/>
      <c r="L1498" s="32"/>
      <c r="M1498" s="109"/>
    </row>
    <row r="1499" spans="2:13">
      <c r="E1499" s="145"/>
      <c r="F1499" s="145"/>
      <c r="G1499" s="32"/>
      <c r="H1499" s="32"/>
      <c r="I1499" s="109"/>
      <c r="J1499" s="146"/>
      <c r="K1499" s="32"/>
      <c r="L1499" s="32"/>
      <c r="M1499" s="109"/>
    </row>
    <row r="1500" spans="2:13">
      <c r="C1500" s="160"/>
      <c r="E1500" s="145"/>
      <c r="F1500" s="145"/>
      <c r="G1500" s="32"/>
      <c r="H1500" s="32"/>
      <c r="I1500" s="146"/>
      <c r="J1500" s="146"/>
      <c r="K1500" s="32"/>
      <c r="L1500" s="32"/>
      <c r="M1500" s="109"/>
    </row>
    <row r="1501" spans="2:13">
      <c r="E1501" s="145"/>
      <c r="F1501" s="145"/>
      <c r="G1501" s="109"/>
      <c r="H1501" s="109"/>
      <c r="I1501" s="109"/>
      <c r="J1501" s="146"/>
      <c r="K1501" s="32"/>
      <c r="L1501" s="32"/>
      <c r="M1501" s="109"/>
    </row>
    <row r="1502" spans="2:13">
      <c r="B1502" s="158"/>
      <c r="E1502" s="145"/>
      <c r="F1502" s="145"/>
      <c r="I1502" s="109"/>
      <c r="K1502" s="109"/>
      <c r="L1502" s="109"/>
      <c r="M1502" s="109"/>
    </row>
    <row r="1503" spans="2:13">
      <c r="E1503" s="145"/>
      <c r="F1503" s="145"/>
    </row>
    <row r="1504" spans="2:13">
      <c r="E1504" s="145"/>
      <c r="F1504" s="145"/>
      <c r="G1504" s="109"/>
      <c r="H1504" s="146"/>
      <c r="M1504" s="109"/>
    </row>
    <row r="1505" spans="1:13">
      <c r="E1505" s="145"/>
      <c r="F1505" s="145"/>
      <c r="G1505" s="109"/>
      <c r="H1505" s="146"/>
      <c r="M1505" s="109"/>
    </row>
    <row r="1506" spans="1:13">
      <c r="E1506" s="145"/>
      <c r="F1506" s="145"/>
      <c r="G1506" s="32"/>
      <c r="H1506" s="32"/>
      <c r="I1506" s="32"/>
      <c r="J1506" s="32"/>
      <c r="K1506" s="109"/>
      <c r="M1506" s="109"/>
    </row>
    <row r="1507" spans="1:13">
      <c r="E1507" s="145"/>
      <c r="F1507" s="145"/>
      <c r="G1507" s="32"/>
      <c r="H1507" s="32"/>
      <c r="I1507" s="109"/>
      <c r="K1507" s="32"/>
      <c r="L1507" s="32"/>
      <c r="M1507" s="146"/>
    </row>
    <row r="1508" spans="1:13">
      <c r="E1508" s="145"/>
      <c r="F1508" s="145"/>
      <c r="G1508" s="109"/>
      <c r="H1508" s="109"/>
      <c r="I1508" s="109"/>
      <c r="K1508" s="32"/>
      <c r="L1508" s="32"/>
      <c r="M1508" s="109"/>
    </row>
    <row r="1509" spans="1:13">
      <c r="A1509" s="32"/>
      <c r="B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</row>
    <row r="1510" spans="1:13">
      <c r="E1510" s="155"/>
      <c r="F1510" s="145"/>
      <c r="I1510" s="109"/>
      <c r="K1510" s="32"/>
      <c r="L1510" s="32"/>
      <c r="M1510" s="109"/>
    </row>
    <row r="1511" spans="1:13">
      <c r="C1511" s="32"/>
      <c r="E1511" s="155"/>
      <c r="F1511" s="145"/>
      <c r="I1511" s="109"/>
      <c r="K1511" s="32"/>
      <c r="L1511" s="32"/>
      <c r="M1511" s="109"/>
    </row>
    <row r="1512" spans="1:13">
      <c r="E1512" s="145"/>
      <c r="F1512" s="145"/>
      <c r="G1512" s="32"/>
      <c r="H1512" s="32"/>
      <c r="I1512" s="109"/>
      <c r="J1512" s="146"/>
      <c r="K1512" s="32"/>
      <c r="L1512" s="32"/>
      <c r="M1512" s="109"/>
    </row>
    <row r="1513" spans="1:13">
      <c r="E1513" s="145"/>
      <c r="F1513" s="145"/>
      <c r="G1513" s="32"/>
      <c r="H1513" s="32"/>
      <c r="I1513" s="146"/>
      <c r="J1513" s="146"/>
      <c r="K1513" s="32"/>
      <c r="L1513" s="32"/>
      <c r="M1513" s="109"/>
    </row>
    <row r="1514" spans="1:13">
      <c r="E1514" s="145"/>
      <c r="F1514" s="145"/>
      <c r="G1514" s="109"/>
      <c r="H1514" s="109"/>
      <c r="I1514" s="109"/>
      <c r="J1514" s="146"/>
      <c r="K1514" s="32"/>
      <c r="L1514" s="32"/>
      <c r="M1514" s="109"/>
    </row>
    <row r="1515" spans="1:13">
      <c r="B1515" s="158"/>
      <c r="E1515" s="145"/>
      <c r="F1515" s="145"/>
      <c r="I1515" s="109"/>
      <c r="K1515" s="109"/>
      <c r="L1515" s="109"/>
      <c r="M1515" s="109"/>
    </row>
    <row r="1516" spans="1:13">
      <c r="E1516" s="145"/>
      <c r="F1516" s="145"/>
    </row>
    <row r="1517" spans="1:13">
      <c r="E1517" s="145"/>
      <c r="F1517" s="145"/>
    </row>
    <row r="1518" spans="1:13">
      <c r="C1518" s="160"/>
      <c r="E1518" s="145"/>
      <c r="F1518" s="145"/>
      <c r="G1518" s="109"/>
      <c r="H1518" s="146"/>
      <c r="M1518" s="109"/>
    </row>
    <row r="1519" spans="1:13">
      <c r="E1519" s="145"/>
      <c r="F1519" s="145"/>
      <c r="G1519" s="32"/>
      <c r="H1519" s="32"/>
      <c r="I1519" s="32"/>
      <c r="J1519" s="32"/>
      <c r="K1519" s="109"/>
      <c r="M1519" s="109"/>
    </row>
    <row r="1520" spans="1:13">
      <c r="E1520" s="145"/>
      <c r="F1520" s="145"/>
      <c r="G1520" s="32"/>
      <c r="H1520" s="32"/>
      <c r="I1520" s="109"/>
      <c r="K1520" s="32"/>
      <c r="L1520" s="32"/>
      <c r="M1520" s="146"/>
    </row>
    <row r="1521" spans="2:13">
      <c r="E1521" s="145"/>
      <c r="F1521" s="145"/>
      <c r="G1521" s="109"/>
      <c r="H1521" s="109"/>
      <c r="I1521" s="109"/>
      <c r="K1521" s="32"/>
      <c r="L1521" s="32"/>
      <c r="M1521" s="109"/>
    </row>
    <row r="1522" spans="2:13">
      <c r="E1522" s="155"/>
      <c r="F1522" s="145"/>
      <c r="I1522" s="109"/>
      <c r="K1522" s="32"/>
      <c r="L1522" s="32"/>
      <c r="M1522" s="109"/>
    </row>
    <row r="1523" spans="2:13">
      <c r="E1523" s="155"/>
      <c r="F1523" s="145"/>
      <c r="I1523" s="109"/>
      <c r="K1523" s="32"/>
      <c r="L1523" s="32"/>
      <c r="M1523" s="109"/>
    </row>
    <row r="1524" spans="2:13">
      <c r="E1524" s="145"/>
      <c r="F1524" s="145"/>
      <c r="G1524" s="32"/>
      <c r="H1524" s="32"/>
      <c r="I1524" s="109"/>
      <c r="J1524" s="146"/>
      <c r="K1524" s="32"/>
      <c r="L1524" s="32"/>
      <c r="M1524" s="109"/>
    </row>
    <row r="1525" spans="2:13">
      <c r="E1525" s="145"/>
      <c r="F1525" s="145"/>
      <c r="G1525" s="32"/>
      <c r="H1525" s="32"/>
      <c r="I1525" s="146"/>
      <c r="J1525" s="146"/>
      <c r="K1525" s="32"/>
      <c r="L1525" s="32"/>
      <c r="M1525" s="109"/>
    </row>
    <row r="1526" spans="2:13">
      <c r="E1526" s="145"/>
      <c r="F1526" s="145"/>
      <c r="G1526" s="109"/>
      <c r="H1526" s="109"/>
      <c r="I1526" s="109"/>
      <c r="J1526" s="146"/>
      <c r="K1526" s="32"/>
      <c r="L1526" s="32"/>
      <c r="M1526" s="109"/>
    </row>
    <row r="1527" spans="2:13">
      <c r="B1527" s="158"/>
      <c r="E1527" s="145"/>
      <c r="F1527" s="145"/>
      <c r="I1527" s="109"/>
      <c r="K1527" s="109"/>
      <c r="L1527" s="109"/>
      <c r="M1527" s="109"/>
    </row>
    <row r="1528" spans="2:13">
      <c r="E1528" s="145"/>
      <c r="F1528" s="145"/>
    </row>
    <row r="1529" spans="2:13">
      <c r="E1529" s="145"/>
      <c r="F1529" s="145"/>
    </row>
    <row r="1530" spans="2:13">
      <c r="C1530" s="160"/>
      <c r="E1530" s="145"/>
      <c r="F1530" s="145"/>
      <c r="G1530" s="109"/>
      <c r="H1530" s="146"/>
      <c r="M1530" s="109"/>
    </row>
    <row r="1531" spans="2:13">
      <c r="E1531" s="145"/>
      <c r="F1531" s="145"/>
      <c r="G1531" s="32"/>
      <c r="H1531" s="32"/>
      <c r="I1531" s="32"/>
      <c r="J1531" s="32"/>
      <c r="K1531" s="109"/>
      <c r="M1531" s="109"/>
    </row>
    <row r="1532" spans="2:13">
      <c r="E1532" s="145"/>
      <c r="F1532" s="145"/>
      <c r="G1532" s="32"/>
      <c r="H1532" s="32"/>
      <c r="I1532" s="109"/>
      <c r="K1532" s="32"/>
      <c r="L1532" s="32"/>
      <c r="M1532" s="146"/>
    </row>
    <row r="1533" spans="2:13">
      <c r="E1533" s="145"/>
      <c r="F1533" s="145"/>
      <c r="G1533" s="109"/>
      <c r="H1533" s="109"/>
      <c r="I1533" s="109"/>
      <c r="K1533" s="32"/>
      <c r="L1533" s="32"/>
      <c r="M1533" s="109"/>
    </row>
    <row r="1534" spans="2:13">
      <c r="E1534" s="155"/>
      <c r="F1534" s="145"/>
      <c r="I1534" s="109"/>
      <c r="K1534" s="32"/>
      <c r="L1534" s="32"/>
      <c r="M1534" s="109"/>
    </row>
    <row r="1535" spans="2:13">
      <c r="E1535" s="155"/>
      <c r="F1535" s="145"/>
      <c r="I1535" s="109"/>
      <c r="K1535" s="32"/>
      <c r="L1535" s="32"/>
      <c r="M1535" s="109"/>
    </row>
    <row r="1536" spans="2:13">
      <c r="E1536" s="145"/>
      <c r="F1536" s="145"/>
      <c r="G1536" s="32"/>
      <c r="H1536" s="32"/>
      <c r="I1536" s="109"/>
      <c r="J1536" s="146"/>
      <c r="K1536" s="32"/>
      <c r="L1536" s="32"/>
      <c r="M1536" s="109"/>
    </row>
    <row r="1537" spans="1:13">
      <c r="E1537" s="145"/>
      <c r="F1537" s="145"/>
      <c r="G1537" s="32"/>
      <c r="H1537" s="32"/>
      <c r="I1537" s="146"/>
      <c r="J1537" s="146"/>
      <c r="K1537" s="32"/>
      <c r="L1537" s="32"/>
      <c r="M1537" s="109"/>
    </row>
    <row r="1538" spans="1:13">
      <c r="E1538" s="145"/>
      <c r="F1538" s="145"/>
      <c r="G1538" s="109"/>
      <c r="H1538" s="109"/>
      <c r="I1538" s="109"/>
      <c r="J1538" s="146"/>
      <c r="K1538" s="32"/>
      <c r="L1538" s="32"/>
      <c r="M1538" s="109"/>
    </row>
    <row r="1539" spans="1:13">
      <c r="B1539" s="158"/>
      <c r="E1539" s="145"/>
      <c r="F1539" s="145"/>
      <c r="I1539" s="109"/>
      <c r="K1539" s="109"/>
      <c r="L1539" s="109"/>
      <c r="M1539" s="109"/>
    </row>
    <row r="1540" spans="1:13">
      <c r="E1540" s="145"/>
      <c r="F1540" s="145"/>
    </row>
    <row r="1541" spans="1:13">
      <c r="E1541" s="145"/>
      <c r="F1541" s="145"/>
    </row>
    <row r="1542" spans="1:13">
      <c r="C1542" s="160"/>
      <c r="E1542" s="145"/>
      <c r="F1542" s="145"/>
      <c r="G1542" s="109"/>
      <c r="H1542" s="146"/>
      <c r="M1542" s="109"/>
    </row>
    <row r="1543" spans="1:13">
      <c r="E1543" s="145"/>
      <c r="F1543" s="145"/>
      <c r="G1543" s="32"/>
      <c r="H1543" s="32"/>
      <c r="I1543" s="32"/>
      <c r="J1543" s="32"/>
      <c r="K1543" s="109"/>
      <c r="M1543" s="109"/>
    </row>
    <row r="1544" spans="1:13">
      <c r="A1544" s="32"/>
      <c r="B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</row>
    <row r="1545" spans="1:13">
      <c r="E1545" s="145"/>
      <c r="F1545" s="145"/>
      <c r="G1545" s="32"/>
      <c r="H1545" s="32"/>
      <c r="I1545" s="109"/>
      <c r="K1545" s="32"/>
      <c r="L1545" s="32"/>
      <c r="M1545" s="146"/>
    </row>
    <row r="1546" spans="1:13">
      <c r="C1546" s="32"/>
      <c r="E1546" s="145"/>
      <c r="F1546" s="145"/>
      <c r="G1546" s="109"/>
      <c r="H1546" s="109"/>
      <c r="I1546" s="109"/>
      <c r="K1546" s="32"/>
      <c r="L1546" s="32"/>
      <c r="M1546" s="109"/>
    </row>
    <row r="1547" spans="1:13">
      <c r="E1547" s="155"/>
      <c r="F1547" s="145"/>
      <c r="I1547" s="109"/>
      <c r="K1547" s="32"/>
      <c r="L1547" s="32"/>
      <c r="M1547" s="109"/>
    </row>
    <row r="1548" spans="1:13">
      <c r="E1548" s="155"/>
      <c r="F1548" s="145"/>
      <c r="I1548" s="109"/>
      <c r="K1548" s="32"/>
      <c r="L1548" s="32"/>
      <c r="M1548" s="109"/>
    </row>
    <row r="1549" spans="1:13">
      <c r="E1549" s="145"/>
      <c r="F1549" s="145"/>
      <c r="G1549" s="32"/>
      <c r="H1549" s="32"/>
      <c r="I1549" s="109"/>
      <c r="J1549" s="146"/>
      <c r="K1549" s="32"/>
      <c r="L1549" s="32"/>
      <c r="M1549" s="109"/>
    </row>
    <row r="1550" spans="1:13">
      <c r="E1550" s="145"/>
      <c r="F1550" s="145"/>
      <c r="G1550" s="32"/>
      <c r="H1550" s="32"/>
      <c r="I1550" s="146"/>
      <c r="J1550" s="146"/>
      <c r="K1550" s="32"/>
      <c r="L1550" s="32"/>
      <c r="M1550" s="109"/>
    </row>
    <row r="1551" spans="1:13">
      <c r="E1551" s="145"/>
      <c r="F1551" s="145"/>
      <c r="G1551" s="109"/>
      <c r="H1551" s="109"/>
      <c r="I1551" s="109"/>
      <c r="J1551" s="146"/>
      <c r="K1551" s="32"/>
      <c r="L1551" s="32"/>
      <c r="M1551" s="109"/>
    </row>
    <row r="1552" spans="1:13">
      <c r="B1552" s="158"/>
      <c r="E1552" s="145"/>
      <c r="F1552" s="145"/>
      <c r="I1552" s="109"/>
      <c r="K1552" s="109"/>
      <c r="L1552" s="109"/>
      <c r="M1552" s="109"/>
    </row>
    <row r="1553" spans="2:13">
      <c r="E1553" s="145"/>
      <c r="F1553" s="145"/>
    </row>
    <row r="1554" spans="2:13">
      <c r="E1554" s="145"/>
      <c r="F1554" s="145"/>
    </row>
    <row r="1555" spans="2:13">
      <c r="C1555" s="160"/>
      <c r="E1555" s="145"/>
      <c r="F1555" s="145"/>
      <c r="G1555" s="109"/>
      <c r="H1555" s="146"/>
      <c r="M1555" s="109"/>
    </row>
    <row r="1556" spans="2:13">
      <c r="E1556" s="145"/>
      <c r="F1556" s="145"/>
      <c r="G1556" s="32"/>
      <c r="H1556" s="32"/>
      <c r="I1556" s="32"/>
      <c r="J1556" s="32"/>
      <c r="K1556" s="109"/>
      <c r="M1556" s="109"/>
    </row>
    <row r="1557" spans="2:13">
      <c r="E1557" s="145"/>
      <c r="F1557" s="145"/>
      <c r="G1557" s="32"/>
      <c r="H1557" s="32"/>
      <c r="I1557" s="109"/>
      <c r="K1557" s="32"/>
      <c r="L1557" s="32"/>
      <c r="M1557" s="146"/>
    </row>
    <row r="1558" spans="2:13">
      <c r="E1558" s="145"/>
      <c r="F1558" s="145"/>
      <c r="G1558" s="109"/>
      <c r="H1558" s="109"/>
      <c r="I1558" s="109"/>
      <c r="K1558" s="32"/>
      <c r="L1558" s="32"/>
      <c r="M1558" s="109"/>
    </row>
    <row r="1559" spans="2:13">
      <c r="E1559" s="155"/>
      <c r="F1559" s="145"/>
      <c r="I1559" s="109"/>
      <c r="K1559" s="32"/>
      <c r="L1559" s="32"/>
      <c r="M1559" s="109"/>
    </row>
    <row r="1560" spans="2:13">
      <c r="E1560" s="155"/>
      <c r="F1560" s="145"/>
      <c r="I1560" s="109"/>
      <c r="K1560" s="32"/>
      <c r="L1560" s="32"/>
      <c r="M1560" s="109"/>
    </row>
    <row r="1561" spans="2:13">
      <c r="E1561" s="145"/>
      <c r="F1561" s="145"/>
      <c r="G1561" s="32"/>
      <c r="H1561" s="32"/>
      <c r="I1561" s="109"/>
      <c r="J1561" s="146"/>
      <c r="K1561" s="32"/>
      <c r="L1561" s="32"/>
      <c r="M1561" s="109"/>
    </row>
    <row r="1562" spans="2:13">
      <c r="E1562" s="145"/>
      <c r="F1562" s="145"/>
      <c r="G1562" s="32"/>
      <c r="H1562" s="32"/>
      <c r="I1562" s="146"/>
      <c r="J1562" s="146"/>
      <c r="K1562" s="32"/>
      <c r="L1562" s="32"/>
      <c r="M1562" s="109"/>
    </row>
    <row r="1563" spans="2:13">
      <c r="E1563" s="145"/>
      <c r="F1563" s="145"/>
      <c r="G1563" s="109"/>
      <c r="H1563" s="109"/>
      <c r="I1563" s="109"/>
      <c r="J1563" s="146"/>
      <c r="K1563" s="32"/>
      <c r="L1563" s="32"/>
      <c r="M1563" s="109"/>
    </row>
    <row r="1564" spans="2:13">
      <c r="B1564" s="158"/>
      <c r="E1564" s="145"/>
      <c r="F1564" s="145"/>
      <c r="I1564" s="109"/>
      <c r="K1564" s="109"/>
      <c r="L1564" s="109"/>
      <c r="M1564" s="109"/>
    </row>
    <row r="1565" spans="2:13">
      <c r="E1565" s="145"/>
      <c r="F1565" s="145"/>
    </row>
    <row r="1566" spans="2:13">
      <c r="E1566" s="145"/>
      <c r="F1566" s="145"/>
    </row>
    <row r="1567" spans="2:13">
      <c r="E1567" s="145"/>
      <c r="F1567" s="145"/>
      <c r="G1567" s="109"/>
      <c r="H1567" s="146"/>
      <c r="M1567" s="109"/>
    </row>
    <row r="1568" spans="2:13">
      <c r="E1568" s="145"/>
      <c r="F1568" s="145"/>
      <c r="G1568" s="32"/>
      <c r="H1568" s="32"/>
      <c r="I1568" s="32"/>
      <c r="J1568" s="32"/>
      <c r="K1568" s="109"/>
      <c r="M1568" s="109"/>
    </row>
    <row r="1569" spans="1:13">
      <c r="E1569" s="145"/>
      <c r="F1569" s="145"/>
      <c r="G1569" s="32"/>
      <c r="H1569" s="32"/>
      <c r="I1569" s="109"/>
      <c r="K1569" s="32"/>
      <c r="L1569" s="32"/>
      <c r="M1569" s="146"/>
    </row>
    <row r="1570" spans="1:13">
      <c r="E1570" s="145"/>
      <c r="F1570" s="145"/>
      <c r="G1570" s="109"/>
      <c r="H1570" s="109"/>
      <c r="I1570" s="109"/>
      <c r="K1570" s="32"/>
      <c r="L1570" s="32"/>
      <c r="M1570" s="109"/>
    </row>
    <row r="1571" spans="1:13">
      <c r="E1571" s="155"/>
      <c r="F1571" s="145"/>
      <c r="I1571" s="109"/>
      <c r="K1571" s="32"/>
      <c r="L1571" s="32"/>
      <c r="M1571" s="109"/>
    </row>
    <row r="1572" spans="1:13">
      <c r="E1572" s="155"/>
      <c r="F1572" s="145"/>
      <c r="I1572" s="109"/>
      <c r="K1572" s="32"/>
      <c r="L1572" s="32"/>
      <c r="M1572" s="109"/>
    </row>
    <row r="1573" spans="1:13">
      <c r="E1573" s="145"/>
      <c r="F1573" s="145"/>
      <c r="G1573" s="32"/>
      <c r="H1573" s="32"/>
      <c r="I1573" s="109"/>
      <c r="J1573" s="146"/>
      <c r="K1573" s="32"/>
      <c r="L1573" s="32"/>
      <c r="M1573" s="109"/>
    </row>
    <row r="1574" spans="1:13">
      <c r="E1574" s="145"/>
      <c r="F1574" s="145"/>
      <c r="G1574" s="32"/>
      <c r="H1574" s="32"/>
      <c r="I1574" s="146"/>
      <c r="J1574" s="146"/>
      <c r="K1574" s="32"/>
      <c r="L1574" s="32"/>
      <c r="M1574" s="109"/>
    </row>
    <row r="1575" spans="1:13">
      <c r="E1575" s="145"/>
      <c r="F1575" s="145"/>
      <c r="G1575" s="109"/>
      <c r="H1575" s="109"/>
      <c r="I1575" s="109"/>
      <c r="J1575" s="146"/>
      <c r="K1575" s="32"/>
      <c r="L1575" s="32"/>
      <c r="M1575" s="109"/>
    </row>
    <row r="1576" spans="1:13">
      <c r="B1576" s="158"/>
      <c r="E1576" s="145"/>
      <c r="F1576" s="145"/>
      <c r="I1576" s="109"/>
      <c r="K1576" s="109"/>
      <c r="L1576" s="109"/>
      <c r="M1576" s="109"/>
    </row>
    <row r="1577" spans="1:13">
      <c r="B1577" s="158"/>
      <c r="E1577" s="145"/>
      <c r="F1577" s="145"/>
      <c r="I1577" s="109"/>
      <c r="K1577" s="109"/>
      <c r="L1577" s="109"/>
      <c r="M1577" s="109"/>
    </row>
    <row r="1578" spans="1:13">
      <c r="B1578" s="158"/>
      <c r="E1578" s="145"/>
      <c r="F1578" s="145"/>
      <c r="I1578" s="109"/>
      <c r="K1578" s="109"/>
      <c r="L1578" s="109"/>
      <c r="M1578" s="109"/>
    </row>
    <row r="1579" spans="1:13">
      <c r="A1579" s="32"/>
      <c r="B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</row>
    <row r="1580" spans="1:13">
      <c r="E1580" s="145"/>
      <c r="F1580" s="145"/>
    </row>
    <row r="1581" spans="1:13">
      <c r="C1581" s="32"/>
      <c r="E1581" s="145"/>
      <c r="F1581" s="145"/>
    </row>
    <row r="1582" spans="1:13">
      <c r="E1582" s="145"/>
      <c r="F1582" s="145"/>
      <c r="G1582" s="109"/>
      <c r="H1582" s="146"/>
      <c r="M1582" s="109"/>
    </row>
    <row r="1583" spans="1:13">
      <c r="C1583" s="161"/>
      <c r="E1583" s="145"/>
      <c r="F1583" s="145"/>
      <c r="G1583" s="32"/>
      <c r="H1583" s="32"/>
      <c r="I1583" s="32"/>
      <c r="J1583" s="32"/>
      <c r="K1583" s="109"/>
      <c r="M1583" s="109"/>
    </row>
    <row r="1584" spans="1:13">
      <c r="E1584" s="145"/>
      <c r="F1584" s="145"/>
      <c r="G1584" s="32"/>
      <c r="H1584" s="32"/>
      <c r="I1584" s="109"/>
      <c r="K1584" s="32"/>
      <c r="L1584" s="32"/>
      <c r="M1584" s="146"/>
    </row>
    <row r="1585" spans="2:13">
      <c r="E1585" s="145"/>
      <c r="F1585" s="145"/>
      <c r="G1585" s="109"/>
      <c r="H1585" s="109"/>
      <c r="I1585" s="109"/>
      <c r="K1585" s="32"/>
      <c r="L1585" s="32"/>
      <c r="M1585" s="109"/>
    </row>
    <row r="1586" spans="2:13">
      <c r="E1586" s="155"/>
      <c r="F1586" s="145"/>
      <c r="I1586" s="109"/>
      <c r="K1586" s="32"/>
      <c r="L1586" s="32"/>
      <c r="M1586" s="109"/>
    </row>
    <row r="1587" spans="2:13">
      <c r="E1587" s="155"/>
      <c r="F1587" s="145"/>
      <c r="I1587" s="109"/>
      <c r="K1587" s="32"/>
      <c r="L1587" s="32"/>
      <c r="M1587" s="109"/>
    </row>
    <row r="1588" spans="2:13">
      <c r="E1588" s="145"/>
      <c r="F1588" s="145"/>
      <c r="G1588" s="32"/>
      <c r="H1588" s="32"/>
      <c r="I1588" s="109"/>
      <c r="J1588" s="146"/>
      <c r="K1588" s="32"/>
      <c r="L1588" s="32"/>
      <c r="M1588" s="109"/>
    </row>
    <row r="1589" spans="2:13">
      <c r="E1589" s="145"/>
      <c r="F1589" s="145"/>
      <c r="G1589" s="32"/>
      <c r="H1589" s="32"/>
      <c r="I1589" s="146"/>
      <c r="J1589" s="146"/>
      <c r="K1589" s="32"/>
      <c r="L1589" s="32"/>
      <c r="M1589" s="109"/>
    </row>
    <row r="1590" spans="2:13">
      <c r="E1590" s="145"/>
      <c r="F1590" s="145"/>
      <c r="G1590" s="109"/>
      <c r="H1590" s="109"/>
      <c r="I1590" s="109"/>
      <c r="J1590" s="146"/>
      <c r="K1590" s="32"/>
      <c r="L1590" s="32"/>
      <c r="M1590" s="109"/>
    </row>
    <row r="1591" spans="2:13">
      <c r="B1591" s="158"/>
      <c r="E1591" s="145"/>
      <c r="F1591" s="145"/>
      <c r="I1591" s="109"/>
      <c r="K1591" s="109"/>
      <c r="L1591" s="109"/>
      <c r="M1591" s="109"/>
    </row>
    <row r="1592" spans="2:13">
      <c r="E1592" s="145"/>
      <c r="F1592" s="145"/>
    </row>
    <row r="1593" spans="2:13">
      <c r="E1593" s="145"/>
      <c r="F1593" s="145"/>
    </row>
    <row r="1594" spans="2:13">
      <c r="E1594" s="145"/>
      <c r="F1594" s="145"/>
      <c r="G1594" s="109"/>
      <c r="H1594" s="146"/>
      <c r="M1594" s="109"/>
    </row>
    <row r="1595" spans="2:13">
      <c r="E1595" s="145"/>
      <c r="F1595" s="145"/>
      <c r="G1595" s="32"/>
      <c r="H1595" s="32"/>
      <c r="I1595" s="32"/>
      <c r="J1595" s="32"/>
      <c r="K1595" s="109"/>
      <c r="M1595" s="109"/>
    </row>
    <row r="1596" spans="2:13">
      <c r="E1596" s="145"/>
      <c r="F1596" s="145"/>
      <c r="G1596" s="32"/>
      <c r="H1596" s="32"/>
      <c r="I1596" s="109"/>
      <c r="K1596" s="32"/>
      <c r="L1596" s="32"/>
      <c r="M1596" s="146"/>
    </row>
    <row r="1597" spans="2:13">
      <c r="E1597" s="145"/>
      <c r="F1597" s="145"/>
      <c r="G1597" s="109"/>
      <c r="H1597" s="109"/>
      <c r="I1597" s="109"/>
      <c r="K1597" s="32"/>
      <c r="L1597" s="32"/>
      <c r="M1597" s="109"/>
    </row>
    <row r="1598" spans="2:13">
      <c r="E1598" s="155"/>
      <c r="F1598" s="145"/>
      <c r="I1598" s="109"/>
      <c r="K1598" s="32"/>
      <c r="L1598" s="32"/>
      <c r="M1598" s="109"/>
    </row>
    <row r="1599" spans="2:13">
      <c r="E1599" s="155"/>
      <c r="F1599" s="145"/>
      <c r="I1599" s="109"/>
      <c r="K1599" s="32"/>
      <c r="L1599" s="32"/>
      <c r="M1599" s="109"/>
    </row>
    <row r="1600" spans="2:13">
      <c r="E1600" s="145"/>
      <c r="F1600" s="145"/>
      <c r="G1600" s="32"/>
      <c r="H1600" s="32"/>
      <c r="I1600" s="109"/>
      <c r="J1600" s="146"/>
      <c r="K1600" s="32"/>
      <c r="L1600" s="32"/>
      <c r="M1600" s="109"/>
    </row>
    <row r="1601" spans="1:13">
      <c r="E1601" s="145"/>
      <c r="F1601" s="145"/>
      <c r="G1601" s="32"/>
      <c r="H1601" s="32"/>
      <c r="I1601" s="146"/>
      <c r="J1601" s="146"/>
      <c r="K1601" s="32"/>
      <c r="L1601" s="32"/>
      <c r="M1601" s="109"/>
    </row>
    <row r="1602" spans="1:13">
      <c r="E1602" s="145"/>
      <c r="F1602" s="145"/>
      <c r="G1602" s="109"/>
      <c r="H1602" s="109"/>
      <c r="I1602" s="109"/>
      <c r="J1602" s="146"/>
      <c r="K1602" s="32"/>
      <c r="L1602" s="32"/>
      <c r="M1602" s="109"/>
    </row>
    <row r="1603" spans="1:13">
      <c r="B1603" s="158"/>
      <c r="E1603" s="145"/>
      <c r="F1603" s="145"/>
      <c r="I1603" s="109"/>
      <c r="K1603" s="109"/>
      <c r="L1603" s="109"/>
      <c r="M1603" s="109"/>
    </row>
    <row r="1604" spans="1:13">
      <c r="E1604" s="145"/>
      <c r="F1604" s="145"/>
    </row>
    <row r="1605" spans="1:13">
      <c r="E1605" s="145"/>
      <c r="F1605" s="145"/>
    </row>
    <row r="1606" spans="1:13">
      <c r="E1606" s="145"/>
      <c r="F1606" s="145"/>
      <c r="G1606" s="109"/>
      <c r="H1606" s="146"/>
      <c r="M1606" s="109"/>
    </row>
    <row r="1607" spans="1:13">
      <c r="E1607" s="145"/>
      <c r="F1607" s="145"/>
      <c r="G1607" s="32"/>
      <c r="H1607" s="32"/>
      <c r="I1607" s="32"/>
      <c r="J1607" s="32"/>
      <c r="K1607" s="109"/>
      <c r="M1607" s="109"/>
    </row>
    <row r="1608" spans="1:13">
      <c r="E1608" s="145"/>
      <c r="F1608" s="145"/>
      <c r="G1608" s="32"/>
      <c r="H1608" s="32"/>
      <c r="I1608" s="109"/>
      <c r="K1608" s="32"/>
      <c r="L1608" s="32"/>
      <c r="M1608" s="146"/>
    </row>
    <row r="1609" spans="1:13">
      <c r="E1609" s="145"/>
      <c r="F1609" s="145"/>
      <c r="G1609" s="109"/>
      <c r="H1609" s="109"/>
      <c r="I1609" s="109"/>
      <c r="K1609" s="32"/>
      <c r="L1609" s="32"/>
      <c r="M1609" s="109"/>
    </row>
    <row r="1610" spans="1:13">
      <c r="E1610" s="155"/>
      <c r="F1610" s="145"/>
      <c r="I1610" s="109"/>
      <c r="K1610" s="32"/>
      <c r="L1610" s="32"/>
      <c r="M1610" s="109"/>
    </row>
    <row r="1611" spans="1:13">
      <c r="E1611" s="155"/>
      <c r="F1611" s="145"/>
      <c r="I1611" s="109"/>
      <c r="K1611" s="32"/>
      <c r="L1611" s="32"/>
      <c r="M1611" s="109"/>
    </row>
    <row r="1612" spans="1:13">
      <c r="E1612" s="145"/>
      <c r="F1612" s="145"/>
      <c r="G1612" s="32"/>
      <c r="H1612" s="32"/>
      <c r="I1612" s="109"/>
      <c r="J1612" s="146"/>
      <c r="K1612" s="32"/>
      <c r="L1612" s="32"/>
      <c r="M1612" s="109"/>
    </row>
    <row r="1613" spans="1:13">
      <c r="E1613" s="145"/>
      <c r="F1613" s="145"/>
      <c r="G1613" s="32"/>
      <c r="H1613" s="32"/>
      <c r="I1613" s="146"/>
      <c r="J1613" s="146"/>
      <c r="K1613" s="32"/>
      <c r="L1613" s="32"/>
      <c r="M1613" s="109"/>
    </row>
    <row r="1614" spans="1:13">
      <c r="A1614" s="32"/>
      <c r="B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</row>
    <row r="1615" spans="1:13">
      <c r="E1615" s="145"/>
      <c r="F1615" s="145"/>
      <c r="G1615" s="109"/>
      <c r="H1615" s="109"/>
      <c r="I1615" s="109"/>
      <c r="J1615" s="146"/>
      <c r="K1615" s="32"/>
      <c r="L1615" s="32"/>
      <c r="M1615" s="109"/>
    </row>
    <row r="1616" spans="1:13">
      <c r="B1616" s="158"/>
      <c r="C1616" s="32"/>
      <c r="E1616" s="145"/>
      <c r="F1616" s="145"/>
      <c r="I1616" s="109"/>
      <c r="K1616" s="109"/>
      <c r="L1616" s="109"/>
      <c r="M1616" s="109"/>
    </row>
    <row r="1617" spans="2:13">
      <c r="E1617" s="145"/>
      <c r="F1617" s="145"/>
    </row>
    <row r="1618" spans="2:13">
      <c r="E1618" s="145"/>
      <c r="F1618" s="145"/>
    </row>
    <row r="1619" spans="2:13">
      <c r="E1619" s="145"/>
      <c r="F1619" s="145"/>
      <c r="G1619" s="109"/>
      <c r="H1619" s="146"/>
      <c r="M1619" s="109"/>
    </row>
    <row r="1620" spans="2:13">
      <c r="E1620" s="145"/>
      <c r="F1620" s="145"/>
      <c r="G1620" s="32"/>
      <c r="H1620" s="32"/>
      <c r="I1620" s="32"/>
      <c r="J1620" s="32"/>
      <c r="K1620" s="109"/>
      <c r="M1620" s="109"/>
    </row>
    <row r="1621" spans="2:13">
      <c r="E1621" s="145"/>
      <c r="F1621" s="145"/>
      <c r="G1621" s="32"/>
      <c r="H1621" s="32"/>
      <c r="I1621" s="109"/>
      <c r="K1621" s="32"/>
      <c r="L1621" s="32"/>
      <c r="M1621" s="146"/>
    </row>
    <row r="1622" spans="2:13">
      <c r="E1622" s="145"/>
      <c r="F1622" s="145"/>
      <c r="G1622" s="109"/>
      <c r="H1622" s="109"/>
      <c r="I1622" s="109"/>
      <c r="K1622" s="32"/>
      <c r="L1622" s="32"/>
      <c r="M1622" s="109"/>
    </row>
    <row r="1623" spans="2:13">
      <c r="E1623" s="155"/>
      <c r="F1623" s="145"/>
      <c r="I1623" s="109"/>
      <c r="K1623" s="32"/>
      <c r="L1623" s="32"/>
      <c r="M1623" s="109"/>
    </row>
    <row r="1624" spans="2:13">
      <c r="E1624" s="155"/>
      <c r="F1624" s="145"/>
      <c r="I1624" s="109"/>
      <c r="K1624" s="32"/>
      <c r="L1624" s="32"/>
      <c r="M1624" s="109"/>
    </row>
    <row r="1625" spans="2:13">
      <c r="E1625" s="145"/>
      <c r="F1625" s="145"/>
      <c r="G1625" s="32"/>
      <c r="H1625" s="32"/>
      <c r="I1625" s="109"/>
      <c r="J1625" s="146"/>
      <c r="K1625" s="32"/>
      <c r="L1625" s="32"/>
      <c r="M1625" s="109"/>
    </row>
    <row r="1626" spans="2:13">
      <c r="E1626" s="145"/>
      <c r="F1626" s="145"/>
      <c r="G1626" s="32"/>
      <c r="H1626" s="32"/>
      <c r="I1626" s="146"/>
      <c r="J1626" s="146"/>
      <c r="K1626" s="32"/>
      <c r="L1626" s="32"/>
      <c r="M1626" s="109"/>
    </row>
    <row r="1627" spans="2:13">
      <c r="E1627" s="145"/>
      <c r="F1627" s="145"/>
      <c r="G1627" s="109"/>
      <c r="H1627" s="109"/>
      <c r="I1627" s="109"/>
      <c r="J1627" s="146"/>
      <c r="K1627" s="32"/>
      <c r="L1627" s="32"/>
      <c r="M1627" s="109"/>
    </row>
    <row r="1628" spans="2:13">
      <c r="B1628" s="158"/>
      <c r="E1628" s="145"/>
      <c r="F1628" s="145"/>
      <c r="I1628" s="109"/>
      <c r="K1628" s="109"/>
      <c r="L1628" s="109"/>
      <c r="M1628" s="109"/>
    </row>
    <row r="1629" spans="2:13">
      <c r="E1629" s="145"/>
      <c r="F1629" s="145"/>
    </row>
    <row r="1630" spans="2:13">
      <c r="E1630" s="145"/>
      <c r="F1630" s="145"/>
    </row>
    <row r="1631" spans="2:13">
      <c r="E1631" s="145"/>
      <c r="F1631" s="145"/>
      <c r="G1631" s="109"/>
      <c r="H1631" s="146"/>
      <c r="M1631" s="109"/>
    </row>
    <row r="1632" spans="2:13">
      <c r="E1632" s="145"/>
      <c r="F1632" s="145"/>
      <c r="G1632" s="32"/>
      <c r="H1632" s="32"/>
      <c r="I1632" s="32"/>
      <c r="J1632" s="32"/>
      <c r="K1632" s="109"/>
      <c r="M1632" s="109"/>
    </row>
    <row r="1633" spans="2:13">
      <c r="E1633" s="145"/>
      <c r="F1633" s="145"/>
      <c r="G1633" s="32"/>
      <c r="H1633" s="32"/>
      <c r="I1633" s="109"/>
      <c r="K1633" s="32"/>
      <c r="L1633" s="32"/>
      <c r="M1633" s="146"/>
    </row>
    <row r="1634" spans="2:13">
      <c r="E1634" s="145"/>
      <c r="F1634" s="145"/>
      <c r="G1634" s="109"/>
      <c r="H1634" s="109"/>
      <c r="I1634" s="109"/>
      <c r="K1634" s="32"/>
      <c r="L1634" s="32"/>
      <c r="M1634" s="109"/>
    </row>
    <row r="1635" spans="2:13">
      <c r="E1635" s="155"/>
      <c r="F1635" s="145"/>
      <c r="I1635" s="109"/>
      <c r="K1635" s="32"/>
      <c r="L1635" s="32"/>
      <c r="M1635" s="109"/>
    </row>
    <row r="1636" spans="2:13">
      <c r="E1636" s="155"/>
      <c r="F1636" s="145"/>
      <c r="I1636" s="109"/>
      <c r="K1636" s="32"/>
      <c r="L1636" s="32"/>
      <c r="M1636" s="109"/>
    </row>
    <row r="1637" spans="2:13">
      <c r="E1637" s="145"/>
      <c r="F1637" s="145"/>
      <c r="G1637" s="32"/>
      <c r="H1637" s="32"/>
      <c r="I1637" s="109"/>
      <c r="J1637" s="146"/>
      <c r="K1637" s="32"/>
      <c r="L1637" s="32"/>
      <c r="M1637" s="109"/>
    </row>
    <row r="1638" spans="2:13">
      <c r="E1638" s="145"/>
      <c r="F1638" s="145"/>
      <c r="G1638" s="32"/>
      <c r="H1638" s="32"/>
      <c r="I1638" s="146"/>
      <c r="J1638" s="146"/>
      <c r="K1638" s="32"/>
      <c r="L1638" s="32"/>
      <c r="M1638" s="109"/>
    </row>
    <row r="1639" spans="2:13">
      <c r="E1639" s="145"/>
      <c r="F1639" s="145"/>
      <c r="G1639" s="109"/>
      <c r="H1639" s="109"/>
      <c r="I1639" s="109"/>
      <c r="J1639" s="146"/>
      <c r="K1639" s="32"/>
      <c r="L1639" s="32"/>
      <c r="M1639" s="109"/>
    </row>
    <row r="1640" spans="2:13">
      <c r="B1640" s="158"/>
      <c r="E1640" s="145"/>
      <c r="F1640" s="145"/>
      <c r="I1640" s="109"/>
      <c r="K1640" s="109"/>
      <c r="L1640" s="109"/>
      <c r="M1640" s="109"/>
    </row>
    <row r="1641" spans="2:13">
      <c r="E1641" s="145"/>
      <c r="F1641" s="145"/>
    </row>
    <row r="1642" spans="2:13">
      <c r="E1642" s="145"/>
      <c r="F1642" s="145"/>
    </row>
    <row r="1643" spans="2:13">
      <c r="E1643" s="145"/>
      <c r="F1643" s="145"/>
      <c r="G1643" s="109"/>
      <c r="H1643" s="146"/>
      <c r="M1643" s="109"/>
    </row>
    <row r="1644" spans="2:13">
      <c r="E1644" s="145"/>
      <c r="F1644" s="145"/>
      <c r="G1644" s="32"/>
      <c r="H1644" s="32"/>
      <c r="I1644" s="32"/>
      <c r="J1644" s="32"/>
      <c r="K1644" s="109"/>
      <c r="M1644" s="109"/>
    </row>
    <row r="1645" spans="2:13">
      <c r="E1645" s="145"/>
      <c r="F1645" s="145"/>
      <c r="G1645" s="32"/>
      <c r="H1645" s="32"/>
      <c r="I1645" s="109"/>
      <c r="K1645" s="32"/>
      <c r="L1645" s="32"/>
      <c r="M1645" s="146"/>
    </row>
    <row r="1646" spans="2:13">
      <c r="E1646" s="145"/>
      <c r="F1646" s="145"/>
      <c r="G1646" s="109"/>
      <c r="H1646" s="109"/>
      <c r="I1646" s="109"/>
      <c r="K1646" s="32"/>
      <c r="L1646" s="32"/>
      <c r="M1646" s="109"/>
    </row>
    <row r="1647" spans="2:13">
      <c r="E1647" s="155"/>
      <c r="F1647" s="145"/>
      <c r="I1647" s="109"/>
      <c r="K1647" s="32"/>
      <c r="L1647" s="32"/>
      <c r="M1647" s="109"/>
    </row>
    <row r="1648" spans="2:13">
      <c r="E1648" s="155"/>
      <c r="F1648" s="145"/>
      <c r="I1648" s="109"/>
      <c r="K1648" s="32"/>
      <c r="L1648" s="32"/>
      <c r="M1648" s="109"/>
    </row>
    <row r="1649" spans="1:13">
      <c r="A1649" s="32"/>
      <c r="B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</row>
    <row r="1650" spans="1:13">
      <c r="E1650" s="145"/>
      <c r="F1650" s="145"/>
      <c r="G1650" s="32"/>
      <c r="H1650" s="32"/>
      <c r="I1650" s="109"/>
      <c r="J1650" s="146"/>
      <c r="K1650" s="32"/>
      <c r="L1650" s="32"/>
      <c r="M1650" s="109"/>
    </row>
    <row r="1651" spans="1:13">
      <c r="C1651" s="32"/>
      <c r="E1651" s="145"/>
      <c r="F1651" s="145"/>
      <c r="G1651" s="32"/>
      <c r="H1651" s="32"/>
      <c r="I1651" s="146"/>
      <c r="J1651" s="146"/>
      <c r="K1651" s="32"/>
      <c r="L1651" s="32"/>
      <c r="M1651" s="109"/>
    </row>
    <row r="1652" spans="1:13">
      <c r="E1652" s="145"/>
      <c r="F1652" s="145"/>
      <c r="G1652" s="109"/>
      <c r="H1652" s="109"/>
      <c r="I1652" s="109"/>
      <c r="J1652" s="146"/>
      <c r="K1652" s="32"/>
      <c r="L1652" s="32"/>
      <c r="M1652" s="109"/>
    </row>
    <row r="1653" spans="1:13">
      <c r="B1653" s="158"/>
      <c r="E1653" s="145"/>
      <c r="F1653" s="145"/>
      <c r="I1653" s="109"/>
      <c r="K1653" s="109"/>
      <c r="L1653" s="109"/>
      <c r="M1653" s="109"/>
    </row>
    <row r="1654" spans="1:13">
      <c r="E1654" s="145"/>
      <c r="F1654" s="145"/>
    </row>
    <row r="1655" spans="1:13">
      <c r="E1655" s="145"/>
      <c r="F1655" s="145"/>
    </row>
    <row r="1656" spans="1:13">
      <c r="E1656" s="145"/>
      <c r="F1656" s="145"/>
      <c r="G1656" s="109"/>
      <c r="H1656" s="146"/>
      <c r="M1656" s="109"/>
    </row>
    <row r="1657" spans="1:13">
      <c r="E1657" s="145"/>
      <c r="F1657" s="145"/>
      <c r="G1657" s="32"/>
      <c r="H1657" s="32"/>
      <c r="I1657" s="32"/>
      <c r="J1657" s="32"/>
      <c r="K1657" s="109"/>
      <c r="M1657" s="109"/>
    </row>
    <row r="1658" spans="1:13">
      <c r="E1658" s="145"/>
      <c r="F1658" s="145"/>
      <c r="G1658" s="32"/>
      <c r="H1658" s="32"/>
      <c r="I1658" s="109"/>
      <c r="K1658" s="32"/>
      <c r="L1658" s="32"/>
      <c r="M1658" s="146"/>
    </row>
    <row r="1659" spans="1:13">
      <c r="E1659" s="145"/>
      <c r="F1659" s="145"/>
      <c r="G1659" s="109"/>
      <c r="H1659" s="109"/>
      <c r="I1659" s="109"/>
      <c r="K1659" s="32"/>
      <c r="L1659" s="32"/>
      <c r="M1659" s="109"/>
    </row>
    <row r="1660" spans="1:13">
      <c r="E1660" s="155"/>
      <c r="F1660" s="145"/>
      <c r="I1660" s="109"/>
      <c r="K1660" s="32"/>
      <c r="L1660" s="32"/>
      <c r="M1660" s="109"/>
    </row>
    <row r="1661" spans="1:13">
      <c r="E1661" s="155"/>
      <c r="F1661" s="145"/>
      <c r="I1661" s="109"/>
      <c r="K1661" s="32"/>
      <c r="L1661" s="32"/>
      <c r="M1661" s="109"/>
    </row>
    <row r="1662" spans="1:13">
      <c r="E1662" s="145"/>
      <c r="F1662" s="145"/>
      <c r="G1662" s="32"/>
      <c r="H1662" s="32"/>
      <c r="I1662" s="109"/>
      <c r="J1662" s="146"/>
      <c r="K1662" s="32"/>
      <c r="L1662" s="32"/>
      <c r="M1662" s="109"/>
    </row>
    <row r="1663" spans="1:13">
      <c r="E1663" s="145"/>
      <c r="F1663" s="145"/>
      <c r="G1663" s="32"/>
      <c r="H1663" s="32"/>
      <c r="I1663" s="146"/>
      <c r="J1663" s="146"/>
      <c r="K1663" s="32"/>
      <c r="L1663" s="32"/>
      <c r="M1663" s="109"/>
    </row>
    <row r="1664" spans="1:13">
      <c r="E1664" s="145"/>
      <c r="F1664" s="145"/>
      <c r="G1664" s="109"/>
      <c r="H1664" s="109"/>
      <c r="I1664" s="109"/>
      <c r="J1664" s="146"/>
      <c r="K1664" s="32"/>
      <c r="L1664" s="32"/>
      <c r="M1664" s="109"/>
    </row>
    <row r="1665" spans="2:13">
      <c r="B1665" s="158"/>
      <c r="E1665" s="145"/>
      <c r="F1665" s="145"/>
      <c r="I1665" s="109"/>
      <c r="K1665" s="109"/>
      <c r="L1665" s="109"/>
      <c r="M1665" s="109"/>
    </row>
    <row r="1666" spans="2:13">
      <c r="E1666" s="145"/>
      <c r="F1666" s="145"/>
    </row>
    <row r="1667" spans="2:13">
      <c r="E1667" s="145"/>
      <c r="F1667" s="145"/>
    </row>
    <row r="1668" spans="2:13">
      <c r="E1668" s="145"/>
      <c r="F1668" s="145"/>
      <c r="G1668" s="109"/>
      <c r="H1668" s="146"/>
      <c r="M1668" s="109"/>
    </row>
    <row r="1669" spans="2:13">
      <c r="E1669" s="145"/>
      <c r="F1669" s="145"/>
      <c r="G1669" s="32"/>
      <c r="H1669" s="32"/>
      <c r="I1669" s="32"/>
      <c r="J1669" s="32"/>
      <c r="K1669" s="109"/>
      <c r="M1669" s="109"/>
    </row>
    <row r="1670" spans="2:13">
      <c r="E1670" s="145"/>
      <c r="F1670" s="145"/>
      <c r="G1670" s="32"/>
      <c r="H1670" s="32"/>
      <c r="I1670" s="109"/>
      <c r="K1670" s="32"/>
      <c r="L1670" s="32"/>
      <c r="M1670" s="146"/>
    </row>
    <row r="1671" spans="2:13">
      <c r="E1671" s="145"/>
      <c r="F1671" s="145"/>
      <c r="G1671" s="109"/>
      <c r="H1671" s="109"/>
      <c r="I1671" s="109"/>
      <c r="K1671" s="32"/>
      <c r="L1671" s="32"/>
      <c r="M1671" s="109"/>
    </row>
    <row r="1672" spans="2:13">
      <c r="E1672" s="155"/>
      <c r="F1672" s="145"/>
      <c r="I1672" s="109"/>
      <c r="K1672" s="32"/>
      <c r="L1672" s="32"/>
      <c r="M1672" s="109"/>
    </row>
    <row r="1673" spans="2:13">
      <c r="E1673" s="155"/>
      <c r="F1673" s="145"/>
      <c r="I1673" s="109"/>
      <c r="K1673" s="32"/>
      <c r="L1673" s="32"/>
      <c r="M1673" s="109"/>
    </row>
    <row r="1674" spans="2:13">
      <c r="E1674" s="145"/>
      <c r="F1674" s="145"/>
      <c r="G1674" s="32"/>
      <c r="H1674" s="32"/>
      <c r="I1674" s="109"/>
      <c r="J1674" s="146"/>
      <c r="K1674" s="32"/>
      <c r="L1674" s="32"/>
      <c r="M1674" s="109"/>
    </row>
    <row r="1675" spans="2:13">
      <c r="E1675" s="145"/>
      <c r="F1675" s="145"/>
      <c r="G1675" s="32"/>
      <c r="H1675" s="32"/>
      <c r="I1675" s="146"/>
      <c r="J1675" s="146"/>
      <c r="K1675" s="32"/>
      <c r="L1675" s="32"/>
      <c r="M1675" s="109"/>
    </row>
    <row r="1676" spans="2:13">
      <c r="E1676" s="145"/>
      <c r="F1676" s="145"/>
      <c r="G1676" s="109"/>
      <c r="H1676" s="109"/>
      <c r="I1676" s="109"/>
      <c r="J1676" s="146"/>
      <c r="K1676" s="32"/>
      <c r="L1676" s="32"/>
      <c r="M1676" s="109"/>
    </row>
    <row r="1677" spans="2:13">
      <c r="B1677" s="158"/>
      <c r="E1677" s="145"/>
      <c r="F1677" s="145"/>
      <c r="I1677" s="109"/>
      <c r="K1677" s="109"/>
      <c r="L1677" s="109"/>
      <c r="M1677" s="109"/>
    </row>
    <row r="1678" spans="2:13">
      <c r="E1678" s="145"/>
      <c r="F1678" s="145"/>
    </row>
    <row r="1679" spans="2:13">
      <c r="E1679" s="145"/>
      <c r="F1679" s="145"/>
    </row>
    <row r="1680" spans="2:13">
      <c r="E1680" s="145"/>
      <c r="F1680" s="145"/>
      <c r="G1680" s="109"/>
      <c r="H1680" s="146"/>
      <c r="M1680" s="109"/>
    </row>
    <row r="1681" spans="1:13">
      <c r="E1681" s="145"/>
      <c r="F1681" s="145"/>
      <c r="G1681" s="32"/>
      <c r="H1681" s="32"/>
      <c r="I1681" s="32"/>
      <c r="J1681" s="32"/>
      <c r="K1681" s="109"/>
      <c r="M1681" s="109"/>
    </row>
    <row r="1682" spans="1:13">
      <c r="E1682" s="145"/>
      <c r="F1682" s="145"/>
      <c r="G1682" s="32"/>
      <c r="H1682" s="32"/>
      <c r="I1682" s="109"/>
      <c r="K1682" s="32"/>
      <c r="L1682" s="32"/>
      <c r="M1682" s="146"/>
    </row>
    <row r="1683" spans="1:13">
      <c r="E1683" s="145"/>
      <c r="F1683" s="145"/>
      <c r="G1683" s="109"/>
      <c r="H1683" s="109"/>
      <c r="I1683" s="109"/>
      <c r="K1683" s="32"/>
      <c r="L1683" s="32"/>
      <c r="M1683" s="109"/>
    </row>
    <row r="1684" spans="1:13">
      <c r="A1684" s="32"/>
      <c r="B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</row>
    <row r="1685" spans="1:13">
      <c r="E1685" s="155"/>
      <c r="F1685" s="145"/>
      <c r="I1685" s="109"/>
      <c r="K1685" s="32"/>
      <c r="L1685" s="32"/>
      <c r="M1685" s="109"/>
    </row>
    <row r="1686" spans="1:13">
      <c r="C1686" s="32"/>
      <c r="E1686" s="155"/>
      <c r="F1686" s="145"/>
      <c r="I1686" s="109"/>
      <c r="K1686" s="32"/>
      <c r="L1686" s="32"/>
      <c r="M1686" s="109"/>
    </row>
    <row r="1687" spans="1:13">
      <c r="E1687" s="145"/>
      <c r="F1687" s="145"/>
      <c r="G1687" s="32"/>
      <c r="H1687" s="32"/>
      <c r="I1687" s="109"/>
      <c r="J1687" s="146"/>
      <c r="K1687" s="32"/>
      <c r="L1687" s="32"/>
      <c r="M1687" s="109"/>
    </row>
    <row r="1688" spans="1:13">
      <c r="E1688" s="145"/>
      <c r="F1688" s="145"/>
      <c r="G1688" s="32"/>
      <c r="H1688" s="32"/>
      <c r="I1688" s="146"/>
      <c r="J1688" s="146"/>
      <c r="K1688" s="32"/>
      <c r="L1688" s="32"/>
      <c r="M1688" s="109"/>
    </row>
    <row r="1689" spans="1:13">
      <c r="E1689" s="145"/>
      <c r="F1689" s="145"/>
      <c r="G1689" s="109"/>
      <c r="H1689" s="109"/>
      <c r="I1689" s="109"/>
      <c r="J1689" s="146"/>
      <c r="K1689" s="32"/>
      <c r="L1689" s="32"/>
      <c r="M1689" s="109"/>
    </row>
    <row r="1690" spans="1:13">
      <c r="B1690" s="158"/>
      <c r="E1690" s="145"/>
      <c r="F1690" s="145"/>
      <c r="I1690" s="109"/>
      <c r="K1690" s="109"/>
      <c r="L1690" s="109"/>
      <c r="M1690" s="109"/>
    </row>
    <row r="1691" spans="1:13">
      <c r="E1691" s="145"/>
      <c r="F1691" s="145"/>
    </row>
    <row r="1692" spans="1:13">
      <c r="E1692" s="145"/>
      <c r="F1692" s="145"/>
    </row>
    <row r="1693" spans="1:13">
      <c r="E1693" s="145"/>
      <c r="F1693" s="145"/>
      <c r="G1693" s="109"/>
      <c r="H1693" s="146"/>
      <c r="M1693" s="109"/>
    </row>
    <row r="1694" spans="1:13">
      <c r="E1694" s="145"/>
      <c r="F1694" s="145"/>
      <c r="G1694" s="32"/>
      <c r="H1694" s="32"/>
      <c r="I1694" s="32"/>
      <c r="J1694" s="32"/>
      <c r="K1694" s="109"/>
      <c r="M1694" s="109"/>
    </row>
    <row r="1695" spans="1:13">
      <c r="E1695" s="145"/>
      <c r="F1695" s="145"/>
      <c r="G1695" s="32"/>
      <c r="H1695" s="32"/>
      <c r="I1695" s="109"/>
      <c r="K1695" s="32"/>
      <c r="L1695" s="32"/>
      <c r="M1695" s="146"/>
    </row>
    <row r="1696" spans="1:13">
      <c r="E1696" s="145"/>
      <c r="F1696" s="145"/>
      <c r="G1696" s="109"/>
      <c r="H1696" s="109"/>
      <c r="I1696" s="109"/>
      <c r="K1696" s="32"/>
      <c r="L1696" s="32"/>
      <c r="M1696" s="109"/>
    </row>
    <row r="1697" spans="2:13">
      <c r="E1697" s="155"/>
      <c r="F1697" s="145"/>
      <c r="I1697" s="109"/>
      <c r="K1697" s="32"/>
      <c r="L1697" s="32"/>
      <c r="M1697" s="109"/>
    </row>
    <row r="1698" spans="2:13">
      <c r="E1698" s="155"/>
      <c r="F1698" s="145"/>
      <c r="I1698" s="109"/>
      <c r="K1698" s="32"/>
      <c r="L1698" s="32"/>
      <c r="M1698" s="109"/>
    </row>
    <row r="1699" spans="2:13">
      <c r="E1699" s="145"/>
      <c r="F1699" s="145"/>
      <c r="G1699" s="32"/>
      <c r="H1699" s="32"/>
      <c r="I1699" s="109"/>
      <c r="J1699" s="146"/>
      <c r="K1699" s="32"/>
      <c r="L1699" s="32"/>
      <c r="M1699" s="109"/>
    </row>
    <row r="1700" spans="2:13">
      <c r="E1700" s="145"/>
      <c r="F1700" s="145"/>
      <c r="G1700" s="32"/>
      <c r="H1700" s="32"/>
      <c r="I1700" s="146"/>
      <c r="J1700" s="146"/>
      <c r="K1700" s="32"/>
      <c r="L1700" s="32"/>
      <c r="M1700" s="109"/>
    </row>
    <row r="1701" spans="2:13">
      <c r="E1701" s="145"/>
      <c r="F1701" s="145"/>
      <c r="G1701" s="109"/>
      <c r="H1701" s="109"/>
      <c r="I1701" s="109"/>
      <c r="J1701" s="146"/>
      <c r="K1701" s="32"/>
      <c r="L1701" s="32"/>
      <c r="M1701" s="109"/>
    </row>
    <row r="1702" spans="2:13">
      <c r="B1702" s="158"/>
      <c r="E1702" s="145"/>
      <c r="F1702" s="145"/>
      <c r="I1702" s="109"/>
      <c r="K1702" s="109"/>
      <c r="L1702" s="109"/>
      <c r="M1702" s="109"/>
    </row>
    <row r="1703" spans="2:13">
      <c r="E1703" s="145"/>
      <c r="F1703" s="145"/>
    </row>
    <row r="1704" spans="2:13">
      <c r="E1704" s="145"/>
      <c r="F1704" s="145"/>
    </row>
    <row r="1705" spans="2:13">
      <c r="E1705" s="145"/>
      <c r="F1705" s="145"/>
      <c r="G1705" s="109"/>
      <c r="H1705" s="146"/>
      <c r="M1705" s="109"/>
    </row>
    <row r="1706" spans="2:13">
      <c r="E1706" s="145"/>
      <c r="F1706" s="145"/>
      <c r="G1706" s="32"/>
      <c r="H1706" s="32"/>
      <c r="I1706" s="32"/>
      <c r="J1706" s="32"/>
      <c r="K1706" s="109"/>
      <c r="M1706" s="109"/>
    </row>
    <row r="1707" spans="2:13">
      <c r="E1707" s="145"/>
      <c r="F1707" s="145"/>
      <c r="G1707" s="32"/>
      <c r="H1707" s="32"/>
      <c r="I1707" s="109"/>
      <c r="K1707" s="32"/>
      <c r="L1707" s="32"/>
      <c r="M1707" s="146"/>
    </row>
    <row r="1708" spans="2:13">
      <c r="E1708" s="145"/>
      <c r="F1708" s="145"/>
      <c r="G1708" s="109"/>
      <c r="H1708" s="109"/>
      <c r="I1708" s="109"/>
      <c r="K1708" s="32"/>
      <c r="L1708" s="32"/>
      <c r="M1708" s="109"/>
    </row>
    <row r="1709" spans="2:13">
      <c r="E1709" s="155"/>
      <c r="F1709" s="145"/>
      <c r="I1709" s="109"/>
      <c r="K1709" s="32"/>
      <c r="L1709" s="32"/>
      <c r="M1709" s="109"/>
    </row>
    <row r="1710" spans="2:13">
      <c r="E1710" s="155"/>
      <c r="F1710" s="145"/>
      <c r="I1710" s="109"/>
      <c r="K1710" s="32"/>
      <c r="L1710" s="32"/>
      <c r="M1710" s="109"/>
    </row>
    <row r="1711" spans="2:13">
      <c r="E1711" s="145"/>
      <c r="F1711" s="145"/>
      <c r="G1711" s="32"/>
      <c r="H1711" s="32"/>
      <c r="I1711" s="109"/>
      <c r="J1711" s="146"/>
      <c r="K1711" s="32"/>
      <c r="L1711" s="32"/>
      <c r="M1711" s="109"/>
    </row>
    <row r="1712" spans="2:13">
      <c r="E1712" s="145"/>
      <c r="F1712" s="145"/>
      <c r="G1712" s="32"/>
      <c r="H1712" s="32"/>
      <c r="I1712" s="146"/>
      <c r="J1712" s="146"/>
      <c r="K1712" s="32"/>
      <c r="L1712" s="32"/>
      <c r="M1712" s="109"/>
    </row>
    <row r="1713" spans="1:13">
      <c r="E1713" s="145"/>
      <c r="F1713" s="145"/>
      <c r="G1713" s="109"/>
      <c r="H1713" s="109"/>
      <c r="I1713" s="109"/>
      <c r="J1713" s="146"/>
      <c r="K1713" s="32"/>
      <c r="L1713" s="32"/>
      <c r="M1713" s="109"/>
    </row>
    <row r="1714" spans="1:13">
      <c r="B1714" s="158"/>
      <c r="E1714" s="145"/>
      <c r="F1714" s="145"/>
      <c r="I1714" s="109"/>
      <c r="K1714" s="109"/>
      <c r="L1714" s="109"/>
      <c r="M1714" s="109"/>
    </row>
    <row r="1715" spans="1:13">
      <c r="E1715" s="145"/>
      <c r="F1715" s="145"/>
    </row>
    <row r="1716" spans="1:13">
      <c r="E1716" s="145"/>
      <c r="F1716" s="145"/>
    </row>
    <row r="1717" spans="1:13">
      <c r="E1717" s="145"/>
      <c r="F1717" s="145"/>
      <c r="G1717" s="109"/>
      <c r="H1717" s="146"/>
      <c r="M1717" s="109"/>
    </row>
    <row r="1718" spans="1:13">
      <c r="E1718" s="145"/>
      <c r="F1718" s="145"/>
      <c r="G1718" s="32"/>
      <c r="H1718" s="32"/>
      <c r="I1718" s="32"/>
      <c r="J1718" s="32"/>
      <c r="K1718" s="109"/>
      <c r="M1718" s="109"/>
    </row>
    <row r="1719" spans="1:13">
      <c r="A1719" s="32"/>
      <c r="B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</row>
    <row r="1720" spans="1:13">
      <c r="E1720" s="145"/>
      <c r="F1720" s="145"/>
      <c r="G1720" s="32"/>
      <c r="H1720" s="32"/>
      <c r="I1720" s="109"/>
      <c r="K1720" s="32"/>
      <c r="L1720" s="32"/>
      <c r="M1720" s="146"/>
    </row>
    <row r="1721" spans="1:13">
      <c r="C1721" s="32"/>
      <c r="E1721" s="145"/>
      <c r="F1721" s="145"/>
      <c r="G1721" s="109"/>
      <c r="H1721" s="109"/>
      <c r="I1721" s="109"/>
      <c r="K1721" s="32"/>
      <c r="L1721" s="32"/>
      <c r="M1721" s="109"/>
    </row>
    <row r="1722" spans="1:13">
      <c r="E1722" s="155"/>
      <c r="F1722" s="145"/>
      <c r="I1722" s="109"/>
      <c r="K1722" s="32"/>
      <c r="L1722" s="32"/>
      <c r="M1722" s="109"/>
    </row>
    <row r="1723" spans="1:13">
      <c r="E1723" s="155"/>
      <c r="F1723" s="145"/>
      <c r="I1723" s="109"/>
      <c r="K1723" s="32"/>
      <c r="L1723" s="32"/>
      <c r="M1723" s="109"/>
    </row>
    <row r="1724" spans="1:13">
      <c r="E1724" s="145"/>
      <c r="F1724" s="145"/>
      <c r="G1724" s="32"/>
      <c r="H1724" s="32"/>
      <c r="I1724" s="109"/>
      <c r="J1724" s="146"/>
      <c r="K1724" s="32"/>
      <c r="L1724" s="32"/>
      <c r="M1724" s="109"/>
    </row>
    <row r="1725" spans="1:13">
      <c r="E1725" s="145"/>
      <c r="F1725" s="145"/>
      <c r="G1725" s="32"/>
      <c r="H1725" s="32"/>
      <c r="I1725" s="146"/>
      <c r="J1725" s="146"/>
      <c r="K1725" s="32"/>
      <c r="L1725" s="32"/>
      <c r="M1725" s="109"/>
    </row>
    <row r="1726" spans="1:13">
      <c r="E1726" s="145"/>
      <c r="F1726" s="145"/>
      <c r="G1726" s="109"/>
      <c r="H1726" s="109"/>
      <c r="I1726" s="109"/>
      <c r="J1726" s="146"/>
      <c r="K1726" s="32"/>
      <c r="L1726" s="32"/>
      <c r="M1726" s="109"/>
    </row>
    <row r="1727" spans="1:13">
      <c r="B1727" s="158"/>
      <c r="E1727" s="145"/>
      <c r="F1727" s="145"/>
      <c r="I1727" s="109"/>
      <c r="K1727" s="109"/>
      <c r="L1727" s="109"/>
      <c r="M1727" s="109"/>
    </row>
    <row r="1728" spans="1:13">
      <c r="E1728" s="145"/>
      <c r="F1728" s="145"/>
    </row>
    <row r="1729" spans="2:13">
      <c r="E1729" s="145"/>
      <c r="F1729" s="145"/>
    </row>
    <row r="1730" spans="2:13">
      <c r="E1730" s="145"/>
      <c r="F1730" s="145"/>
      <c r="G1730" s="109"/>
      <c r="H1730" s="146"/>
      <c r="M1730" s="109"/>
    </row>
    <row r="1731" spans="2:13">
      <c r="E1731" s="145"/>
      <c r="F1731" s="145"/>
      <c r="G1731" s="32"/>
      <c r="H1731" s="32"/>
      <c r="I1731" s="32"/>
      <c r="J1731" s="32"/>
      <c r="K1731" s="109"/>
      <c r="M1731" s="109"/>
    </row>
    <row r="1732" spans="2:13">
      <c r="E1732" s="145"/>
      <c r="F1732" s="145"/>
      <c r="G1732" s="32"/>
      <c r="H1732" s="32"/>
      <c r="I1732" s="109"/>
      <c r="K1732" s="32"/>
      <c r="L1732" s="32"/>
      <c r="M1732" s="146"/>
    </row>
    <row r="1733" spans="2:13">
      <c r="E1733" s="145"/>
      <c r="F1733" s="145"/>
      <c r="G1733" s="109"/>
      <c r="H1733" s="109"/>
      <c r="I1733" s="109"/>
      <c r="K1733" s="32"/>
      <c r="L1733" s="32"/>
      <c r="M1733" s="109"/>
    </row>
    <row r="1734" spans="2:13">
      <c r="E1734" s="155"/>
      <c r="F1734" s="145"/>
      <c r="I1734" s="109"/>
      <c r="K1734" s="32"/>
      <c r="L1734" s="32"/>
      <c r="M1734" s="109"/>
    </row>
    <row r="1735" spans="2:13">
      <c r="E1735" s="155"/>
      <c r="F1735" s="145"/>
      <c r="I1735" s="109"/>
      <c r="K1735" s="32"/>
      <c r="L1735" s="32"/>
      <c r="M1735" s="109"/>
    </row>
    <row r="1736" spans="2:13">
      <c r="E1736" s="145"/>
      <c r="F1736" s="145"/>
      <c r="G1736" s="32"/>
      <c r="H1736" s="32"/>
      <c r="I1736" s="109"/>
      <c r="J1736" s="146"/>
      <c r="K1736" s="32"/>
      <c r="L1736" s="32"/>
      <c r="M1736" s="109"/>
    </row>
    <row r="1737" spans="2:13">
      <c r="E1737" s="145"/>
      <c r="F1737" s="145"/>
      <c r="G1737" s="32"/>
      <c r="H1737" s="32"/>
      <c r="I1737" s="146"/>
      <c r="J1737" s="146"/>
      <c r="K1737" s="32"/>
      <c r="L1737" s="32"/>
      <c r="M1737" s="109"/>
    </row>
    <row r="1738" spans="2:13">
      <c r="E1738" s="145"/>
      <c r="F1738" s="145"/>
      <c r="G1738" s="109"/>
      <c r="H1738" s="109"/>
      <c r="I1738" s="109"/>
      <c r="J1738" s="146"/>
      <c r="K1738" s="32"/>
      <c r="L1738" s="32"/>
      <c r="M1738" s="109"/>
    </row>
    <row r="1739" spans="2:13">
      <c r="B1739" s="158"/>
      <c r="E1739" s="145"/>
      <c r="F1739" s="145"/>
      <c r="I1739" s="109"/>
      <c r="K1739" s="109"/>
      <c r="L1739" s="109"/>
      <c r="M1739" s="109"/>
    </row>
    <row r="1740" spans="2:13">
      <c r="E1740" s="145"/>
      <c r="F1740" s="145"/>
      <c r="G1740" s="109"/>
      <c r="H1740" s="146"/>
      <c r="M1740" s="109"/>
    </row>
    <row r="1741" spans="2:13">
      <c r="E1741" s="145"/>
      <c r="F1741" s="145"/>
      <c r="G1741" s="32"/>
      <c r="H1741" s="32"/>
      <c r="I1741" s="32"/>
      <c r="J1741" s="32"/>
      <c r="K1741" s="109"/>
      <c r="M1741" s="109"/>
    </row>
    <row r="1742" spans="2:13">
      <c r="E1742" s="145"/>
      <c r="F1742" s="145"/>
      <c r="G1742" s="109"/>
      <c r="H1742" s="146"/>
      <c r="M1742" s="109"/>
    </row>
    <row r="1743" spans="2:13">
      <c r="E1743" s="145"/>
      <c r="F1743" s="145"/>
      <c r="G1743" s="32"/>
      <c r="H1743" s="32"/>
      <c r="I1743" s="32"/>
      <c r="J1743" s="32"/>
      <c r="K1743" s="109"/>
      <c r="M1743" s="109"/>
    </row>
    <row r="1744" spans="2:13">
      <c r="E1744" s="145"/>
      <c r="F1744" s="145"/>
      <c r="G1744" s="32"/>
      <c r="H1744" s="32"/>
      <c r="I1744" s="109"/>
      <c r="K1744" s="32"/>
      <c r="L1744" s="32"/>
      <c r="M1744" s="146"/>
    </row>
    <row r="1745" spans="1:13">
      <c r="E1745" s="145"/>
      <c r="F1745" s="145"/>
      <c r="G1745" s="109"/>
      <c r="H1745" s="109"/>
      <c r="I1745" s="109"/>
      <c r="K1745" s="32"/>
      <c r="L1745" s="32"/>
      <c r="M1745" s="109"/>
    </row>
    <row r="1746" spans="1:13">
      <c r="E1746" s="155"/>
      <c r="F1746" s="145"/>
      <c r="I1746" s="109"/>
      <c r="K1746" s="32"/>
      <c r="L1746" s="32"/>
      <c r="M1746" s="109"/>
    </row>
    <row r="1747" spans="1:13">
      <c r="E1747" s="155"/>
      <c r="F1747" s="145"/>
      <c r="I1747" s="109"/>
      <c r="K1747" s="32"/>
      <c r="L1747" s="32"/>
      <c r="M1747" s="109"/>
    </row>
    <row r="1748" spans="1:13">
      <c r="E1748" s="145"/>
      <c r="F1748" s="145"/>
      <c r="G1748" s="32"/>
      <c r="H1748" s="32"/>
      <c r="I1748" s="109"/>
      <c r="J1748" s="146"/>
      <c r="K1748" s="32"/>
      <c r="L1748" s="32"/>
      <c r="M1748" s="109"/>
    </row>
    <row r="1749" spans="1:13">
      <c r="E1749" s="145"/>
      <c r="F1749" s="145"/>
      <c r="G1749" s="32"/>
      <c r="H1749" s="32"/>
      <c r="I1749" s="146"/>
      <c r="J1749" s="146"/>
      <c r="K1749" s="32"/>
      <c r="L1749" s="32"/>
      <c r="M1749" s="109"/>
    </row>
    <row r="1750" spans="1:13">
      <c r="E1750" s="145"/>
      <c r="F1750" s="145"/>
      <c r="G1750" s="109"/>
      <c r="H1750" s="109"/>
      <c r="I1750" s="109"/>
      <c r="J1750" s="146"/>
      <c r="K1750" s="32"/>
      <c r="L1750" s="32"/>
      <c r="M1750" s="109"/>
    </row>
    <row r="1751" spans="1:13">
      <c r="E1751" s="145"/>
      <c r="F1751" s="145"/>
      <c r="I1751" s="109"/>
      <c r="K1751" s="109"/>
      <c r="L1751" s="109"/>
      <c r="M1751" s="109"/>
    </row>
    <row r="1752" spans="1:13">
      <c r="E1752" s="145"/>
      <c r="F1752" s="145"/>
      <c r="G1752" s="109"/>
      <c r="H1752" s="146"/>
      <c r="M1752" s="109"/>
    </row>
    <row r="1753" spans="1:13">
      <c r="E1753" s="145"/>
      <c r="F1753" s="145"/>
      <c r="G1753" s="32"/>
      <c r="H1753" s="32"/>
      <c r="I1753" s="32"/>
      <c r="J1753" s="32"/>
      <c r="K1753" s="109"/>
      <c r="M1753" s="109"/>
    </row>
    <row r="1754" spans="1:13">
      <c r="A1754" s="32"/>
      <c r="B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</row>
    <row r="1755" spans="1:13">
      <c r="E1755" s="145"/>
      <c r="F1755" s="145"/>
      <c r="G1755" s="109"/>
      <c r="H1755" s="146"/>
      <c r="M1755" s="109"/>
    </row>
    <row r="1756" spans="1:13">
      <c r="C1756" s="32"/>
      <c r="E1756" s="145"/>
      <c r="F1756" s="145"/>
      <c r="G1756" s="32"/>
      <c r="H1756" s="32"/>
      <c r="I1756" s="32"/>
      <c r="J1756" s="32"/>
      <c r="K1756" s="109"/>
      <c r="M1756" s="109"/>
    </row>
    <row r="1757" spans="1:13">
      <c r="E1757" s="145"/>
      <c r="F1757" s="145"/>
      <c r="G1757" s="32"/>
      <c r="H1757" s="32"/>
      <c r="I1757" s="109"/>
      <c r="K1757" s="32"/>
      <c r="L1757" s="32"/>
      <c r="M1757" s="146"/>
    </row>
    <row r="1758" spans="1:13">
      <c r="E1758" s="145"/>
      <c r="F1758" s="145"/>
      <c r="G1758" s="109"/>
      <c r="H1758" s="109"/>
      <c r="I1758" s="109"/>
      <c r="K1758" s="32"/>
      <c r="L1758" s="32"/>
      <c r="M1758" s="109"/>
    </row>
    <row r="1759" spans="1:13">
      <c r="E1759" s="155"/>
      <c r="F1759" s="145"/>
      <c r="I1759" s="109"/>
      <c r="K1759" s="32"/>
      <c r="L1759" s="32"/>
      <c r="M1759" s="109"/>
    </row>
    <row r="1760" spans="1:13">
      <c r="E1760" s="155"/>
      <c r="F1760" s="145"/>
      <c r="I1760" s="109"/>
      <c r="K1760" s="32"/>
      <c r="L1760" s="32"/>
      <c r="M1760" s="109"/>
    </row>
    <row r="1761" spans="2:13">
      <c r="E1761" s="145"/>
      <c r="F1761" s="145"/>
      <c r="G1761" s="32"/>
      <c r="H1761" s="32"/>
      <c r="I1761" s="109"/>
      <c r="J1761" s="146"/>
      <c r="K1761" s="32"/>
      <c r="L1761" s="32"/>
      <c r="M1761" s="109"/>
    </row>
    <row r="1762" spans="2:13">
      <c r="E1762" s="145"/>
      <c r="F1762" s="145"/>
      <c r="G1762" s="32"/>
      <c r="H1762" s="32"/>
      <c r="I1762" s="146"/>
      <c r="J1762" s="146"/>
      <c r="K1762" s="32"/>
      <c r="L1762" s="32"/>
      <c r="M1762" s="109"/>
    </row>
    <row r="1763" spans="2:13">
      <c r="E1763" s="145"/>
      <c r="F1763" s="145"/>
      <c r="G1763" s="109"/>
      <c r="H1763" s="109"/>
      <c r="I1763" s="109"/>
      <c r="J1763" s="146"/>
      <c r="K1763" s="32"/>
      <c r="L1763" s="32"/>
      <c r="M1763" s="109"/>
    </row>
    <row r="1764" spans="2:13">
      <c r="E1764" s="145"/>
      <c r="F1764" s="145"/>
      <c r="I1764" s="109"/>
      <c r="K1764" s="109"/>
      <c r="L1764" s="109"/>
      <c r="M1764" s="109"/>
    </row>
    <row r="1765" spans="2:13">
      <c r="E1765" s="145"/>
      <c r="F1765" s="145"/>
    </row>
    <row r="1766" spans="2:13">
      <c r="E1766" s="145"/>
      <c r="F1766" s="145"/>
    </row>
    <row r="1767" spans="2:13">
      <c r="E1767" s="145"/>
      <c r="F1767" s="145"/>
      <c r="G1767" s="109"/>
      <c r="H1767" s="146"/>
      <c r="M1767" s="109"/>
    </row>
    <row r="1768" spans="2:13">
      <c r="E1768" s="145"/>
      <c r="F1768" s="145"/>
      <c r="G1768" s="32"/>
      <c r="H1768" s="32"/>
      <c r="I1768" s="32"/>
      <c r="J1768" s="32"/>
      <c r="K1768" s="109"/>
      <c r="M1768" s="109"/>
    </row>
    <row r="1769" spans="2:13">
      <c r="E1769" s="145"/>
      <c r="F1769" s="145"/>
      <c r="G1769" s="32"/>
      <c r="H1769" s="32"/>
      <c r="I1769" s="109"/>
      <c r="K1769" s="32"/>
      <c r="L1769" s="32"/>
      <c r="M1769" s="146"/>
    </row>
    <row r="1770" spans="2:13">
      <c r="E1770" s="145"/>
      <c r="F1770" s="145"/>
      <c r="G1770" s="109"/>
      <c r="H1770" s="109"/>
      <c r="I1770" s="109"/>
      <c r="K1770" s="32"/>
      <c r="L1770" s="32"/>
      <c r="M1770" s="109"/>
    </row>
    <row r="1771" spans="2:13">
      <c r="E1771" s="155"/>
      <c r="F1771" s="145"/>
      <c r="I1771" s="109"/>
      <c r="K1771" s="32"/>
      <c r="L1771" s="32"/>
      <c r="M1771" s="109"/>
    </row>
    <row r="1772" spans="2:13">
      <c r="E1772" s="155"/>
      <c r="F1772" s="145"/>
      <c r="I1772" s="109"/>
      <c r="K1772" s="32"/>
      <c r="L1772" s="32"/>
      <c r="M1772" s="109"/>
    </row>
    <row r="1773" spans="2:13">
      <c r="E1773" s="145"/>
      <c r="F1773" s="145"/>
      <c r="G1773" s="32"/>
      <c r="H1773" s="32"/>
      <c r="I1773" s="109"/>
      <c r="J1773" s="146"/>
      <c r="K1773" s="32"/>
      <c r="L1773" s="32"/>
      <c r="M1773" s="109"/>
    </row>
    <row r="1774" spans="2:13">
      <c r="E1774" s="145"/>
      <c r="F1774" s="145"/>
      <c r="G1774" s="32"/>
      <c r="H1774" s="32"/>
      <c r="I1774" s="146"/>
      <c r="J1774" s="146"/>
      <c r="K1774" s="32"/>
      <c r="L1774" s="32"/>
      <c r="M1774" s="109"/>
    </row>
    <row r="1775" spans="2:13">
      <c r="E1775" s="145"/>
      <c r="F1775" s="145"/>
      <c r="G1775" s="109"/>
      <c r="H1775" s="109"/>
      <c r="I1775" s="109"/>
      <c r="J1775" s="146"/>
      <c r="K1775" s="32"/>
      <c r="L1775" s="32"/>
      <c r="M1775" s="109"/>
    </row>
    <row r="1776" spans="2:13">
      <c r="B1776" s="158"/>
      <c r="E1776" s="145"/>
      <c r="F1776" s="145"/>
      <c r="I1776" s="109"/>
      <c r="K1776" s="109"/>
      <c r="L1776" s="109"/>
      <c r="M1776" s="109"/>
    </row>
    <row r="1777" spans="1:13">
      <c r="E1777" s="145"/>
      <c r="F1777" s="145"/>
    </row>
    <row r="1778" spans="1:13">
      <c r="E1778" s="145"/>
      <c r="F1778" s="145"/>
    </row>
    <row r="1779" spans="1:13">
      <c r="E1779" s="145"/>
      <c r="F1779" s="145"/>
      <c r="G1779" s="109"/>
      <c r="H1779" s="146"/>
      <c r="M1779" s="109"/>
    </row>
    <row r="1780" spans="1:13">
      <c r="E1780" s="145"/>
      <c r="F1780" s="145"/>
      <c r="G1780" s="32"/>
      <c r="H1780" s="32"/>
      <c r="I1780" s="32"/>
      <c r="J1780" s="32"/>
      <c r="K1780" s="109"/>
      <c r="M1780" s="109"/>
    </row>
    <row r="1781" spans="1:13">
      <c r="E1781" s="145"/>
      <c r="F1781" s="145"/>
      <c r="G1781" s="32"/>
      <c r="H1781" s="32"/>
      <c r="I1781" s="109"/>
      <c r="K1781" s="32"/>
      <c r="L1781" s="32"/>
      <c r="M1781" s="146"/>
    </row>
    <row r="1782" spans="1:13">
      <c r="E1782" s="145"/>
      <c r="F1782" s="145"/>
      <c r="G1782" s="109"/>
      <c r="H1782" s="109"/>
      <c r="I1782" s="109"/>
      <c r="K1782" s="32"/>
      <c r="L1782" s="32"/>
      <c r="M1782" s="109"/>
    </row>
    <row r="1783" spans="1:13">
      <c r="E1783" s="155"/>
      <c r="F1783" s="145"/>
      <c r="I1783" s="109"/>
      <c r="K1783" s="32"/>
      <c r="L1783" s="32"/>
      <c r="M1783" s="109"/>
    </row>
    <row r="1784" spans="1:13">
      <c r="E1784" s="155"/>
      <c r="F1784" s="145"/>
      <c r="I1784" s="109"/>
      <c r="K1784" s="32"/>
      <c r="L1784" s="32"/>
      <c r="M1784" s="109"/>
    </row>
    <row r="1785" spans="1:13">
      <c r="E1785" s="145"/>
      <c r="F1785" s="145"/>
      <c r="G1785" s="32"/>
      <c r="H1785" s="32"/>
      <c r="I1785" s="109"/>
      <c r="J1785" s="146"/>
      <c r="K1785" s="32"/>
      <c r="L1785" s="32"/>
      <c r="M1785" s="109"/>
    </row>
    <row r="1786" spans="1:13">
      <c r="E1786" s="145"/>
      <c r="F1786" s="145"/>
      <c r="G1786" s="32"/>
      <c r="H1786" s="32"/>
      <c r="I1786" s="146"/>
      <c r="J1786" s="146"/>
      <c r="K1786" s="32"/>
      <c r="L1786" s="32"/>
      <c r="M1786" s="109"/>
    </row>
    <row r="1787" spans="1:13">
      <c r="E1787" s="145"/>
      <c r="F1787" s="145"/>
      <c r="G1787" s="109"/>
      <c r="H1787" s="109"/>
      <c r="I1787" s="109"/>
      <c r="J1787" s="146"/>
      <c r="K1787" s="32"/>
      <c r="L1787" s="32"/>
      <c r="M1787" s="109"/>
    </row>
    <row r="1788" spans="1:13">
      <c r="B1788" s="158"/>
      <c r="E1788" s="145"/>
      <c r="F1788" s="145"/>
      <c r="I1788" s="109"/>
      <c r="K1788" s="109"/>
      <c r="L1788" s="109"/>
      <c r="M1788" s="109"/>
    </row>
    <row r="1789" spans="1:13">
      <c r="A1789" s="32"/>
      <c r="B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</row>
    <row r="1790" spans="1:13">
      <c r="E1790" s="145"/>
      <c r="F1790" s="145"/>
    </row>
    <row r="1791" spans="1:13">
      <c r="C1791" s="32"/>
      <c r="E1791" s="145"/>
      <c r="F1791" s="145"/>
    </row>
    <row r="1792" spans="1:13">
      <c r="E1792" s="145"/>
      <c r="F1792" s="145"/>
      <c r="G1792" s="109"/>
      <c r="H1792" s="146"/>
      <c r="M1792" s="109"/>
    </row>
    <row r="1793" spans="2:13">
      <c r="E1793" s="145"/>
      <c r="F1793" s="145"/>
      <c r="G1793" s="32"/>
      <c r="H1793" s="32"/>
      <c r="I1793" s="32"/>
      <c r="J1793" s="32"/>
      <c r="K1793" s="109"/>
      <c r="M1793" s="109"/>
    </row>
    <row r="1794" spans="2:13">
      <c r="E1794" s="145"/>
      <c r="F1794" s="145"/>
      <c r="G1794" s="32"/>
      <c r="H1794" s="32"/>
      <c r="I1794" s="109"/>
      <c r="K1794" s="32"/>
      <c r="L1794" s="32"/>
      <c r="M1794" s="146"/>
    </row>
    <row r="1795" spans="2:13">
      <c r="E1795" s="145"/>
      <c r="F1795" s="145"/>
      <c r="G1795" s="109"/>
      <c r="H1795" s="109"/>
      <c r="I1795" s="109"/>
      <c r="K1795" s="32"/>
      <c r="L1795" s="32"/>
      <c r="M1795" s="109"/>
    </row>
    <row r="1796" spans="2:13">
      <c r="E1796" s="155"/>
      <c r="F1796" s="145"/>
      <c r="I1796" s="109"/>
      <c r="K1796" s="32"/>
      <c r="L1796" s="32"/>
      <c r="M1796" s="109"/>
    </row>
    <row r="1797" spans="2:13">
      <c r="E1797" s="155"/>
      <c r="F1797" s="145"/>
      <c r="I1797" s="109"/>
      <c r="K1797" s="32"/>
      <c r="L1797" s="32"/>
      <c r="M1797" s="109"/>
    </row>
    <row r="1798" spans="2:13">
      <c r="E1798" s="145"/>
      <c r="F1798" s="145"/>
      <c r="G1798" s="32"/>
      <c r="H1798" s="32"/>
      <c r="I1798" s="109"/>
      <c r="J1798" s="146"/>
      <c r="K1798" s="32"/>
      <c r="L1798" s="32"/>
      <c r="M1798" s="109"/>
    </row>
    <row r="1799" spans="2:13">
      <c r="E1799" s="145"/>
      <c r="F1799" s="145"/>
      <c r="G1799" s="32"/>
      <c r="H1799" s="32"/>
      <c r="I1799" s="146"/>
      <c r="J1799" s="146"/>
      <c r="K1799" s="32"/>
      <c r="L1799" s="32"/>
      <c r="M1799" s="109"/>
    </row>
    <row r="1800" spans="2:13">
      <c r="E1800" s="145"/>
      <c r="F1800" s="145"/>
      <c r="G1800" s="109"/>
      <c r="H1800" s="109"/>
      <c r="I1800" s="109"/>
      <c r="J1800" s="146"/>
      <c r="K1800" s="32"/>
      <c r="L1800" s="32"/>
      <c r="M1800" s="109"/>
    </row>
    <row r="1801" spans="2:13">
      <c r="B1801" s="158"/>
      <c r="E1801" s="145"/>
      <c r="F1801" s="145"/>
      <c r="I1801" s="109"/>
      <c r="K1801" s="109"/>
      <c r="L1801" s="109"/>
      <c r="M1801" s="109"/>
    </row>
    <row r="1802" spans="2:13">
      <c r="E1802" s="145"/>
      <c r="F1802" s="145"/>
    </row>
    <row r="1803" spans="2:13">
      <c r="E1803" s="145"/>
      <c r="F1803" s="145"/>
    </row>
    <row r="1804" spans="2:13">
      <c r="E1804" s="145"/>
      <c r="F1804" s="145"/>
      <c r="G1804" s="109"/>
      <c r="H1804" s="146"/>
      <c r="M1804" s="109"/>
    </row>
    <row r="1805" spans="2:13">
      <c r="E1805" s="145"/>
      <c r="F1805" s="145"/>
      <c r="G1805" s="32"/>
      <c r="H1805" s="32"/>
      <c r="I1805" s="32"/>
      <c r="J1805" s="32"/>
      <c r="K1805" s="109"/>
      <c r="M1805" s="109"/>
    </row>
    <row r="1806" spans="2:13">
      <c r="E1806" s="145"/>
      <c r="F1806" s="145"/>
      <c r="G1806" s="32"/>
      <c r="H1806" s="32"/>
      <c r="I1806" s="109"/>
      <c r="K1806" s="32"/>
      <c r="L1806" s="32"/>
      <c r="M1806" s="146"/>
    </row>
    <row r="1807" spans="2:13">
      <c r="E1807" s="145"/>
      <c r="F1807" s="145"/>
      <c r="G1807" s="109"/>
      <c r="H1807" s="109"/>
      <c r="I1807" s="109"/>
      <c r="K1807" s="32"/>
      <c r="L1807" s="32"/>
      <c r="M1807" s="109"/>
    </row>
    <row r="1808" spans="2:13">
      <c r="E1808" s="155"/>
      <c r="F1808" s="145"/>
      <c r="I1808" s="109"/>
      <c r="K1808" s="32"/>
      <c r="L1808" s="32"/>
      <c r="M1808" s="109"/>
    </row>
    <row r="1809" spans="1:13">
      <c r="E1809" s="155"/>
      <c r="F1809" s="145"/>
      <c r="I1809" s="109"/>
      <c r="K1809" s="32"/>
      <c r="L1809" s="32"/>
      <c r="M1809" s="109"/>
    </row>
    <row r="1810" spans="1:13">
      <c r="E1810" s="145"/>
      <c r="F1810" s="145"/>
      <c r="G1810" s="32"/>
      <c r="H1810" s="32"/>
      <c r="I1810" s="109"/>
      <c r="J1810" s="146"/>
      <c r="K1810" s="32"/>
      <c r="L1810" s="32"/>
      <c r="M1810" s="109"/>
    </row>
    <row r="1811" spans="1:13">
      <c r="E1811" s="145"/>
      <c r="F1811" s="145"/>
      <c r="G1811" s="32"/>
      <c r="H1811" s="32"/>
      <c r="I1811" s="146"/>
      <c r="J1811" s="146"/>
      <c r="K1811" s="32"/>
      <c r="L1811" s="32"/>
      <c r="M1811" s="109"/>
    </row>
    <row r="1812" spans="1:13">
      <c r="E1812" s="145"/>
      <c r="F1812" s="145"/>
      <c r="G1812" s="109"/>
      <c r="H1812" s="109"/>
      <c r="I1812" s="109"/>
      <c r="J1812" s="146"/>
      <c r="K1812" s="32"/>
      <c r="L1812" s="32"/>
      <c r="M1812" s="109"/>
    </row>
    <row r="1813" spans="1:13">
      <c r="B1813" s="158"/>
      <c r="E1813" s="145"/>
      <c r="F1813" s="145"/>
      <c r="I1813" s="109"/>
      <c r="K1813" s="109"/>
      <c r="L1813" s="109"/>
      <c r="M1813" s="109"/>
    </row>
    <row r="1814" spans="1:13">
      <c r="E1814" s="145"/>
      <c r="F1814" s="145"/>
    </row>
    <row r="1815" spans="1:13">
      <c r="E1815" s="145"/>
      <c r="F1815" s="145"/>
    </row>
    <row r="1816" spans="1:13">
      <c r="E1816" s="145"/>
      <c r="F1816" s="145"/>
      <c r="G1816" s="109"/>
      <c r="H1816" s="146"/>
      <c r="M1816" s="109"/>
    </row>
    <row r="1817" spans="1:13">
      <c r="E1817" s="145"/>
      <c r="F1817" s="145"/>
      <c r="G1817" s="32"/>
      <c r="H1817" s="32"/>
      <c r="I1817" s="32"/>
      <c r="J1817" s="32"/>
      <c r="K1817" s="109"/>
      <c r="M1817" s="109"/>
    </row>
    <row r="1818" spans="1:13">
      <c r="E1818" s="145"/>
      <c r="F1818" s="145"/>
      <c r="G1818" s="32"/>
      <c r="H1818" s="32"/>
      <c r="I1818" s="109"/>
      <c r="K1818" s="32"/>
      <c r="L1818" s="32"/>
      <c r="M1818" s="146"/>
    </row>
    <row r="1819" spans="1:13">
      <c r="E1819" s="145"/>
      <c r="F1819" s="145"/>
      <c r="G1819" s="109"/>
      <c r="H1819" s="109"/>
      <c r="I1819" s="109"/>
      <c r="K1819" s="32"/>
      <c r="L1819" s="32"/>
      <c r="M1819" s="109"/>
    </row>
    <row r="1820" spans="1:13">
      <c r="E1820" s="155"/>
      <c r="F1820" s="145"/>
      <c r="I1820" s="109"/>
      <c r="K1820" s="32"/>
      <c r="L1820" s="32"/>
      <c r="M1820" s="109"/>
    </row>
    <row r="1821" spans="1:13">
      <c r="E1821" s="155"/>
      <c r="F1821" s="145"/>
      <c r="I1821" s="109"/>
      <c r="K1821" s="32"/>
      <c r="L1821" s="32"/>
      <c r="M1821" s="109"/>
    </row>
    <row r="1822" spans="1:13">
      <c r="E1822" s="145"/>
      <c r="F1822" s="145"/>
      <c r="G1822" s="32"/>
      <c r="H1822" s="32"/>
      <c r="I1822" s="109"/>
      <c r="J1822" s="146"/>
      <c r="K1822" s="32"/>
      <c r="L1822" s="32"/>
      <c r="M1822" s="109"/>
    </row>
    <row r="1823" spans="1:13">
      <c r="E1823" s="145"/>
      <c r="F1823" s="145"/>
      <c r="G1823" s="32"/>
      <c r="H1823" s="32"/>
      <c r="I1823" s="146"/>
      <c r="J1823" s="146"/>
      <c r="K1823" s="32"/>
      <c r="L1823" s="32"/>
      <c r="M1823" s="109"/>
    </row>
    <row r="1824" spans="1:13">
      <c r="A1824" s="32"/>
      <c r="B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</row>
    <row r="1825" spans="2:13">
      <c r="E1825" s="145"/>
      <c r="F1825" s="145"/>
      <c r="G1825" s="109"/>
      <c r="H1825" s="109"/>
      <c r="I1825" s="109"/>
      <c r="J1825" s="146"/>
      <c r="K1825" s="32"/>
      <c r="L1825" s="32"/>
      <c r="M1825" s="109"/>
    </row>
    <row r="1826" spans="2:13">
      <c r="B1826" s="158"/>
      <c r="C1826" s="32"/>
      <c r="E1826" s="145"/>
      <c r="F1826" s="145"/>
      <c r="I1826" s="109"/>
      <c r="K1826" s="109"/>
      <c r="L1826" s="109"/>
      <c r="M1826" s="109"/>
    </row>
    <row r="1827" spans="2:13">
      <c r="E1827" s="145"/>
      <c r="F1827" s="145"/>
    </row>
    <row r="1828" spans="2:13">
      <c r="E1828" s="145"/>
      <c r="F1828" s="145"/>
    </row>
    <row r="1829" spans="2:13">
      <c r="E1829" s="145"/>
      <c r="F1829" s="145"/>
      <c r="G1829" s="109"/>
      <c r="H1829" s="146"/>
      <c r="M1829" s="109"/>
    </row>
    <row r="1830" spans="2:13">
      <c r="E1830" s="145"/>
      <c r="F1830" s="145"/>
      <c r="G1830" s="32"/>
      <c r="H1830" s="32"/>
      <c r="I1830" s="32"/>
      <c r="J1830" s="32"/>
      <c r="K1830" s="109"/>
      <c r="M1830" s="109"/>
    </row>
    <row r="1831" spans="2:13">
      <c r="E1831" s="145"/>
      <c r="F1831" s="145"/>
      <c r="G1831" s="32"/>
      <c r="H1831" s="32"/>
      <c r="I1831" s="109"/>
      <c r="K1831" s="32"/>
      <c r="L1831" s="32"/>
      <c r="M1831" s="146"/>
    </row>
    <row r="1832" spans="2:13">
      <c r="E1832" s="145"/>
      <c r="F1832" s="145"/>
      <c r="G1832" s="109"/>
      <c r="H1832" s="109"/>
      <c r="I1832" s="109"/>
      <c r="K1832" s="32"/>
      <c r="L1832" s="32"/>
      <c r="M1832" s="109"/>
    </row>
    <row r="1833" spans="2:13">
      <c r="E1833" s="155"/>
      <c r="F1833" s="145"/>
      <c r="I1833" s="109"/>
      <c r="K1833" s="32"/>
      <c r="L1833" s="32"/>
      <c r="M1833" s="109"/>
    </row>
    <row r="1834" spans="2:13">
      <c r="E1834" s="155"/>
      <c r="F1834" s="145"/>
      <c r="I1834" s="109"/>
      <c r="K1834" s="32"/>
      <c r="L1834" s="32"/>
      <c r="M1834" s="109"/>
    </row>
    <row r="1835" spans="2:13">
      <c r="E1835" s="145"/>
      <c r="F1835" s="145"/>
      <c r="G1835" s="32"/>
      <c r="H1835" s="32"/>
      <c r="I1835" s="109"/>
      <c r="J1835" s="146"/>
      <c r="K1835" s="32"/>
      <c r="L1835" s="32"/>
      <c r="M1835" s="109"/>
    </row>
    <row r="1836" spans="2:13">
      <c r="E1836" s="145"/>
      <c r="F1836" s="145"/>
      <c r="G1836" s="32"/>
      <c r="H1836" s="32"/>
      <c r="I1836" s="146"/>
      <c r="J1836" s="146"/>
      <c r="K1836" s="32"/>
      <c r="L1836" s="32"/>
      <c r="M1836" s="109"/>
    </row>
    <row r="1837" spans="2:13">
      <c r="E1837" s="145"/>
      <c r="F1837" s="145"/>
      <c r="G1837" s="109"/>
      <c r="H1837" s="109"/>
      <c r="I1837" s="109"/>
      <c r="J1837" s="146"/>
      <c r="K1837" s="32"/>
      <c r="L1837" s="32"/>
      <c r="M1837" s="109"/>
    </row>
    <row r="1838" spans="2:13">
      <c r="B1838" s="158"/>
      <c r="E1838" s="145"/>
      <c r="F1838" s="145"/>
      <c r="I1838" s="109"/>
      <c r="K1838" s="109"/>
      <c r="L1838" s="109"/>
      <c r="M1838" s="109"/>
    </row>
    <row r="1839" spans="2:13">
      <c r="E1839" s="145"/>
      <c r="F1839" s="145"/>
      <c r="G1839" s="109"/>
      <c r="H1839" s="146"/>
      <c r="M1839" s="109"/>
    </row>
    <row r="1840" spans="2:13">
      <c r="E1840" s="145"/>
      <c r="F1840" s="145"/>
      <c r="G1840" s="32"/>
      <c r="H1840" s="32"/>
      <c r="I1840" s="32"/>
      <c r="J1840" s="32"/>
      <c r="K1840" s="109"/>
      <c r="M1840" s="109"/>
    </row>
    <row r="1841" spans="5:13">
      <c r="E1841" s="145"/>
      <c r="F1841" s="145"/>
      <c r="G1841" s="109"/>
      <c r="H1841" s="146"/>
      <c r="M1841" s="109"/>
    </row>
    <row r="1842" spans="5:13">
      <c r="E1842" s="145"/>
      <c r="F1842" s="145"/>
      <c r="G1842" s="32"/>
      <c r="H1842" s="32"/>
      <c r="I1842" s="32"/>
      <c r="J1842" s="32"/>
      <c r="K1842" s="109"/>
      <c r="M1842" s="109"/>
    </row>
    <row r="1843" spans="5:13">
      <c r="E1843" s="145"/>
      <c r="F1843" s="145"/>
      <c r="G1843" s="32"/>
      <c r="H1843" s="32"/>
      <c r="I1843" s="109"/>
      <c r="K1843" s="32"/>
      <c r="L1843" s="32"/>
      <c r="M1843" s="146"/>
    </row>
    <row r="1844" spans="5:13">
      <c r="E1844" s="145"/>
      <c r="F1844" s="145"/>
      <c r="G1844" s="109"/>
      <c r="H1844" s="109"/>
      <c r="I1844" s="109"/>
      <c r="K1844" s="32"/>
      <c r="L1844" s="32"/>
      <c r="M1844" s="109"/>
    </row>
    <row r="1845" spans="5:13">
      <c r="E1845" s="155"/>
      <c r="F1845" s="145"/>
      <c r="I1845" s="109"/>
      <c r="K1845" s="32"/>
      <c r="L1845" s="32"/>
      <c r="M1845" s="109"/>
    </row>
    <row r="1846" spans="5:13">
      <c r="E1846" s="155"/>
      <c r="F1846" s="145"/>
      <c r="I1846" s="109"/>
      <c r="K1846" s="32"/>
      <c r="L1846" s="32"/>
      <c r="M1846" s="109"/>
    </row>
    <row r="1847" spans="5:13">
      <c r="E1847" s="145"/>
      <c r="F1847" s="145"/>
      <c r="G1847" s="32"/>
      <c r="H1847" s="32"/>
      <c r="I1847" s="109"/>
      <c r="J1847" s="146"/>
      <c r="K1847" s="32"/>
      <c r="L1847" s="32"/>
      <c r="M1847" s="109"/>
    </row>
    <row r="1848" spans="5:13">
      <c r="E1848" s="145"/>
      <c r="F1848" s="145"/>
      <c r="G1848" s="32"/>
      <c r="H1848" s="32"/>
      <c r="I1848" s="146"/>
      <c r="J1848" s="146"/>
      <c r="K1848" s="32"/>
      <c r="L1848" s="32"/>
      <c r="M1848" s="109"/>
    </row>
    <row r="1849" spans="5:13">
      <c r="E1849" s="145"/>
      <c r="F1849" s="145"/>
      <c r="G1849" s="109"/>
      <c r="H1849" s="109"/>
      <c r="I1849" s="109"/>
      <c r="J1849" s="146"/>
      <c r="K1849" s="32"/>
      <c r="L1849" s="32"/>
      <c r="M1849" s="109"/>
    </row>
    <row r="1850" spans="5:13">
      <c r="E1850" s="145"/>
      <c r="F1850" s="145"/>
      <c r="I1850" s="109"/>
      <c r="K1850" s="109"/>
      <c r="L1850" s="109"/>
      <c r="M1850" s="109"/>
    </row>
    <row r="1851" spans="5:13">
      <c r="E1851" s="145"/>
      <c r="F1851" s="145"/>
      <c r="G1851" s="109"/>
      <c r="H1851" s="146"/>
      <c r="M1851" s="109"/>
    </row>
    <row r="1852" spans="5:13">
      <c r="E1852" s="145"/>
      <c r="F1852" s="145"/>
      <c r="G1852" s="32"/>
      <c r="H1852" s="32"/>
      <c r="I1852" s="32"/>
      <c r="J1852" s="32"/>
      <c r="K1852" s="109"/>
      <c r="M1852" s="109"/>
    </row>
    <row r="1853" spans="5:13">
      <c r="E1853" s="145"/>
      <c r="F1853" s="145"/>
      <c r="G1853" s="109"/>
      <c r="H1853" s="146"/>
      <c r="M1853" s="109"/>
    </row>
    <row r="1854" spans="5:13">
      <c r="E1854" s="145"/>
      <c r="F1854" s="145"/>
      <c r="G1854" s="32"/>
      <c r="H1854" s="32"/>
      <c r="I1854" s="32"/>
      <c r="J1854" s="32"/>
      <c r="K1854" s="109"/>
      <c r="M1854" s="109"/>
    </row>
    <row r="1855" spans="5:13">
      <c r="E1855" s="145"/>
      <c r="F1855" s="145"/>
      <c r="G1855" s="32"/>
      <c r="H1855" s="32"/>
      <c r="I1855" s="109"/>
      <c r="K1855" s="32"/>
      <c r="L1855" s="32"/>
      <c r="M1855" s="146"/>
    </row>
    <row r="1856" spans="5:13">
      <c r="E1856" s="145"/>
      <c r="F1856" s="145"/>
      <c r="G1856" s="109"/>
      <c r="H1856" s="109"/>
      <c r="I1856" s="109"/>
      <c r="K1856" s="32"/>
      <c r="L1856" s="32"/>
      <c r="M1856" s="109"/>
    </row>
    <row r="1857" spans="1:13">
      <c r="E1857" s="155"/>
      <c r="F1857" s="145"/>
      <c r="I1857" s="109"/>
      <c r="K1857" s="32"/>
      <c r="L1857" s="32"/>
      <c r="M1857" s="109"/>
    </row>
    <row r="1858" spans="1:13">
      <c r="E1858" s="155"/>
      <c r="F1858" s="145"/>
      <c r="I1858" s="109"/>
      <c r="K1858" s="32"/>
      <c r="L1858" s="32"/>
      <c r="M1858" s="109"/>
    </row>
    <row r="1859" spans="1:13">
      <c r="A1859" s="32"/>
      <c r="B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</row>
    <row r="1860" spans="1:13">
      <c r="E1860" s="145"/>
      <c r="F1860" s="145"/>
      <c r="G1860" s="32"/>
      <c r="H1860" s="32"/>
      <c r="I1860" s="109"/>
      <c r="J1860" s="146"/>
      <c r="K1860" s="32"/>
      <c r="L1860" s="32"/>
      <c r="M1860" s="109"/>
    </row>
    <row r="1861" spans="1:13">
      <c r="C1861" s="32"/>
      <c r="E1861" s="145"/>
      <c r="F1861" s="145"/>
      <c r="G1861" s="32"/>
      <c r="H1861" s="32"/>
      <c r="I1861" s="146"/>
      <c r="J1861" s="146"/>
      <c r="K1861" s="32"/>
      <c r="L1861" s="32"/>
      <c r="M1861" s="109"/>
    </row>
    <row r="1862" spans="1:13">
      <c r="E1862" s="145"/>
      <c r="F1862" s="145"/>
      <c r="G1862" s="109"/>
      <c r="H1862" s="109"/>
      <c r="I1862" s="109"/>
      <c r="J1862" s="146"/>
      <c r="K1862" s="32"/>
      <c r="L1862" s="32"/>
      <c r="M1862" s="109"/>
    </row>
    <row r="1863" spans="1:13">
      <c r="E1863" s="145"/>
      <c r="F1863" s="145"/>
      <c r="I1863" s="109"/>
      <c r="K1863" s="109"/>
      <c r="L1863" s="109"/>
      <c r="M1863" s="109"/>
    </row>
    <row r="1864" spans="1:13">
      <c r="E1864" s="145"/>
      <c r="F1864" s="145"/>
      <c r="G1864" s="109"/>
      <c r="H1864" s="146"/>
      <c r="M1864" s="109"/>
    </row>
    <row r="1865" spans="1:13">
      <c r="E1865" s="145"/>
      <c r="F1865" s="145"/>
      <c r="G1865" s="32"/>
      <c r="H1865" s="32"/>
      <c r="I1865" s="32"/>
      <c r="J1865" s="32"/>
      <c r="K1865" s="109"/>
      <c r="M1865" s="109"/>
    </row>
    <row r="1866" spans="1:13">
      <c r="E1866" s="145"/>
      <c r="F1866" s="145"/>
      <c r="G1866" s="109"/>
      <c r="H1866" s="146"/>
      <c r="M1866" s="109"/>
    </row>
    <row r="1867" spans="1:13">
      <c r="E1867" s="145"/>
      <c r="F1867" s="145"/>
      <c r="G1867" s="32"/>
      <c r="H1867" s="32"/>
      <c r="I1867" s="32"/>
      <c r="J1867" s="32"/>
      <c r="K1867" s="109"/>
      <c r="M1867" s="109"/>
    </row>
    <row r="1868" spans="1:13">
      <c r="E1868" s="145"/>
      <c r="F1868" s="145"/>
      <c r="G1868" s="32"/>
      <c r="H1868" s="32"/>
      <c r="I1868" s="109"/>
      <c r="K1868" s="32"/>
      <c r="L1868" s="32"/>
      <c r="M1868" s="146"/>
    </row>
    <row r="1869" spans="1:13">
      <c r="E1869" s="145"/>
      <c r="F1869" s="145"/>
      <c r="G1869" s="109"/>
      <c r="H1869" s="109"/>
      <c r="I1869" s="109"/>
      <c r="K1869" s="32"/>
      <c r="L1869" s="32"/>
      <c r="M1869" s="109"/>
    </row>
    <row r="1870" spans="1:13">
      <c r="E1870" s="155"/>
      <c r="F1870" s="145"/>
      <c r="I1870" s="109"/>
      <c r="K1870" s="32"/>
      <c r="L1870" s="32"/>
      <c r="M1870" s="109"/>
    </row>
    <row r="1871" spans="1:13">
      <c r="E1871" s="155"/>
      <c r="F1871" s="145"/>
      <c r="I1871" s="109"/>
      <c r="K1871" s="32"/>
      <c r="L1871" s="32"/>
      <c r="M1871" s="109"/>
    </row>
    <row r="1872" spans="1:13">
      <c r="E1872" s="145"/>
      <c r="F1872" s="145"/>
      <c r="G1872" s="32"/>
      <c r="H1872" s="32"/>
      <c r="I1872" s="109"/>
      <c r="J1872" s="146"/>
      <c r="K1872" s="32"/>
      <c r="L1872" s="32"/>
      <c r="M1872" s="109"/>
    </row>
    <row r="1873" spans="5:13">
      <c r="E1873" s="145"/>
      <c r="F1873" s="145"/>
      <c r="G1873" s="32"/>
      <c r="H1873" s="32"/>
      <c r="I1873" s="146"/>
      <c r="J1873" s="146"/>
      <c r="K1873" s="32"/>
      <c r="L1873" s="32"/>
      <c r="M1873" s="109"/>
    </row>
    <row r="1874" spans="5:13">
      <c r="E1874" s="145"/>
      <c r="F1874" s="145"/>
      <c r="G1874" s="109"/>
      <c r="H1874" s="109"/>
      <c r="I1874" s="109"/>
      <c r="J1874" s="146"/>
      <c r="K1874" s="32"/>
      <c r="L1874" s="32"/>
      <c r="M1874" s="109"/>
    </row>
    <row r="1875" spans="5:13">
      <c r="E1875" s="145"/>
      <c r="F1875" s="145"/>
      <c r="I1875" s="109"/>
      <c r="K1875" s="109"/>
      <c r="L1875" s="109"/>
      <c r="M1875" s="109"/>
    </row>
    <row r="1876" spans="5:13">
      <c r="E1876" s="145"/>
      <c r="F1876" s="145"/>
      <c r="G1876" s="109"/>
      <c r="H1876" s="146"/>
      <c r="M1876" s="109"/>
    </row>
    <row r="1877" spans="5:13">
      <c r="E1877" s="145"/>
      <c r="F1877" s="145"/>
      <c r="G1877" s="32"/>
      <c r="H1877" s="32"/>
      <c r="I1877" s="32"/>
      <c r="J1877" s="32"/>
      <c r="K1877" s="109"/>
      <c r="M1877" s="109"/>
    </row>
    <row r="1878" spans="5:13">
      <c r="E1878" s="145"/>
      <c r="F1878" s="145"/>
      <c r="G1878" s="109"/>
      <c r="H1878" s="146"/>
      <c r="M1878" s="109"/>
    </row>
    <row r="1879" spans="5:13">
      <c r="E1879" s="145"/>
      <c r="F1879" s="145"/>
      <c r="G1879" s="32"/>
      <c r="H1879" s="32"/>
      <c r="I1879" s="32"/>
      <c r="J1879" s="32"/>
      <c r="K1879" s="109"/>
      <c r="M1879" s="109"/>
    </row>
    <row r="1880" spans="5:13">
      <c r="E1880" s="145"/>
      <c r="F1880" s="145"/>
      <c r="G1880" s="32"/>
      <c r="H1880" s="32"/>
      <c r="I1880" s="109"/>
      <c r="K1880" s="32"/>
      <c r="L1880" s="32"/>
      <c r="M1880" s="146"/>
    </row>
    <row r="1881" spans="5:13">
      <c r="E1881" s="145"/>
      <c r="F1881" s="145"/>
      <c r="G1881" s="109"/>
      <c r="H1881" s="109"/>
      <c r="I1881" s="109"/>
      <c r="K1881" s="32"/>
      <c r="L1881" s="32"/>
      <c r="M1881" s="109"/>
    </row>
    <row r="1882" spans="5:13">
      <c r="E1882" s="155"/>
      <c r="F1882" s="145"/>
      <c r="I1882" s="109"/>
      <c r="K1882" s="32"/>
      <c r="L1882" s="32"/>
      <c r="M1882" s="109"/>
    </row>
    <row r="1883" spans="5:13">
      <c r="E1883" s="155"/>
      <c r="F1883" s="145"/>
      <c r="I1883" s="109"/>
      <c r="K1883" s="32"/>
      <c r="L1883" s="32"/>
      <c r="M1883" s="109"/>
    </row>
    <row r="1884" spans="5:13">
      <c r="E1884" s="145"/>
      <c r="F1884" s="145"/>
      <c r="G1884" s="32"/>
      <c r="H1884" s="32"/>
      <c r="I1884" s="109"/>
      <c r="J1884" s="146"/>
      <c r="K1884" s="32"/>
      <c r="L1884" s="32"/>
      <c r="M1884" s="109"/>
    </row>
    <row r="1885" spans="5:13">
      <c r="E1885" s="145"/>
      <c r="F1885" s="145"/>
      <c r="G1885" s="32"/>
      <c r="H1885" s="32"/>
      <c r="I1885" s="146"/>
      <c r="J1885" s="146"/>
      <c r="K1885" s="32"/>
      <c r="L1885" s="32"/>
      <c r="M1885" s="109"/>
    </row>
    <row r="1886" spans="5:13">
      <c r="E1886" s="145"/>
      <c r="F1886" s="145"/>
      <c r="G1886" s="109"/>
      <c r="H1886" s="109"/>
      <c r="I1886" s="109"/>
      <c r="J1886" s="146"/>
      <c r="K1886" s="32"/>
      <c r="L1886" s="32"/>
      <c r="M1886" s="109"/>
    </row>
    <row r="1887" spans="5:13">
      <c r="E1887" s="145"/>
      <c r="F1887" s="145"/>
      <c r="I1887" s="109"/>
      <c r="K1887" s="109"/>
      <c r="L1887" s="109"/>
      <c r="M1887" s="109"/>
    </row>
    <row r="1888" spans="5:13">
      <c r="E1888" s="145"/>
      <c r="F1888" s="145"/>
      <c r="G1888" s="109"/>
      <c r="H1888" s="146"/>
      <c r="M1888" s="109"/>
    </row>
    <row r="1889" spans="1:13">
      <c r="E1889" s="145"/>
      <c r="F1889" s="145"/>
      <c r="G1889" s="32"/>
      <c r="H1889" s="32"/>
      <c r="I1889" s="32"/>
      <c r="J1889" s="32"/>
      <c r="K1889" s="109"/>
      <c r="M1889" s="109"/>
    </row>
    <row r="1890" spans="1:13">
      <c r="E1890" s="145"/>
      <c r="F1890" s="145"/>
      <c r="G1890" s="109"/>
      <c r="H1890" s="146"/>
      <c r="M1890" s="109"/>
    </row>
    <row r="1891" spans="1:13">
      <c r="E1891" s="145"/>
      <c r="F1891" s="145"/>
      <c r="G1891" s="32"/>
      <c r="H1891" s="32"/>
      <c r="I1891" s="32"/>
      <c r="J1891" s="32"/>
      <c r="K1891" s="109"/>
      <c r="M1891" s="109"/>
    </row>
    <row r="1892" spans="1:13">
      <c r="E1892" s="145"/>
      <c r="F1892" s="145"/>
      <c r="G1892" s="32"/>
      <c r="H1892" s="32"/>
      <c r="I1892" s="109"/>
      <c r="K1892" s="32"/>
      <c r="L1892" s="32"/>
      <c r="M1892" s="146"/>
    </row>
    <row r="1893" spans="1:13">
      <c r="E1893" s="145"/>
      <c r="F1893" s="145"/>
      <c r="G1893" s="109"/>
      <c r="H1893" s="109"/>
      <c r="I1893" s="109"/>
      <c r="K1893" s="32"/>
      <c r="L1893" s="32"/>
      <c r="M1893" s="109"/>
    </row>
    <row r="1894" spans="1:13">
      <c r="A1894" s="32"/>
      <c r="B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</row>
    <row r="1895" spans="1:13">
      <c r="E1895" s="155"/>
      <c r="F1895" s="145"/>
      <c r="I1895" s="109"/>
      <c r="K1895" s="32"/>
      <c r="L1895" s="32"/>
      <c r="M1895" s="109"/>
    </row>
    <row r="1896" spans="1:13">
      <c r="C1896" s="32"/>
      <c r="E1896" s="155"/>
      <c r="F1896" s="145"/>
      <c r="I1896" s="109"/>
      <c r="K1896" s="32"/>
      <c r="L1896" s="32"/>
      <c r="M1896" s="109"/>
    </row>
    <row r="1897" spans="1:13">
      <c r="E1897" s="145"/>
      <c r="F1897" s="145"/>
      <c r="G1897" s="32"/>
      <c r="H1897" s="32"/>
      <c r="I1897" s="109"/>
      <c r="J1897" s="146"/>
      <c r="K1897" s="32"/>
      <c r="L1897" s="32"/>
      <c r="M1897" s="109"/>
    </row>
    <row r="1898" spans="1:13">
      <c r="E1898" s="145"/>
      <c r="F1898" s="145"/>
      <c r="G1898" s="32"/>
      <c r="H1898" s="32"/>
      <c r="I1898" s="146"/>
      <c r="J1898" s="146"/>
      <c r="K1898" s="32"/>
      <c r="L1898" s="32"/>
      <c r="M1898" s="109"/>
    </row>
    <row r="1899" spans="1:13">
      <c r="E1899" s="145"/>
      <c r="F1899" s="145"/>
      <c r="G1899" s="109"/>
      <c r="H1899" s="109"/>
      <c r="I1899" s="109"/>
      <c r="J1899" s="146"/>
      <c r="K1899" s="32"/>
      <c r="L1899" s="32"/>
      <c r="M1899" s="109"/>
    </row>
    <row r="1900" spans="1:13">
      <c r="E1900" s="145"/>
      <c r="F1900" s="145"/>
      <c r="I1900" s="109"/>
      <c r="K1900" s="109"/>
      <c r="L1900" s="109"/>
      <c r="M1900" s="109"/>
    </row>
    <row r="1901" spans="1:13">
      <c r="E1901" s="145"/>
      <c r="F1901" s="145"/>
      <c r="G1901" s="109"/>
      <c r="H1901" s="146"/>
      <c r="M1901" s="109"/>
    </row>
    <row r="1902" spans="1:13">
      <c r="E1902" s="145"/>
      <c r="F1902" s="145"/>
      <c r="G1902" s="32"/>
      <c r="H1902" s="32"/>
      <c r="I1902" s="32"/>
      <c r="J1902" s="32"/>
      <c r="K1902" s="109"/>
      <c r="M1902" s="109"/>
    </row>
    <row r="1903" spans="1:13">
      <c r="E1903" s="145"/>
      <c r="F1903" s="145"/>
      <c r="G1903" s="109"/>
      <c r="H1903" s="146"/>
      <c r="M1903" s="109"/>
    </row>
    <row r="1904" spans="1:13">
      <c r="E1904" s="145"/>
      <c r="F1904" s="145"/>
      <c r="G1904" s="32"/>
      <c r="H1904" s="32"/>
      <c r="I1904" s="32"/>
      <c r="J1904" s="32"/>
      <c r="K1904" s="109"/>
      <c r="M1904" s="109"/>
    </row>
    <row r="1905" spans="5:13">
      <c r="E1905" s="145"/>
      <c r="F1905" s="145"/>
      <c r="G1905" s="32"/>
      <c r="H1905" s="32"/>
      <c r="I1905" s="109"/>
      <c r="K1905" s="32"/>
      <c r="L1905" s="32"/>
      <c r="M1905" s="146"/>
    </row>
    <row r="1906" spans="5:13">
      <c r="E1906" s="145"/>
      <c r="F1906" s="145"/>
      <c r="G1906" s="109"/>
      <c r="H1906" s="109"/>
      <c r="I1906" s="109"/>
      <c r="K1906" s="32"/>
      <c r="L1906" s="32"/>
      <c r="M1906" s="109"/>
    </row>
    <row r="1907" spans="5:13">
      <c r="E1907" s="155"/>
      <c r="F1907" s="145"/>
      <c r="I1907" s="109"/>
      <c r="K1907" s="32"/>
      <c r="L1907" s="32"/>
      <c r="M1907" s="109"/>
    </row>
    <row r="1908" spans="5:13">
      <c r="E1908" s="155"/>
      <c r="F1908" s="145"/>
      <c r="I1908" s="109"/>
      <c r="K1908" s="32"/>
      <c r="L1908" s="32"/>
      <c r="M1908" s="109"/>
    </row>
    <row r="1909" spans="5:13">
      <c r="E1909" s="145"/>
      <c r="F1909" s="145"/>
      <c r="G1909" s="32"/>
      <c r="H1909" s="32"/>
      <c r="I1909" s="109"/>
      <c r="J1909" s="146"/>
      <c r="K1909" s="32"/>
      <c r="L1909" s="32"/>
      <c r="M1909" s="109"/>
    </row>
    <row r="1910" spans="5:13">
      <c r="E1910" s="145"/>
      <c r="F1910" s="145"/>
      <c r="G1910" s="32"/>
      <c r="H1910" s="32"/>
      <c r="I1910" s="146"/>
      <c r="J1910" s="146"/>
      <c r="K1910" s="32"/>
      <c r="L1910" s="32"/>
      <c r="M1910" s="109"/>
    </row>
    <row r="1911" spans="5:13">
      <c r="E1911" s="145"/>
      <c r="F1911" s="145"/>
      <c r="G1911" s="109"/>
      <c r="H1911" s="109"/>
      <c r="I1911" s="109"/>
      <c r="J1911" s="146"/>
      <c r="K1911" s="32"/>
      <c r="L1911" s="32"/>
      <c r="M1911" s="109"/>
    </row>
    <row r="1912" spans="5:13">
      <c r="E1912" s="145"/>
      <c r="F1912" s="145"/>
      <c r="I1912" s="109"/>
      <c r="K1912" s="109"/>
      <c r="L1912" s="109"/>
      <c r="M1912" s="109"/>
    </row>
    <row r="1913" spans="5:13">
      <c r="E1913" s="145"/>
      <c r="F1913" s="145"/>
    </row>
    <row r="1914" spans="5:13">
      <c r="E1914" s="145"/>
      <c r="F1914" s="145"/>
    </row>
    <row r="1915" spans="5:13">
      <c r="E1915" s="145"/>
      <c r="F1915" s="145"/>
      <c r="G1915" s="109"/>
      <c r="H1915" s="146"/>
      <c r="M1915" s="109"/>
    </row>
    <row r="1916" spans="5:13">
      <c r="E1916" s="145"/>
      <c r="F1916" s="145"/>
      <c r="G1916" s="32"/>
      <c r="H1916" s="32"/>
      <c r="I1916" s="32"/>
      <c r="J1916" s="32"/>
      <c r="K1916" s="109"/>
      <c r="M1916" s="109"/>
    </row>
    <row r="1917" spans="5:13">
      <c r="E1917" s="145"/>
      <c r="F1917" s="145"/>
      <c r="G1917" s="32"/>
      <c r="H1917" s="32"/>
      <c r="I1917" s="109"/>
      <c r="K1917" s="32"/>
      <c r="L1917" s="32"/>
      <c r="M1917" s="146"/>
    </row>
    <row r="1918" spans="5:13">
      <c r="E1918" s="145"/>
      <c r="F1918" s="145"/>
      <c r="G1918" s="109"/>
      <c r="H1918" s="109"/>
      <c r="I1918" s="109"/>
      <c r="K1918" s="32"/>
      <c r="L1918" s="32"/>
      <c r="M1918" s="109"/>
    </row>
    <row r="1919" spans="5:13">
      <c r="E1919" s="155"/>
      <c r="F1919" s="145"/>
      <c r="I1919" s="109"/>
      <c r="K1919" s="32"/>
      <c r="L1919" s="32"/>
      <c r="M1919" s="109"/>
    </row>
    <row r="1920" spans="5:13">
      <c r="E1920" s="155"/>
      <c r="F1920" s="145"/>
      <c r="I1920" s="109"/>
      <c r="K1920" s="32"/>
      <c r="L1920" s="32"/>
      <c r="M1920" s="109"/>
    </row>
    <row r="1921" spans="1:13">
      <c r="E1921" s="145"/>
      <c r="F1921" s="145"/>
      <c r="G1921" s="32"/>
      <c r="H1921" s="32"/>
      <c r="I1921" s="109"/>
      <c r="J1921" s="146"/>
      <c r="K1921" s="32"/>
      <c r="L1921" s="32"/>
      <c r="M1921" s="109"/>
    </row>
    <row r="1922" spans="1:13">
      <c r="E1922" s="145"/>
      <c r="F1922" s="145"/>
      <c r="G1922" s="32"/>
      <c r="H1922" s="32"/>
      <c r="I1922" s="146"/>
      <c r="J1922" s="146"/>
      <c r="K1922" s="32"/>
      <c r="L1922" s="32"/>
      <c r="M1922" s="109"/>
    </row>
    <row r="1923" spans="1:13">
      <c r="E1923" s="145"/>
      <c r="F1923" s="145"/>
      <c r="G1923" s="109"/>
      <c r="H1923" s="109"/>
      <c r="I1923" s="109"/>
      <c r="J1923" s="146"/>
      <c r="K1923" s="32"/>
      <c r="L1923" s="32"/>
      <c r="M1923" s="109"/>
    </row>
    <row r="1924" spans="1:13">
      <c r="B1924" s="158"/>
      <c r="E1924" s="145"/>
      <c r="F1924" s="145"/>
      <c r="I1924" s="109"/>
      <c r="K1924" s="109"/>
      <c r="L1924" s="109"/>
      <c r="M1924" s="109"/>
    </row>
    <row r="1925" spans="1:13">
      <c r="E1925" s="145"/>
      <c r="F1925" s="145"/>
    </row>
    <row r="1926" spans="1:13">
      <c r="E1926" s="145"/>
      <c r="F1926" s="145"/>
    </row>
    <row r="1927" spans="1:13">
      <c r="E1927" s="145"/>
      <c r="F1927" s="145"/>
      <c r="G1927" s="109"/>
      <c r="H1927" s="146"/>
      <c r="M1927" s="109"/>
    </row>
    <row r="1928" spans="1:13">
      <c r="E1928" s="145"/>
      <c r="F1928" s="145"/>
      <c r="G1928" s="32"/>
      <c r="H1928" s="32"/>
      <c r="I1928" s="32"/>
      <c r="J1928" s="32"/>
      <c r="K1928" s="109"/>
      <c r="M1928" s="109"/>
    </row>
    <row r="1929" spans="1:13">
      <c r="A1929" s="32"/>
      <c r="B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</row>
    <row r="1930" spans="1:13">
      <c r="E1930" s="145"/>
      <c r="F1930" s="145"/>
      <c r="G1930" s="32"/>
      <c r="H1930" s="32"/>
      <c r="I1930" s="109"/>
      <c r="K1930" s="32"/>
      <c r="L1930" s="32"/>
      <c r="M1930" s="146"/>
    </row>
    <row r="1931" spans="1:13">
      <c r="C1931" s="32"/>
      <c r="E1931" s="145"/>
      <c r="F1931" s="145"/>
      <c r="G1931" s="109"/>
      <c r="H1931" s="109"/>
      <c r="I1931" s="109"/>
      <c r="K1931" s="32"/>
      <c r="L1931" s="32"/>
      <c r="M1931" s="109"/>
    </row>
    <row r="1932" spans="1:13">
      <c r="E1932" s="155"/>
      <c r="F1932" s="145"/>
      <c r="I1932" s="109"/>
      <c r="K1932" s="32"/>
      <c r="L1932" s="32"/>
      <c r="M1932" s="109"/>
    </row>
    <row r="1933" spans="1:13">
      <c r="E1933" s="155"/>
      <c r="F1933" s="145"/>
      <c r="I1933" s="109"/>
      <c r="K1933" s="32"/>
      <c r="L1933" s="32"/>
      <c r="M1933" s="109"/>
    </row>
    <row r="1934" spans="1:13">
      <c r="E1934" s="145"/>
      <c r="F1934" s="145"/>
      <c r="G1934" s="32"/>
      <c r="H1934" s="32"/>
      <c r="I1934" s="109"/>
      <c r="J1934" s="146"/>
      <c r="K1934" s="32"/>
      <c r="L1934" s="32"/>
      <c r="M1934" s="109"/>
    </row>
    <row r="1935" spans="1:13">
      <c r="E1935" s="145"/>
      <c r="F1935" s="145"/>
      <c r="G1935" s="32"/>
      <c r="H1935" s="32"/>
      <c r="I1935" s="146"/>
      <c r="J1935" s="146"/>
      <c r="K1935" s="32"/>
      <c r="L1935" s="32"/>
      <c r="M1935" s="109"/>
    </row>
    <row r="1936" spans="1:13">
      <c r="E1936" s="145"/>
      <c r="F1936" s="145"/>
      <c r="G1936" s="109"/>
      <c r="H1936" s="109"/>
      <c r="I1936" s="109"/>
      <c r="J1936" s="146"/>
      <c r="K1936" s="32"/>
      <c r="L1936" s="32"/>
      <c r="M1936" s="109"/>
    </row>
    <row r="1937" spans="2:13">
      <c r="B1937" s="158"/>
      <c r="E1937" s="145"/>
      <c r="F1937" s="145"/>
      <c r="I1937" s="109"/>
      <c r="K1937" s="109"/>
      <c r="L1937" s="109"/>
      <c r="M1937" s="109"/>
    </row>
    <row r="1938" spans="2:13">
      <c r="B1938" s="158"/>
      <c r="E1938" s="145"/>
      <c r="F1938" s="145"/>
      <c r="I1938" s="109"/>
      <c r="K1938" s="109"/>
      <c r="L1938" s="109"/>
      <c r="M1938" s="109"/>
    </row>
    <row r="1939" spans="2:13">
      <c r="B1939" s="158"/>
      <c r="E1939" s="145"/>
      <c r="F1939" s="145"/>
      <c r="I1939" s="109"/>
      <c r="K1939" s="109"/>
      <c r="L1939" s="109"/>
      <c r="M1939" s="109"/>
    </row>
    <row r="1940" spans="2:13">
      <c r="E1940" s="145"/>
      <c r="F1940" s="145"/>
    </row>
    <row r="1941" spans="2:13">
      <c r="E1941" s="145"/>
      <c r="F1941" s="145"/>
      <c r="G1941" s="109"/>
      <c r="H1941" s="146"/>
      <c r="M1941" s="109"/>
    </row>
    <row r="1942" spans="2:13">
      <c r="E1942" s="145"/>
      <c r="F1942" s="145"/>
      <c r="G1942" s="109"/>
      <c r="H1942" s="146"/>
      <c r="M1942" s="109"/>
    </row>
    <row r="1943" spans="2:13">
      <c r="E1943" s="145"/>
      <c r="F1943" s="145"/>
      <c r="G1943" s="32"/>
      <c r="H1943" s="32"/>
      <c r="I1943" s="32"/>
      <c r="J1943" s="32"/>
      <c r="K1943" s="109"/>
      <c r="M1943" s="109"/>
    </row>
    <row r="1944" spans="2:13">
      <c r="E1944" s="145"/>
      <c r="F1944" s="145"/>
      <c r="G1944" s="32"/>
      <c r="H1944" s="32"/>
      <c r="I1944" s="109"/>
      <c r="K1944" s="32"/>
      <c r="L1944" s="32"/>
      <c r="M1944" s="146"/>
    </row>
    <row r="1945" spans="2:13">
      <c r="E1945" s="145"/>
      <c r="F1945" s="145"/>
      <c r="G1945" s="109"/>
      <c r="H1945" s="109"/>
      <c r="I1945" s="109"/>
      <c r="K1945" s="32"/>
      <c r="L1945" s="32"/>
      <c r="M1945" s="109"/>
    </row>
    <row r="1946" spans="2:13">
      <c r="E1946" s="155"/>
      <c r="F1946" s="145"/>
      <c r="I1946" s="109"/>
      <c r="K1946" s="32"/>
      <c r="L1946" s="32"/>
      <c r="M1946" s="109"/>
    </row>
    <row r="1947" spans="2:13">
      <c r="E1947" s="155"/>
      <c r="F1947" s="145"/>
      <c r="I1947" s="109"/>
      <c r="K1947" s="32"/>
      <c r="L1947" s="32"/>
      <c r="M1947" s="109"/>
    </row>
    <row r="1948" spans="2:13">
      <c r="E1948" s="145"/>
      <c r="F1948" s="145"/>
      <c r="G1948" s="32"/>
      <c r="H1948" s="32"/>
      <c r="I1948" s="109"/>
      <c r="J1948" s="146"/>
      <c r="K1948" s="32"/>
      <c r="L1948" s="32"/>
      <c r="M1948" s="109"/>
    </row>
    <row r="1949" spans="2:13">
      <c r="E1949" s="145"/>
      <c r="F1949" s="145"/>
      <c r="G1949" s="32"/>
      <c r="H1949" s="32"/>
      <c r="I1949" s="146"/>
      <c r="J1949" s="146"/>
      <c r="K1949" s="32"/>
      <c r="L1949" s="32"/>
      <c r="M1949" s="109"/>
    </row>
    <row r="1950" spans="2:13">
      <c r="E1950" s="145"/>
      <c r="F1950" s="145"/>
      <c r="G1950" s="109"/>
      <c r="H1950" s="109"/>
      <c r="I1950" s="109"/>
      <c r="J1950" s="146"/>
      <c r="K1950" s="32"/>
      <c r="L1950" s="32"/>
      <c r="M1950" s="109"/>
    </row>
    <row r="1951" spans="2:13">
      <c r="B1951" s="158"/>
      <c r="E1951" s="145"/>
      <c r="F1951" s="145"/>
      <c r="I1951" s="109"/>
      <c r="K1951" s="109"/>
      <c r="L1951" s="109"/>
      <c r="M1951" s="109"/>
    </row>
    <row r="1952" spans="2:13">
      <c r="E1952" s="145"/>
      <c r="F1952" s="145"/>
    </row>
    <row r="1953" spans="1:13">
      <c r="E1953" s="145"/>
      <c r="F1953" s="145"/>
      <c r="G1953" s="109"/>
      <c r="H1953" s="146"/>
      <c r="M1953" s="109"/>
    </row>
    <row r="1954" spans="1:13">
      <c r="E1954" s="145"/>
      <c r="F1954" s="145"/>
      <c r="G1954" s="109"/>
      <c r="H1954" s="146"/>
      <c r="M1954" s="109"/>
    </row>
    <row r="1955" spans="1:13">
      <c r="E1955" s="145"/>
      <c r="F1955" s="145"/>
      <c r="G1955" s="32"/>
      <c r="H1955" s="32"/>
      <c r="I1955" s="32"/>
      <c r="J1955" s="32"/>
      <c r="K1955" s="109"/>
      <c r="M1955" s="109"/>
    </row>
    <row r="1956" spans="1:13">
      <c r="E1956" s="145"/>
      <c r="F1956" s="145"/>
      <c r="G1956" s="32"/>
      <c r="H1956" s="32"/>
      <c r="I1956" s="109"/>
      <c r="K1956" s="32"/>
      <c r="L1956" s="32"/>
      <c r="M1956" s="146"/>
    </row>
    <row r="1957" spans="1:13">
      <c r="E1957" s="145"/>
      <c r="F1957" s="145"/>
      <c r="G1957" s="109"/>
      <c r="H1957" s="109"/>
      <c r="I1957" s="109"/>
      <c r="K1957" s="32"/>
      <c r="L1957" s="32"/>
      <c r="M1957" s="109"/>
    </row>
    <row r="1958" spans="1:13">
      <c r="E1958" s="155"/>
      <c r="F1958" s="145"/>
      <c r="I1958" s="109"/>
      <c r="K1958" s="32"/>
      <c r="L1958" s="32"/>
      <c r="M1958" s="109"/>
    </row>
    <row r="1959" spans="1:13">
      <c r="E1959" s="155"/>
      <c r="F1959" s="145"/>
      <c r="I1959" s="109"/>
      <c r="K1959" s="32"/>
      <c r="L1959" s="32"/>
      <c r="M1959" s="109"/>
    </row>
    <row r="1960" spans="1:13">
      <c r="E1960" s="145"/>
      <c r="F1960" s="145"/>
      <c r="G1960" s="32"/>
      <c r="H1960" s="32"/>
      <c r="I1960" s="109"/>
      <c r="J1960" s="146"/>
      <c r="K1960" s="32"/>
      <c r="L1960" s="32"/>
      <c r="M1960" s="109"/>
    </row>
    <row r="1961" spans="1:13">
      <c r="E1961" s="145"/>
      <c r="F1961" s="145"/>
      <c r="G1961" s="32"/>
      <c r="H1961" s="32"/>
      <c r="I1961" s="146"/>
      <c r="J1961" s="146"/>
      <c r="K1961" s="32"/>
      <c r="L1961" s="32"/>
      <c r="M1961" s="109"/>
    </row>
    <row r="1962" spans="1:13">
      <c r="E1962" s="145"/>
      <c r="F1962" s="145"/>
      <c r="G1962" s="109"/>
      <c r="H1962" s="109"/>
      <c r="I1962" s="109"/>
      <c r="J1962" s="146"/>
      <c r="K1962" s="32"/>
      <c r="L1962" s="32"/>
      <c r="M1962" s="109"/>
    </row>
    <row r="1963" spans="1:13">
      <c r="B1963" s="158"/>
      <c r="E1963" s="145"/>
      <c r="F1963" s="145"/>
      <c r="I1963" s="109"/>
      <c r="K1963" s="109"/>
      <c r="L1963" s="109"/>
      <c r="M1963" s="109"/>
    </row>
    <row r="1964" spans="1:13">
      <c r="A1964" s="32"/>
      <c r="B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</row>
    <row r="1965" spans="1:13">
      <c r="E1965" s="145"/>
      <c r="F1965" s="145"/>
    </row>
    <row r="1966" spans="1:13">
      <c r="C1966" s="32"/>
      <c r="E1966" s="145"/>
      <c r="F1966" s="145"/>
      <c r="G1966" s="109"/>
      <c r="H1966" s="146"/>
      <c r="M1966" s="109"/>
    </row>
    <row r="1967" spans="1:13">
      <c r="E1967" s="145"/>
      <c r="F1967" s="145"/>
      <c r="G1967" s="109"/>
      <c r="H1967" s="146"/>
      <c r="M1967" s="109"/>
    </row>
    <row r="1968" spans="1:13">
      <c r="E1968" s="145"/>
      <c r="F1968" s="145"/>
      <c r="G1968" s="32"/>
      <c r="H1968" s="32"/>
      <c r="I1968" s="32"/>
      <c r="J1968" s="32"/>
      <c r="K1968" s="109"/>
      <c r="M1968" s="109"/>
    </row>
    <row r="1969" spans="2:13">
      <c r="E1969" s="145"/>
      <c r="F1969" s="145"/>
      <c r="G1969" s="32"/>
      <c r="H1969" s="32"/>
      <c r="I1969" s="109"/>
      <c r="K1969" s="32"/>
      <c r="L1969" s="32"/>
      <c r="M1969" s="146"/>
    </row>
    <row r="1970" spans="2:13">
      <c r="E1970" s="145"/>
      <c r="F1970" s="145"/>
      <c r="G1970" s="109"/>
      <c r="H1970" s="109"/>
      <c r="I1970" s="109"/>
      <c r="K1970" s="32"/>
      <c r="L1970" s="32"/>
      <c r="M1970" s="109"/>
    </row>
    <row r="1971" spans="2:13">
      <c r="E1971" s="155"/>
      <c r="F1971" s="145"/>
      <c r="I1971" s="109"/>
      <c r="K1971" s="32"/>
      <c r="L1971" s="32"/>
      <c r="M1971" s="109"/>
    </row>
    <row r="1972" spans="2:13">
      <c r="E1972" s="155"/>
      <c r="F1972" s="145"/>
      <c r="I1972" s="109"/>
      <c r="K1972" s="32"/>
      <c r="L1972" s="32"/>
      <c r="M1972" s="109"/>
    </row>
    <row r="1973" spans="2:13">
      <c r="E1973" s="145"/>
      <c r="F1973" s="145"/>
      <c r="G1973" s="32"/>
      <c r="H1973" s="32"/>
      <c r="I1973" s="109"/>
      <c r="J1973" s="146"/>
      <c r="K1973" s="32"/>
      <c r="L1973" s="32"/>
      <c r="M1973" s="109"/>
    </row>
    <row r="1974" spans="2:13">
      <c r="E1974" s="145"/>
      <c r="F1974" s="145"/>
      <c r="G1974" s="32"/>
      <c r="H1974" s="32"/>
      <c r="I1974" s="146"/>
      <c r="J1974" s="146"/>
      <c r="K1974" s="32"/>
      <c r="L1974" s="32"/>
      <c r="M1974" s="109"/>
    </row>
    <row r="1975" spans="2:13">
      <c r="E1975" s="145"/>
      <c r="F1975" s="145"/>
      <c r="G1975" s="109"/>
      <c r="H1975" s="109"/>
      <c r="I1975" s="109"/>
      <c r="J1975" s="146"/>
      <c r="K1975" s="32"/>
      <c r="L1975" s="32"/>
      <c r="M1975" s="109"/>
    </row>
    <row r="1976" spans="2:13">
      <c r="B1976" s="158"/>
      <c r="E1976" s="145"/>
      <c r="F1976" s="145"/>
      <c r="I1976" s="109"/>
      <c r="K1976" s="109"/>
      <c r="L1976" s="109"/>
      <c r="M1976" s="109"/>
    </row>
    <row r="1977" spans="2:13">
      <c r="E1977" s="145"/>
      <c r="F1977" s="145"/>
    </row>
    <row r="1978" spans="2:13">
      <c r="E1978" s="145"/>
      <c r="F1978" s="145"/>
      <c r="G1978" s="109"/>
      <c r="H1978" s="146"/>
      <c r="M1978" s="109"/>
    </row>
    <row r="1979" spans="2:13">
      <c r="E1979" s="145"/>
      <c r="F1979" s="145"/>
      <c r="G1979" s="109"/>
      <c r="H1979" s="146"/>
      <c r="M1979" s="109"/>
    </row>
    <row r="1980" spans="2:13">
      <c r="E1980" s="145"/>
      <c r="F1980" s="145"/>
      <c r="G1980" s="32"/>
      <c r="H1980" s="32"/>
      <c r="I1980" s="32"/>
      <c r="J1980" s="32"/>
      <c r="K1980" s="109"/>
      <c r="M1980" s="109"/>
    </row>
    <row r="1981" spans="2:13">
      <c r="E1981" s="145"/>
      <c r="F1981" s="145"/>
      <c r="G1981" s="32"/>
      <c r="H1981" s="32"/>
      <c r="I1981" s="109"/>
      <c r="K1981" s="32"/>
      <c r="L1981" s="32"/>
      <c r="M1981" s="146"/>
    </row>
    <row r="1982" spans="2:13">
      <c r="E1982" s="145"/>
      <c r="F1982" s="145"/>
      <c r="G1982" s="109"/>
      <c r="H1982" s="109"/>
      <c r="I1982" s="109"/>
      <c r="K1982" s="32"/>
      <c r="L1982" s="32"/>
      <c r="M1982" s="109"/>
    </row>
    <row r="1983" spans="2:13">
      <c r="E1983" s="155"/>
      <c r="F1983" s="145"/>
      <c r="I1983" s="109"/>
      <c r="K1983" s="32"/>
      <c r="L1983" s="32"/>
      <c r="M1983" s="109"/>
    </row>
    <row r="1984" spans="2:13">
      <c r="E1984" s="155"/>
      <c r="F1984" s="145"/>
      <c r="I1984" s="109"/>
      <c r="K1984" s="32"/>
      <c r="L1984" s="32"/>
      <c r="M1984" s="109"/>
    </row>
    <row r="1985" spans="1:13">
      <c r="E1985" s="145"/>
      <c r="F1985" s="145"/>
      <c r="G1985" s="32"/>
      <c r="H1985" s="32"/>
      <c r="I1985" s="109"/>
      <c r="J1985" s="146"/>
      <c r="K1985" s="32"/>
      <c r="L1985" s="32"/>
      <c r="M1985" s="109"/>
    </row>
    <row r="1986" spans="1:13">
      <c r="E1986" s="145"/>
      <c r="F1986" s="145"/>
      <c r="G1986" s="32"/>
      <c r="H1986" s="32"/>
      <c r="I1986" s="146"/>
      <c r="J1986" s="146"/>
      <c r="K1986" s="32"/>
      <c r="L1986" s="32"/>
      <c r="M1986" s="109"/>
    </row>
    <row r="1987" spans="1:13">
      <c r="E1987" s="145"/>
      <c r="F1987" s="145"/>
      <c r="G1987" s="109"/>
      <c r="H1987" s="109"/>
      <c r="I1987" s="109"/>
      <c r="J1987" s="146"/>
      <c r="K1987" s="32"/>
      <c r="L1987" s="32"/>
      <c r="M1987" s="109"/>
    </row>
    <row r="1988" spans="1:13">
      <c r="B1988" s="158"/>
      <c r="E1988" s="145"/>
      <c r="F1988" s="145"/>
      <c r="I1988" s="109"/>
      <c r="K1988" s="109"/>
      <c r="L1988" s="109"/>
      <c r="M1988" s="109"/>
    </row>
    <row r="1989" spans="1:13">
      <c r="E1989" s="145"/>
      <c r="F1989" s="145"/>
    </row>
    <row r="1990" spans="1:13">
      <c r="E1990" s="145"/>
      <c r="F1990" s="145"/>
    </row>
    <row r="1991" spans="1:13">
      <c r="E1991" s="145"/>
      <c r="F1991" s="145"/>
      <c r="G1991" s="109"/>
      <c r="H1991" s="146"/>
      <c r="M1991" s="109"/>
    </row>
    <row r="1992" spans="1:13">
      <c r="E1992" s="145"/>
      <c r="F1992" s="145"/>
      <c r="G1992" s="32"/>
      <c r="H1992" s="32"/>
      <c r="I1992" s="32"/>
      <c r="J1992" s="32"/>
      <c r="K1992" s="109"/>
      <c r="M1992" s="109"/>
    </row>
    <row r="1993" spans="1:13">
      <c r="E1993" s="145"/>
      <c r="F1993" s="145"/>
      <c r="G1993" s="32"/>
      <c r="H1993" s="32"/>
      <c r="I1993" s="109"/>
      <c r="K1993" s="32"/>
      <c r="L1993" s="32"/>
      <c r="M1993" s="146"/>
    </row>
    <row r="1994" spans="1:13">
      <c r="E1994" s="145"/>
      <c r="F1994" s="145"/>
      <c r="G1994" s="109"/>
      <c r="H1994" s="109"/>
      <c r="I1994" s="109"/>
      <c r="K1994" s="32"/>
      <c r="L1994" s="32"/>
      <c r="M1994" s="109"/>
    </row>
    <row r="1995" spans="1:13">
      <c r="E1995" s="155"/>
      <c r="F1995" s="145"/>
      <c r="I1995" s="109"/>
      <c r="K1995" s="32"/>
      <c r="L1995" s="32"/>
      <c r="M1995" s="109"/>
    </row>
    <row r="1996" spans="1:13">
      <c r="E1996" s="155"/>
      <c r="F1996" s="145"/>
      <c r="I1996" s="109"/>
      <c r="K1996" s="32"/>
      <c r="L1996" s="32"/>
      <c r="M1996" s="109"/>
    </row>
    <row r="1997" spans="1:13">
      <c r="E1997" s="145"/>
      <c r="F1997" s="145"/>
      <c r="G1997" s="32"/>
      <c r="H1997" s="32"/>
      <c r="I1997" s="109"/>
      <c r="J1997" s="146"/>
      <c r="K1997" s="32"/>
      <c r="L1997" s="32"/>
      <c r="M1997" s="109"/>
    </row>
    <row r="1998" spans="1:13">
      <c r="E1998" s="145"/>
      <c r="F1998" s="145"/>
      <c r="G1998" s="32"/>
      <c r="H1998" s="32"/>
      <c r="I1998" s="146"/>
      <c r="J1998" s="146"/>
      <c r="K1998" s="32"/>
      <c r="L1998" s="32"/>
      <c r="M1998" s="109"/>
    </row>
    <row r="1999" spans="1:13">
      <c r="A1999" s="32"/>
      <c r="B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</row>
    <row r="2000" spans="1:13">
      <c r="E2000" s="145"/>
      <c r="F2000" s="145"/>
      <c r="G2000" s="109"/>
      <c r="H2000" s="109"/>
      <c r="I2000" s="109"/>
      <c r="J2000" s="146"/>
      <c r="K2000" s="32"/>
      <c r="L2000" s="32"/>
      <c r="M2000" s="109"/>
    </row>
    <row r="2001" spans="2:13">
      <c r="B2001" s="158"/>
      <c r="C2001" s="32"/>
      <c r="E2001" s="145"/>
      <c r="F2001" s="145"/>
      <c r="I2001" s="109"/>
      <c r="K2001" s="109"/>
      <c r="L2001" s="109"/>
      <c r="M2001" s="109"/>
    </row>
    <row r="2002" spans="2:13">
      <c r="E2002" s="145"/>
      <c r="F2002" s="145"/>
    </row>
    <row r="2003" spans="2:13">
      <c r="E2003" s="145"/>
      <c r="F2003" s="145"/>
    </row>
    <row r="2004" spans="2:13">
      <c r="E2004" s="145"/>
      <c r="F2004" s="145"/>
      <c r="G2004" s="109"/>
      <c r="H2004" s="146"/>
      <c r="M2004" s="109"/>
    </row>
    <row r="2005" spans="2:13">
      <c r="E2005" s="145"/>
      <c r="F2005" s="145"/>
      <c r="G2005" s="32"/>
      <c r="H2005" s="32"/>
      <c r="I2005" s="32"/>
      <c r="J2005" s="32"/>
      <c r="K2005" s="109"/>
      <c r="M2005" s="109"/>
    </row>
    <row r="2006" spans="2:13">
      <c r="E2006" s="145"/>
      <c r="F2006" s="145"/>
      <c r="G2006" s="32"/>
      <c r="H2006" s="32"/>
      <c r="I2006" s="109"/>
      <c r="K2006" s="32"/>
      <c r="L2006" s="32"/>
      <c r="M2006" s="146"/>
    </row>
    <row r="2007" spans="2:13">
      <c r="E2007" s="145"/>
      <c r="F2007" s="145"/>
      <c r="G2007" s="109"/>
      <c r="H2007" s="109"/>
      <c r="I2007" s="109"/>
      <c r="K2007" s="32"/>
      <c r="L2007" s="32"/>
      <c r="M2007" s="109"/>
    </row>
    <row r="2008" spans="2:13">
      <c r="E2008" s="155"/>
      <c r="F2008" s="145"/>
      <c r="I2008" s="109"/>
      <c r="K2008" s="32"/>
      <c r="L2008" s="32"/>
      <c r="M2008" s="109"/>
    </row>
    <row r="2009" spans="2:13">
      <c r="E2009" s="155"/>
      <c r="F2009" s="145"/>
      <c r="I2009" s="109"/>
      <c r="K2009" s="32"/>
      <c r="L2009" s="32"/>
      <c r="M2009" s="109"/>
    </row>
    <row r="2010" spans="2:13">
      <c r="E2010" s="145"/>
      <c r="F2010" s="145"/>
      <c r="G2010" s="32"/>
      <c r="H2010" s="32"/>
      <c r="I2010" s="109"/>
      <c r="J2010" s="146"/>
      <c r="K2010" s="32"/>
      <c r="L2010" s="32"/>
      <c r="M2010" s="109"/>
    </row>
    <row r="2011" spans="2:13">
      <c r="E2011" s="145"/>
      <c r="F2011" s="145"/>
      <c r="G2011" s="32"/>
      <c r="H2011" s="32"/>
      <c r="I2011" s="146"/>
      <c r="J2011" s="146"/>
      <c r="K2011" s="32"/>
      <c r="L2011" s="32"/>
      <c r="M2011" s="109"/>
    </row>
    <row r="2012" spans="2:13">
      <c r="E2012" s="145"/>
      <c r="F2012" s="145"/>
      <c r="G2012" s="109"/>
      <c r="H2012" s="109"/>
      <c r="I2012" s="109"/>
      <c r="J2012" s="146"/>
      <c r="K2012" s="32"/>
      <c r="L2012" s="32"/>
      <c r="M2012" s="109"/>
    </row>
    <row r="2013" spans="2:13">
      <c r="B2013" s="158"/>
      <c r="E2013" s="145"/>
      <c r="F2013" s="145"/>
      <c r="I2013" s="109"/>
      <c r="K2013" s="109"/>
      <c r="L2013" s="109"/>
      <c r="M2013" s="109"/>
    </row>
    <row r="2014" spans="2:13">
      <c r="E2014" s="145"/>
      <c r="F2014" s="145"/>
    </row>
    <row r="2015" spans="2:13">
      <c r="E2015" s="145"/>
      <c r="F2015" s="145"/>
      <c r="G2015" s="109"/>
      <c r="H2015" s="146"/>
      <c r="M2015" s="109"/>
    </row>
    <row r="2016" spans="2:13">
      <c r="E2016" s="145"/>
      <c r="F2016" s="145"/>
      <c r="G2016" s="109"/>
      <c r="H2016" s="146"/>
      <c r="M2016" s="109"/>
    </row>
    <row r="2017" spans="2:13">
      <c r="E2017" s="145"/>
      <c r="F2017" s="145"/>
      <c r="G2017" s="32"/>
      <c r="H2017" s="32"/>
      <c r="I2017" s="32"/>
      <c r="J2017" s="32"/>
      <c r="K2017" s="109"/>
      <c r="M2017" s="109"/>
    </row>
    <row r="2018" spans="2:13">
      <c r="E2018" s="145"/>
      <c r="F2018" s="145"/>
      <c r="G2018" s="32"/>
      <c r="H2018" s="32"/>
      <c r="I2018" s="109"/>
      <c r="K2018" s="32"/>
      <c r="L2018" s="32"/>
      <c r="M2018" s="146"/>
    </row>
    <row r="2019" spans="2:13">
      <c r="E2019" s="145"/>
      <c r="F2019" s="145"/>
      <c r="G2019" s="109"/>
      <c r="H2019" s="109"/>
      <c r="I2019" s="109"/>
      <c r="K2019" s="32"/>
      <c r="L2019" s="32"/>
      <c r="M2019" s="109"/>
    </row>
    <row r="2020" spans="2:13">
      <c r="E2020" s="155"/>
      <c r="F2020" s="145"/>
      <c r="I2020" s="109"/>
      <c r="K2020" s="32"/>
      <c r="L2020" s="32"/>
      <c r="M2020" s="109"/>
    </row>
    <row r="2021" spans="2:13">
      <c r="E2021" s="155"/>
      <c r="F2021" s="145"/>
      <c r="I2021" s="109"/>
      <c r="K2021" s="32"/>
      <c r="L2021" s="32"/>
      <c r="M2021" s="109"/>
    </row>
    <row r="2022" spans="2:13">
      <c r="E2022" s="145"/>
      <c r="F2022" s="145"/>
      <c r="G2022" s="32"/>
      <c r="H2022" s="32"/>
      <c r="I2022" s="109"/>
      <c r="J2022" s="146"/>
      <c r="K2022" s="32"/>
      <c r="L2022" s="32"/>
      <c r="M2022" s="109"/>
    </row>
    <row r="2023" spans="2:13">
      <c r="E2023" s="145"/>
      <c r="F2023" s="145"/>
      <c r="G2023" s="32"/>
      <c r="H2023" s="32"/>
      <c r="I2023" s="146"/>
      <c r="J2023" s="146"/>
      <c r="K2023" s="32"/>
      <c r="L2023" s="32"/>
      <c r="M2023" s="109"/>
    </row>
    <row r="2024" spans="2:13">
      <c r="E2024" s="145"/>
      <c r="F2024" s="145"/>
      <c r="G2024" s="109"/>
      <c r="H2024" s="109"/>
      <c r="I2024" s="109"/>
      <c r="J2024" s="146"/>
      <c r="K2024" s="32"/>
      <c r="L2024" s="32"/>
      <c r="M2024" s="109"/>
    </row>
    <row r="2025" spans="2:13">
      <c r="B2025" s="158"/>
      <c r="E2025" s="145"/>
      <c r="F2025" s="145"/>
      <c r="I2025" s="109"/>
      <c r="K2025" s="109"/>
      <c r="L2025" s="109"/>
      <c r="M2025" s="109"/>
    </row>
    <row r="2026" spans="2:13">
      <c r="E2026" s="145"/>
      <c r="F2026" s="145"/>
    </row>
    <row r="2027" spans="2:13">
      <c r="E2027" s="145"/>
      <c r="F2027" s="145"/>
    </row>
    <row r="2028" spans="2:13">
      <c r="E2028" s="145"/>
      <c r="F2028" s="145"/>
      <c r="G2028" s="109"/>
      <c r="H2028" s="146"/>
      <c r="M2028" s="109"/>
    </row>
    <row r="2029" spans="2:13">
      <c r="E2029" s="145"/>
      <c r="F2029" s="145"/>
      <c r="G2029" s="32"/>
      <c r="H2029" s="32"/>
      <c r="I2029" s="32"/>
      <c r="J2029" s="32"/>
      <c r="K2029" s="109"/>
      <c r="M2029" s="109"/>
    </row>
    <row r="2030" spans="2:13">
      <c r="E2030" s="145"/>
      <c r="F2030" s="145"/>
      <c r="G2030" s="32"/>
      <c r="H2030" s="32"/>
      <c r="I2030" s="109"/>
      <c r="K2030" s="32"/>
      <c r="L2030" s="32"/>
      <c r="M2030" s="146"/>
    </row>
    <row r="2031" spans="2:13">
      <c r="E2031" s="145"/>
      <c r="F2031" s="145"/>
      <c r="G2031" s="109"/>
      <c r="H2031" s="109"/>
      <c r="I2031" s="109"/>
      <c r="K2031" s="32"/>
      <c r="L2031" s="32"/>
      <c r="M2031" s="109"/>
    </row>
    <row r="2032" spans="2:13">
      <c r="E2032" s="155"/>
      <c r="F2032" s="145"/>
      <c r="I2032" s="109"/>
      <c r="K2032" s="32"/>
      <c r="L2032" s="32"/>
      <c r="M2032" s="109"/>
    </row>
    <row r="2033" spans="1:13">
      <c r="E2033" s="155"/>
      <c r="F2033" s="145"/>
      <c r="I2033" s="109"/>
      <c r="K2033" s="32"/>
      <c r="L2033" s="32"/>
      <c r="M2033" s="109"/>
    </row>
    <row r="2034" spans="1:13">
      <c r="A2034" s="32"/>
      <c r="B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</row>
    <row r="2035" spans="1:13">
      <c r="E2035" s="145"/>
      <c r="F2035" s="145"/>
      <c r="G2035" s="32"/>
      <c r="H2035" s="32"/>
      <c r="I2035" s="109"/>
      <c r="J2035" s="146"/>
      <c r="K2035" s="32"/>
      <c r="L2035" s="32"/>
      <c r="M2035" s="109"/>
    </row>
    <row r="2036" spans="1:13">
      <c r="C2036" s="32"/>
      <c r="E2036" s="145"/>
      <c r="F2036" s="145"/>
      <c r="G2036" s="32"/>
      <c r="H2036" s="32"/>
      <c r="I2036" s="146"/>
      <c r="J2036" s="146"/>
      <c r="K2036" s="32"/>
      <c r="L2036" s="32"/>
      <c r="M2036" s="109"/>
    </row>
    <row r="2037" spans="1:13">
      <c r="E2037" s="145"/>
      <c r="F2037" s="145"/>
      <c r="G2037" s="109"/>
      <c r="H2037" s="109"/>
      <c r="I2037" s="109"/>
      <c r="J2037" s="146"/>
      <c r="K2037" s="32"/>
      <c r="L2037" s="32"/>
      <c r="M2037" s="109"/>
    </row>
    <row r="2038" spans="1:13">
      <c r="B2038" s="158"/>
      <c r="E2038" s="145"/>
      <c r="F2038" s="145"/>
      <c r="I2038" s="109"/>
      <c r="K2038" s="109"/>
      <c r="L2038" s="109"/>
      <c r="M2038" s="109"/>
    </row>
    <row r="2039" spans="1:13">
      <c r="E2039" s="145"/>
      <c r="F2039" s="145"/>
    </row>
    <row r="2040" spans="1:13">
      <c r="E2040" s="145"/>
      <c r="F2040" s="145"/>
      <c r="G2040" s="109"/>
      <c r="H2040" s="146"/>
      <c r="M2040" s="109"/>
    </row>
    <row r="2041" spans="1:13">
      <c r="E2041" s="145"/>
      <c r="F2041" s="145"/>
      <c r="G2041" s="109"/>
      <c r="H2041" s="146"/>
      <c r="M2041" s="109"/>
    </row>
    <row r="2042" spans="1:13">
      <c r="E2042" s="145"/>
      <c r="F2042" s="145"/>
      <c r="G2042" s="32"/>
      <c r="H2042" s="32"/>
      <c r="I2042" s="32"/>
      <c r="J2042" s="32"/>
      <c r="K2042" s="109"/>
      <c r="M2042" s="109"/>
    </row>
    <row r="2043" spans="1:13">
      <c r="E2043" s="145"/>
      <c r="F2043" s="145"/>
      <c r="G2043" s="32"/>
      <c r="H2043" s="32"/>
      <c r="I2043" s="109"/>
      <c r="K2043" s="32"/>
      <c r="L2043" s="32"/>
      <c r="M2043" s="146"/>
    </row>
    <row r="2044" spans="1:13">
      <c r="E2044" s="145"/>
      <c r="F2044" s="145"/>
      <c r="G2044" s="109"/>
      <c r="H2044" s="109"/>
      <c r="I2044" s="109"/>
      <c r="K2044" s="32"/>
      <c r="L2044" s="32"/>
      <c r="M2044" s="109"/>
    </row>
    <row r="2045" spans="1:13">
      <c r="E2045" s="155"/>
      <c r="F2045" s="145"/>
      <c r="I2045" s="109"/>
      <c r="K2045" s="32"/>
      <c r="L2045" s="32"/>
      <c r="M2045" s="109"/>
    </row>
    <row r="2046" spans="1:13">
      <c r="E2046" s="155"/>
      <c r="F2046" s="145"/>
      <c r="I2046" s="109"/>
      <c r="K2046" s="32"/>
      <c r="L2046" s="32"/>
      <c r="M2046" s="109"/>
    </row>
    <row r="2047" spans="1:13">
      <c r="E2047" s="145"/>
      <c r="F2047" s="145"/>
      <c r="G2047" s="32"/>
      <c r="H2047" s="32"/>
      <c r="I2047" s="109"/>
      <c r="J2047" s="146"/>
      <c r="K2047" s="32"/>
      <c r="L2047" s="32"/>
      <c r="M2047" s="109"/>
    </row>
    <row r="2048" spans="1:13">
      <c r="E2048" s="145"/>
      <c r="F2048" s="145"/>
      <c r="G2048" s="32"/>
      <c r="H2048" s="32"/>
      <c r="I2048" s="146"/>
      <c r="J2048" s="146"/>
      <c r="K2048" s="32"/>
      <c r="L2048" s="32"/>
      <c r="M2048" s="109"/>
    </row>
    <row r="2049" spans="2:13">
      <c r="E2049" s="145"/>
      <c r="F2049" s="145"/>
      <c r="G2049" s="109"/>
      <c r="H2049" s="109"/>
      <c r="I2049" s="109"/>
      <c r="J2049" s="146"/>
      <c r="K2049" s="32"/>
      <c r="L2049" s="32"/>
      <c r="M2049" s="109"/>
    </row>
    <row r="2050" spans="2:13">
      <c r="B2050" s="158"/>
      <c r="E2050" s="145"/>
      <c r="F2050" s="145"/>
      <c r="I2050" s="109"/>
      <c r="K2050" s="109"/>
      <c r="L2050" s="109"/>
      <c r="M2050" s="109"/>
    </row>
    <row r="2051" spans="2:13">
      <c r="E2051" s="145"/>
      <c r="F2051" s="145"/>
    </row>
    <row r="2052" spans="2:13">
      <c r="E2052" s="145"/>
      <c r="F2052" s="145"/>
      <c r="G2052" s="109"/>
      <c r="H2052" s="146"/>
      <c r="M2052" s="109"/>
    </row>
    <row r="2053" spans="2:13">
      <c r="E2053" s="145"/>
      <c r="F2053" s="145"/>
      <c r="G2053" s="109"/>
      <c r="H2053" s="146"/>
      <c r="M2053" s="109"/>
    </row>
    <row r="2054" spans="2:13">
      <c r="E2054" s="145"/>
      <c r="F2054" s="145"/>
      <c r="G2054" s="32"/>
      <c r="H2054" s="32"/>
      <c r="I2054" s="32"/>
      <c r="J2054" s="32"/>
      <c r="K2054" s="109"/>
      <c r="M2054" s="109"/>
    </row>
    <row r="2055" spans="2:13">
      <c r="E2055" s="145"/>
      <c r="F2055" s="145"/>
      <c r="G2055" s="32"/>
      <c r="H2055" s="32"/>
      <c r="I2055" s="109"/>
      <c r="K2055" s="32"/>
      <c r="L2055" s="32"/>
      <c r="M2055" s="146"/>
    </row>
    <row r="2056" spans="2:13">
      <c r="E2056" s="145"/>
      <c r="F2056" s="145"/>
      <c r="G2056" s="109"/>
      <c r="H2056" s="109"/>
      <c r="I2056" s="109"/>
      <c r="K2056" s="32"/>
      <c r="L2056" s="32"/>
      <c r="M2056" s="109"/>
    </row>
    <row r="2057" spans="2:13">
      <c r="E2057" s="155"/>
      <c r="F2057" s="145"/>
      <c r="I2057" s="109"/>
      <c r="K2057" s="32"/>
      <c r="L2057" s="32"/>
      <c r="M2057" s="109"/>
    </row>
    <row r="2058" spans="2:13">
      <c r="E2058" s="155"/>
      <c r="F2058" s="145"/>
      <c r="I2058" s="109"/>
      <c r="K2058" s="32"/>
      <c r="L2058" s="32"/>
      <c r="M2058" s="109"/>
    </row>
    <row r="2059" spans="2:13">
      <c r="E2059" s="145"/>
      <c r="F2059" s="145"/>
      <c r="G2059" s="32"/>
      <c r="H2059" s="32"/>
      <c r="I2059" s="109"/>
      <c r="J2059" s="146"/>
      <c r="K2059" s="32"/>
      <c r="L2059" s="32"/>
      <c r="M2059" s="109"/>
    </row>
    <row r="2060" spans="2:13">
      <c r="E2060" s="145"/>
      <c r="F2060" s="145"/>
      <c r="G2060" s="32"/>
      <c r="H2060" s="32"/>
      <c r="I2060" s="146"/>
      <c r="J2060" s="146"/>
      <c r="K2060" s="32"/>
      <c r="L2060" s="32"/>
      <c r="M2060" s="109"/>
    </row>
    <row r="2061" spans="2:13">
      <c r="E2061" s="145"/>
      <c r="F2061" s="145"/>
      <c r="G2061" s="109"/>
      <c r="H2061" s="109"/>
      <c r="I2061" s="109"/>
      <c r="J2061" s="146"/>
      <c r="K2061" s="32"/>
      <c r="L2061" s="32"/>
      <c r="M2061" s="109"/>
    </row>
    <row r="2062" spans="2:13">
      <c r="B2062" s="158"/>
      <c r="E2062" s="145"/>
      <c r="F2062" s="145"/>
      <c r="I2062" s="109"/>
      <c r="K2062" s="109"/>
      <c r="L2062" s="109"/>
      <c r="M2062" s="109"/>
    </row>
    <row r="2063" spans="2:13">
      <c r="E2063" s="145"/>
      <c r="F2063" s="145"/>
    </row>
    <row r="2064" spans="2:13">
      <c r="E2064" s="145"/>
      <c r="F2064" s="145"/>
      <c r="G2064" s="109"/>
      <c r="H2064" s="146"/>
      <c r="M2064" s="109"/>
    </row>
    <row r="2065" spans="1:13">
      <c r="E2065" s="145"/>
      <c r="F2065" s="145"/>
      <c r="G2065" s="109"/>
      <c r="H2065" s="146"/>
      <c r="M2065" s="109"/>
    </row>
    <row r="2066" spans="1:13">
      <c r="E2066" s="145"/>
      <c r="F2066" s="145"/>
      <c r="G2066" s="32"/>
      <c r="H2066" s="32"/>
      <c r="I2066" s="32"/>
      <c r="J2066" s="32"/>
      <c r="K2066" s="109"/>
      <c r="M2066" s="109"/>
    </row>
    <row r="2067" spans="1:13">
      <c r="E2067" s="145"/>
      <c r="F2067" s="145"/>
      <c r="G2067" s="32"/>
      <c r="H2067" s="32"/>
      <c r="I2067" s="109"/>
      <c r="K2067" s="32"/>
      <c r="L2067" s="32"/>
      <c r="M2067" s="146"/>
    </row>
    <row r="2068" spans="1:13">
      <c r="E2068" s="145"/>
      <c r="F2068" s="145"/>
      <c r="G2068" s="109"/>
      <c r="H2068" s="109"/>
      <c r="I2068" s="109"/>
      <c r="K2068" s="32"/>
      <c r="L2068" s="32"/>
      <c r="M2068" s="109"/>
    </row>
    <row r="2069" spans="1:13">
      <c r="A2069" s="32"/>
      <c r="B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</row>
    <row r="2070" spans="1:13">
      <c r="E2070" s="155"/>
      <c r="F2070" s="145"/>
      <c r="I2070" s="109"/>
      <c r="K2070" s="32"/>
      <c r="L2070" s="32"/>
      <c r="M2070" s="109"/>
    </row>
    <row r="2071" spans="1:13">
      <c r="C2071" s="32"/>
      <c r="E2071" s="155"/>
      <c r="F2071" s="145"/>
      <c r="I2071" s="109"/>
      <c r="K2071" s="32"/>
      <c r="L2071" s="32"/>
      <c r="M2071" s="109"/>
    </row>
    <row r="2072" spans="1:13">
      <c r="E2072" s="145"/>
      <c r="F2072" s="145"/>
      <c r="G2072" s="32"/>
      <c r="H2072" s="32"/>
      <c r="I2072" s="109"/>
      <c r="J2072" s="146"/>
      <c r="K2072" s="32"/>
      <c r="L2072" s="32"/>
      <c r="M2072" s="109"/>
    </row>
    <row r="2073" spans="1:13">
      <c r="E2073" s="145"/>
      <c r="F2073" s="145"/>
      <c r="G2073" s="32"/>
      <c r="H2073" s="32"/>
      <c r="I2073" s="146"/>
      <c r="J2073" s="146"/>
      <c r="K2073" s="32"/>
      <c r="L2073" s="32"/>
      <c r="M2073" s="109"/>
    </row>
    <row r="2074" spans="1:13">
      <c r="E2074" s="145"/>
      <c r="F2074" s="145"/>
      <c r="G2074" s="109"/>
      <c r="H2074" s="109"/>
      <c r="I2074" s="109"/>
      <c r="J2074" s="146"/>
      <c r="K2074" s="32"/>
      <c r="L2074" s="32"/>
      <c r="M2074" s="109"/>
    </row>
    <row r="2075" spans="1:13">
      <c r="B2075" s="158"/>
      <c r="E2075" s="145"/>
      <c r="F2075" s="145"/>
      <c r="I2075" s="109"/>
      <c r="K2075" s="109"/>
      <c r="L2075" s="109"/>
      <c r="M2075" s="109"/>
    </row>
    <row r="2076" spans="1:13">
      <c r="E2076" s="145"/>
      <c r="F2076" s="145"/>
    </row>
    <row r="2077" spans="1:13">
      <c r="E2077" s="145"/>
      <c r="F2077" s="145"/>
      <c r="G2077" s="109"/>
      <c r="H2077" s="146"/>
      <c r="M2077" s="109"/>
    </row>
    <row r="2078" spans="1:13">
      <c r="E2078" s="145"/>
      <c r="F2078" s="145"/>
      <c r="G2078" s="109"/>
      <c r="H2078" s="146"/>
      <c r="M2078" s="109"/>
    </row>
    <row r="2079" spans="1:13">
      <c r="E2079" s="145"/>
      <c r="F2079" s="145"/>
      <c r="G2079" s="32"/>
      <c r="H2079" s="32"/>
      <c r="I2079" s="32"/>
      <c r="J2079" s="32"/>
      <c r="K2079" s="109"/>
      <c r="M2079" s="109"/>
    </row>
    <row r="2080" spans="1:13">
      <c r="E2080" s="145"/>
      <c r="F2080" s="145"/>
      <c r="G2080" s="32"/>
      <c r="H2080" s="32"/>
      <c r="I2080" s="109"/>
      <c r="K2080" s="32"/>
      <c r="L2080" s="32"/>
      <c r="M2080" s="146"/>
    </row>
    <row r="2081" spans="2:13">
      <c r="E2081" s="145"/>
      <c r="F2081" s="145"/>
      <c r="G2081" s="109"/>
      <c r="H2081" s="109"/>
      <c r="I2081" s="109"/>
      <c r="K2081" s="32"/>
      <c r="L2081" s="32"/>
      <c r="M2081" s="109"/>
    </row>
    <row r="2082" spans="2:13">
      <c r="E2082" s="155"/>
      <c r="F2082" s="145"/>
      <c r="I2082" s="109"/>
      <c r="K2082" s="32"/>
      <c r="L2082" s="32"/>
      <c r="M2082" s="109"/>
    </row>
    <row r="2083" spans="2:13">
      <c r="E2083" s="155"/>
      <c r="F2083" s="145"/>
      <c r="I2083" s="109"/>
      <c r="K2083" s="32"/>
      <c r="L2083" s="32"/>
      <c r="M2083" s="109"/>
    </row>
    <row r="2084" spans="2:13">
      <c r="E2084" s="145"/>
      <c r="F2084" s="145"/>
      <c r="G2084" s="32"/>
      <c r="H2084" s="32"/>
      <c r="I2084" s="109"/>
      <c r="J2084" s="146"/>
      <c r="K2084" s="32"/>
      <c r="L2084" s="32"/>
      <c r="M2084" s="109"/>
    </row>
    <row r="2085" spans="2:13">
      <c r="E2085" s="145"/>
      <c r="F2085" s="145"/>
      <c r="G2085" s="32"/>
      <c r="H2085" s="32"/>
      <c r="I2085" s="146"/>
      <c r="J2085" s="146"/>
      <c r="K2085" s="32"/>
      <c r="L2085" s="32"/>
      <c r="M2085" s="109"/>
    </row>
    <row r="2086" spans="2:13">
      <c r="E2086" s="145"/>
      <c r="F2086" s="145"/>
      <c r="G2086" s="109"/>
      <c r="H2086" s="109"/>
      <c r="I2086" s="109"/>
      <c r="J2086" s="146"/>
      <c r="K2086" s="32"/>
      <c r="L2086" s="32"/>
      <c r="M2086" s="109"/>
    </row>
    <row r="2087" spans="2:13">
      <c r="B2087" s="158"/>
      <c r="E2087" s="145"/>
      <c r="F2087" s="145"/>
      <c r="I2087" s="109"/>
      <c r="K2087" s="109"/>
      <c r="L2087" s="109"/>
      <c r="M2087" s="109"/>
    </row>
    <row r="2088" spans="2:13">
      <c r="E2088" s="145"/>
      <c r="F2088" s="145"/>
    </row>
    <row r="2089" spans="2:13">
      <c r="E2089" s="145"/>
      <c r="F2089" s="145"/>
      <c r="G2089" s="109"/>
      <c r="H2089" s="146"/>
      <c r="M2089" s="109"/>
    </row>
    <row r="2090" spans="2:13">
      <c r="E2090" s="145"/>
      <c r="F2090" s="145"/>
      <c r="G2090" s="109"/>
      <c r="H2090" s="146"/>
      <c r="M2090" s="109"/>
    </row>
    <row r="2091" spans="2:13">
      <c r="E2091" s="145"/>
      <c r="F2091" s="145"/>
      <c r="G2091" s="32"/>
      <c r="H2091" s="32"/>
      <c r="I2091" s="32"/>
      <c r="J2091" s="32"/>
      <c r="K2091" s="109"/>
      <c r="M2091" s="109"/>
    </row>
    <row r="2092" spans="2:13">
      <c r="E2092" s="145"/>
      <c r="F2092" s="145"/>
      <c r="G2092" s="32"/>
      <c r="H2092" s="32"/>
      <c r="I2092" s="109"/>
      <c r="K2092" s="32"/>
      <c r="L2092" s="32"/>
      <c r="M2092" s="146"/>
    </row>
    <row r="2093" spans="2:13">
      <c r="E2093" s="145"/>
      <c r="F2093" s="145"/>
      <c r="G2093" s="109"/>
      <c r="H2093" s="109"/>
      <c r="I2093" s="109"/>
      <c r="K2093" s="32"/>
      <c r="L2093" s="32"/>
      <c r="M2093" s="109"/>
    </row>
    <row r="2094" spans="2:13">
      <c r="E2094" s="155"/>
      <c r="F2094" s="145"/>
      <c r="I2094" s="109"/>
      <c r="K2094" s="32"/>
      <c r="L2094" s="32"/>
      <c r="M2094" s="109"/>
    </row>
    <row r="2095" spans="2:13">
      <c r="E2095" s="155"/>
      <c r="F2095" s="145"/>
      <c r="I2095" s="109"/>
      <c r="K2095" s="32"/>
      <c r="L2095" s="32"/>
      <c r="M2095" s="109"/>
    </row>
    <row r="2096" spans="2:13">
      <c r="E2096" s="145"/>
      <c r="F2096" s="145"/>
      <c r="G2096" s="32"/>
      <c r="H2096" s="32"/>
      <c r="I2096" s="109"/>
      <c r="J2096" s="146"/>
      <c r="K2096" s="32"/>
      <c r="L2096" s="32"/>
      <c r="M2096" s="109"/>
    </row>
    <row r="2097" spans="1:13">
      <c r="E2097" s="145"/>
      <c r="F2097" s="145"/>
      <c r="G2097" s="32"/>
      <c r="H2097" s="32"/>
      <c r="I2097" s="146"/>
      <c r="J2097" s="146"/>
      <c r="K2097" s="32"/>
      <c r="L2097" s="32"/>
      <c r="M2097" s="109"/>
    </row>
    <row r="2098" spans="1:13">
      <c r="E2098" s="145"/>
      <c r="F2098" s="145"/>
      <c r="G2098" s="109"/>
      <c r="H2098" s="109"/>
      <c r="I2098" s="109"/>
      <c r="J2098" s="146"/>
      <c r="K2098" s="32"/>
      <c r="L2098" s="32"/>
      <c r="M2098" s="109"/>
    </row>
    <row r="2099" spans="1:13">
      <c r="B2099" s="158"/>
      <c r="E2099" s="145"/>
      <c r="F2099" s="145"/>
      <c r="I2099" s="109"/>
      <c r="K2099" s="109"/>
      <c r="L2099" s="109"/>
      <c r="M2099" s="109"/>
    </row>
    <row r="2100" spans="1:13">
      <c r="E2100" s="145"/>
      <c r="F2100" s="145"/>
    </row>
    <row r="2101" spans="1:13">
      <c r="E2101" s="145"/>
      <c r="F2101" s="145"/>
      <c r="G2101" s="109"/>
      <c r="H2101" s="146"/>
      <c r="M2101" s="109"/>
    </row>
    <row r="2102" spans="1:13">
      <c r="E2102" s="145"/>
      <c r="F2102" s="145"/>
      <c r="G2102" s="109"/>
      <c r="H2102" s="146"/>
      <c r="M2102" s="109"/>
    </row>
    <row r="2103" spans="1:13">
      <c r="E2103" s="145"/>
      <c r="F2103" s="145"/>
      <c r="G2103" s="32"/>
      <c r="H2103" s="32"/>
      <c r="I2103" s="32"/>
      <c r="J2103" s="32"/>
      <c r="K2103" s="109"/>
      <c r="M2103" s="109"/>
    </row>
    <row r="2104" spans="1:13">
      <c r="A2104" s="32"/>
      <c r="B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</row>
    <row r="2105" spans="1:13">
      <c r="E2105" s="145"/>
      <c r="F2105" s="145"/>
      <c r="G2105" s="32"/>
      <c r="H2105" s="32"/>
      <c r="I2105" s="109"/>
      <c r="K2105" s="32"/>
      <c r="L2105" s="32"/>
      <c r="M2105" s="146"/>
    </row>
    <row r="2106" spans="1:13">
      <c r="C2106" s="32"/>
      <c r="E2106" s="145"/>
      <c r="F2106" s="145"/>
      <c r="G2106" s="109"/>
      <c r="H2106" s="109"/>
      <c r="I2106" s="109"/>
      <c r="K2106" s="32"/>
      <c r="L2106" s="32"/>
      <c r="M2106" s="109"/>
    </row>
    <row r="2107" spans="1:13">
      <c r="E2107" s="155"/>
      <c r="F2107" s="145"/>
      <c r="I2107" s="109"/>
      <c r="K2107" s="32"/>
      <c r="L2107" s="32"/>
      <c r="M2107" s="109"/>
    </row>
    <row r="2108" spans="1:13">
      <c r="E2108" s="155"/>
      <c r="F2108" s="145"/>
      <c r="I2108" s="109"/>
      <c r="K2108" s="32"/>
      <c r="L2108" s="32"/>
      <c r="M2108" s="109"/>
    </row>
    <row r="2109" spans="1:13">
      <c r="E2109" s="145"/>
      <c r="F2109" s="145"/>
      <c r="G2109" s="32"/>
      <c r="H2109" s="32"/>
      <c r="I2109" s="109"/>
      <c r="J2109" s="146"/>
      <c r="K2109" s="32"/>
      <c r="L2109" s="32"/>
      <c r="M2109" s="109"/>
    </row>
    <row r="2110" spans="1:13">
      <c r="E2110" s="145"/>
      <c r="F2110" s="145"/>
      <c r="G2110" s="32"/>
      <c r="H2110" s="32"/>
      <c r="I2110" s="146"/>
      <c r="J2110" s="146"/>
      <c r="K2110" s="32"/>
      <c r="L2110" s="32"/>
      <c r="M2110" s="109"/>
    </row>
    <row r="2111" spans="1:13">
      <c r="E2111" s="145"/>
      <c r="F2111" s="145"/>
      <c r="G2111" s="109"/>
      <c r="H2111" s="109"/>
      <c r="I2111" s="109"/>
      <c r="J2111" s="146"/>
      <c r="K2111" s="32"/>
      <c r="L2111" s="32"/>
      <c r="M2111" s="109"/>
    </row>
    <row r="2112" spans="1:13">
      <c r="B2112" s="158"/>
      <c r="E2112" s="145"/>
      <c r="F2112" s="145"/>
      <c r="I2112" s="109"/>
      <c r="K2112" s="109"/>
      <c r="L2112" s="109"/>
      <c r="M2112" s="109"/>
    </row>
    <row r="2113" spans="2:13">
      <c r="E2113" s="145"/>
      <c r="F2113" s="145"/>
    </row>
    <row r="2114" spans="2:13">
      <c r="E2114" s="145"/>
      <c r="F2114" s="145"/>
    </row>
    <row r="2115" spans="2:13">
      <c r="E2115" s="145"/>
      <c r="F2115" s="145"/>
      <c r="G2115" s="109"/>
      <c r="H2115" s="146"/>
      <c r="M2115" s="109"/>
    </row>
    <row r="2116" spans="2:13">
      <c r="E2116" s="145"/>
      <c r="F2116" s="145"/>
      <c r="G2116" s="32"/>
      <c r="H2116" s="32"/>
      <c r="I2116" s="32"/>
      <c r="J2116" s="32"/>
      <c r="K2116" s="109"/>
      <c r="M2116" s="109"/>
    </row>
    <row r="2117" spans="2:13">
      <c r="E2117" s="145"/>
      <c r="F2117" s="145"/>
      <c r="G2117" s="32"/>
      <c r="H2117" s="32"/>
      <c r="I2117" s="109"/>
      <c r="K2117" s="32"/>
      <c r="L2117" s="32"/>
      <c r="M2117" s="146"/>
    </row>
    <row r="2118" spans="2:13">
      <c r="E2118" s="145"/>
      <c r="F2118" s="145"/>
      <c r="G2118" s="109"/>
      <c r="H2118" s="109"/>
      <c r="I2118" s="109"/>
      <c r="K2118" s="32"/>
      <c r="L2118" s="32"/>
      <c r="M2118" s="109"/>
    </row>
    <row r="2119" spans="2:13">
      <c r="E2119" s="155"/>
      <c r="F2119" s="145"/>
      <c r="I2119" s="109"/>
      <c r="K2119" s="32"/>
      <c r="L2119" s="32"/>
      <c r="M2119" s="109"/>
    </row>
    <row r="2120" spans="2:13">
      <c r="E2120" s="155"/>
      <c r="F2120" s="145"/>
      <c r="I2120" s="109"/>
      <c r="K2120" s="32"/>
      <c r="L2120" s="32"/>
      <c r="M2120" s="109"/>
    </row>
    <row r="2121" spans="2:13">
      <c r="E2121" s="145"/>
      <c r="F2121" s="145"/>
      <c r="G2121" s="32"/>
      <c r="H2121" s="32"/>
      <c r="I2121" s="109"/>
      <c r="J2121" s="146"/>
      <c r="K2121" s="32"/>
      <c r="L2121" s="32"/>
      <c r="M2121" s="109"/>
    </row>
    <row r="2122" spans="2:13">
      <c r="E2122" s="145"/>
      <c r="F2122" s="145"/>
      <c r="G2122" s="32"/>
      <c r="H2122" s="32"/>
      <c r="I2122" s="146"/>
      <c r="J2122" s="146"/>
      <c r="K2122" s="32"/>
      <c r="L2122" s="32"/>
      <c r="M2122" s="109"/>
    </row>
    <row r="2123" spans="2:13">
      <c r="E2123" s="145"/>
      <c r="F2123" s="145"/>
      <c r="G2123" s="109"/>
      <c r="H2123" s="109"/>
      <c r="I2123" s="109"/>
      <c r="J2123" s="146"/>
      <c r="K2123" s="32"/>
      <c r="L2123" s="32"/>
      <c r="M2123" s="109"/>
    </row>
    <row r="2124" spans="2:13">
      <c r="B2124" s="158"/>
      <c r="E2124" s="145"/>
      <c r="F2124" s="145"/>
      <c r="I2124" s="109"/>
      <c r="K2124" s="109"/>
      <c r="L2124" s="109"/>
      <c r="M2124" s="109"/>
    </row>
    <row r="2125" spans="2:13">
      <c r="E2125" s="145"/>
      <c r="F2125" s="145"/>
    </row>
    <row r="2126" spans="2:13">
      <c r="E2126" s="145"/>
      <c r="F2126" s="145"/>
    </row>
    <row r="2127" spans="2:13">
      <c r="E2127" s="145"/>
      <c r="F2127" s="145"/>
      <c r="G2127" s="109"/>
      <c r="H2127" s="146"/>
      <c r="M2127" s="109"/>
    </row>
    <row r="2128" spans="2:13">
      <c r="E2128" s="145"/>
      <c r="F2128" s="145"/>
      <c r="G2128" s="32"/>
      <c r="H2128" s="32"/>
      <c r="I2128" s="32"/>
      <c r="J2128" s="32"/>
      <c r="K2128" s="109"/>
      <c r="M2128" s="109"/>
    </row>
    <row r="2129" spans="1:13">
      <c r="E2129" s="145"/>
      <c r="F2129" s="145"/>
      <c r="G2129" s="32"/>
      <c r="H2129" s="32"/>
      <c r="I2129" s="109"/>
      <c r="K2129" s="32"/>
      <c r="L2129" s="32"/>
      <c r="M2129" s="146"/>
    </row>
    <row r="2130" spans="1:13">
      <c r="E2130" s="145"/>
      <c r="F2130" s="145"/>
      <c r="G2130" s="109"/>
      <c r="H2130" s="109"/>
      <c r="I2130" s="109"/>
      <c r="K2130" s="32"/>
      <c r="L2130" s="32"/>
      <c r="M2130" s="109"/>
    </row>
    <row r="2131" spans="1:13">
      <c r="E2131" s="155"/>
      <c r="F2131" s="145"/>
      <c r="I2131" s="109"/>
      <c r="K2131" s="32"/>
      <c r="L2131" s="32"/>
      <c r="M2131" s="109"/>
    </row>
    <row r="2132" spans="1:13">
      <c r="E2132" s="155"/>
      <c r="F2132" s="145"/>
      <c r="I2132" s="109"/>
      <c r="K2132" s="32"/>
      <c r="L2132" s="32"/>
      <c r="M2132" s="109"/>
    </row>
    <row r="2133" spans="1:13">
      <c r="E2133" s="145"/>
      <c r="F2133" s="145"/>
      <c r="G2133" s="32"/>
      <c r="H2133" s="32"/>
      <c r="I2133" s="109"/>
      <c r="J2133" s="146"/>
      <c r="K2133" s="32"/>
      <c r="L2133" s="32"/>
      <c r="M2133" s="109"/>
    </row>
    <row r="2134" spans="1:13">
      <c r="E2134" s="145"/>
      <c r="F2134" s="145"/>
      <c r="G2134" s="32"/>
      <c r="H2134" s="32"/>
      <c r="I2134" s="146"/>
      <c r="J2134" s="146"/>
      <c r="K2134" s="32"/>
      <c r="L2134" s="32"/>
      <c r="M2134" s="109"/>
    </row>
    <row r="2135" spans="1:13">
      <c r="E2135" s="145"/>
      <c r="F2135" s="145"/>
      <c r="G2135" s="109"/>
      <c r="H2135" s="109"/>
      <c r="I2135" s="109"/>
      <c r="J2135" s="146"/>
      <c r="K2135" s="32"/>
      <c r="L2135" s="32"/>
      <c r="M2135" s="109"/>
    </row>
    <row r="2136" spans="1:13">
      <c r="B2136" s="158"/>
      <c r="E2136" s="145"/>
      <c r="F2136" s="145"/>
      <c r="I2136" s="109"/>
      <c r="K2136" s="109"/>
      <c r="L2136" s="109"/>
      <c r="M2136" s="109"/>
    </row>
    <row r="2137" spans="1:13">
      <c r="E2137" s="145"/>
      <c r="F2137" s="145"/>
    </row>
    <row r="2138" spans="1:13">
      <c r="E2138" s="145"/>
      <c r="F2138" s="145"/>
    </row>
    <row r="2139" spans="1:13">
      <c r="A2139" s="32"/>
      <c r="B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</row>
    <row r="2140" spans="1:13">
      <c r="E2140" s="145"/>
      <c r="F2140" s="145"/>
      <c r="G2140" s="109"/>
      <c r="H2140" s="146"/>
      <c r="M2140" s="109"/>
    </row>
    <row r="2141" spans="1:13">
      <c r="C2141" s="32"/>
      <c r="E2141" s="145"/>
      <c r="F2141" s="145"/>
      <c r="G2141" s="32"/>
      <c r="H2141" s="32"/>
      <c r="I2141" s="32"/>
      <c r="J2141" s="32"/>
      <c r="K2141" s="109"/>
      <c r="M2141" s="109"/>
    </row>
    <row r="2142" spans="1:13">
      <c r="E2142" s="145"/>
      <c r="F2142" s="145"/>
      <c r="G2142" s="32"/>
      <c r="H2142" s="32"/>
      <c r="I2142" s="109"/>
      <c r="K2142" s="32"/>
      <c r="L2142" s="32"/>
      <c r="M2142" s="146"/>
    </row>
    <row r="2143" spans="1:13">
      <c r="E2143" s="145"/>
      <c r="F2143" s="145"/>
      <c r="G2143" s="109"/>
      <c r="H2143" s="109"/>
      <c r="I2143" s="109"/>
      <c r="K2143" s="32"/>
      <c r="L2143" s="32"/>
      <c r="M2143" s="109"/>
    </row>
    <row r="2144" spans="1:13">
      <c r="E2144" s="155"/>
      <c r="F2144" s="145"/>
      <c r="I2144" s="109"/>
      <c r="K2144" s="32"/>
      <c r="L2144" s="32"/>
      <c r="M2144" s="109"/>
    </row>
    <row r="2145" spans="2:13">
      <c r="E2145" s="155"/>
      <c r="F2145" s="145"/>
      <c r="I2145" s="109"/>
      <c r="K2145" s="32"/>
      <c r="L2145" s="32"/>
      <c r="M2145" s="109"/>
    </row>
    <row r="2146" spans="2:13">
      <c r="E2146" s="145"/>
      <c r="F2146" s="145"/>
      <c r="G2146" s="32"/>
      <c r="H2146" s="32"/>
      <c r="I2146" s="109"/>
      <c r="J2146" s="146"/>
      <c r="K2146" s="32"/>
      <c r="L2146" s="32"/>
      <c r="M2146" s="109"/>
    </row>
    <row r="2147" spans="2:13">
      <c r="E2147" s="145"/>
      <c r="F2147" s="145"/>
      <c r="G2147" s="32"/>
      <c r="H2147" s="32"/>
      <c r="I2147" s="146"/>
      <c r="J2147" s="146"/>
      <c r="K2147" s="32"/>
      <c r="L2147" s="32"/>
      <c r="M2147" s="109"/>
    </row>
    <row r="2148" spans="2:13">
      <c r="E2148" s="145"/>
      <c r="F2148" s="145"/>
      <c r="G2148" s="109"/>
      <c r="H2148" s="109"/>
      <c r="I2148" s="109"/>
      <c r="J2148" s="146"/>
      <c r="K2148" s="32"/>
      <c r="L2148" s="32"/>
      <c r="M2148" s="109"/>
    </row>
    <row r="2149" spans="2:13">
      <c r="B2149" s="158"/>
      <c r="E2149" s="145"/>
      <c r="F2149" s="145"/>
      <c r="I2149" s="109"/>
      <c r="K2149" s="109"/>
      <c r="L2149" s="109"/>
      <c r="M2149" s="109"/>
    </row>
    <row r="2150" spans="2:13">
      <c r="E2150" s="145"/>
      <c r="F2150" s="145"/>
    </row>
    <row r="2151" spans="2:13">
      <c r="E2151" s="145"/>
      <c r="F2151" s="145"/>
      <c r="G2151" s="109"/>
      <c r="H2151" s="146"/>
      <c r="M2151" s="109"/>
    </row>
    <row r="2152" spans="2:13">
      <c r="E2152" s="145"/>
      <c r="F2152" s="145"/>
      <c r="G2152" s="109"/>
      <c r="H2152" s="146"/>
      <c r="M2152" s="109"/>
    </row>
    <row r="2153" spans="2:13">
      <c r="E2153" s="145"/>
      <c r="F2153" s="145"/>
      <c r="G2153" s="32"/>
      <c r="H2153" s="32"/>
      <c r="I2153" s="32"/>
      <c r="J2153" s="32"/>
      <c r="K2153" s="109"/>
      <c r="M2153" s="109"/>
    </row>
    <row r="2154" spans="2:13">
      <c r="E2154" s="145"/>
      <c r="F2154" s="145"/>
      <c r="G2154" s="32"/>
      <c r="H2154" s="32"/>
      <c r="I2154" s="109"/>
      <c r="K2154" s="32"/>
      <c r="L2154" s="32"/>
      <c r="M2154" s="146"/>
    </row>
    <row r="2155" spans="2:13">
      <c r="E2155" s="145"/>
      <c r="F2155" s="145"/>
      <c r="G2155" s="109"/>
      <c r="H2155" s="109"/>
      <c r="I2155" s="109"/>
      <c r="K2155" s="32"/>
      <c r="L2155" s="32"/>
      <c r="M2155" s="109"/>
    </row>
    <row r="2156" spans="2:13">
      <c r="E2156" s="155"/>
      <c r="F2156" s="145"/>
      <c r="I2156" s="109"/>
      <c r="K2156" s="32"/>
      <c r="L2156" s="32"/>
      <c r="M2156" s="109"/>
    </row>
    <row r="2157" spans="2:13">
      <c r="E2157" s="155"/>
      <c r="F2157" s="145"/>
      <c r="I2157" s="109"/>
      <c r="K2157" s="32"/>
      <c r="L2157" s="32"/>
      <c r="M2157" s="109"/>
    </row>
    <row r="2158" spans="2:13">
      <c r="E2158" s="145"/>
      <c r="F2158" s="145"/>
      <c r="G2158" s="32"/>
      <c r="H2158" s="32"/>
      <c r="I2158" s="109"/>
      <c r="J2158" s="146"/>
      <c r="K2158" s="32"/>
      <c r="L2158" s="32"/>
      <c r="M2158" s="109"/>
    </row>
    <row r="2159" spans="2:13">
      <c r="E2159" s="145"/>
      <c r="F2159" s="145"/>
      <c r="G2159" s="32"/>
      <c r="H2159" s="32"/>
      <c r="I2159" s="146"/>
      <c r="J2159" s="146"/>
      <c r="K2159" s="32"/>
      <c r="L2159" s="32"/>
      <c r="M2159" s="109"/>
    </row>
    <row r="2160" spans="2:13">
      <c r="E2160" s="145"/>
      <c r="F2160" s="145"/>
      <c r="G2160" s="109"/>
      <c r="H2160" s="109"/>
      <c r="I2160" s="109"/>
      <c r="J2160" s="146"/>
      <c r="K2160" s="32"/>
      <c r="L2160" s="32"/>
      <c r="M2160" s="109"/>
    </row>
    <row r="2161" spans="1:13">
      <c r="B2161" s="158"/>
      <c r="E2161" s="145"/>
      <c r="F2161" s="145"/>
      <c r="I2161" s="109"/>
      <c r="K2161" s="109"/>
      <c r="L2161" s="109"/>
      <c r="M2161" s="109"/>
    </row>
    <row r="2162" spans="1:13">
      <c r="E2162" s="145"/>
      <c r="F2162" s="145"/>
    </row>
    <row r="2163" spans="1:13">
      <c r="E2163" s="145"/>
      <c r="F2163" s="145"/>
      <c r="G2163" s="109"/>
      <c r="H2163" s="146"/>
      <c r="M2163" s="109"/>
    </row>
    <row r="2164" spans="1:13">
      <c r="E2164" s="145"/>
      <c r="F2164" s="145"/>
      <c r="G2164" s="109"/>
      <c r="H2164" s="146"/>
      <c r="M2164" s="109"/>
    </row>
    <row r="2165" spans="1:13">
      <c r="E2165" s="145"/>
      <c r="F2165" s="145"/>
      <c r="G2165" s="32"/>
      <c r="H2165" s="32"/>
      <c r="I2165" s="32"/>
      <c r="J2165" s="32"/>
      <c r="K2165" s="109"/>
      <c r="M2165" s="109"/>
    </row>
    <row r="2166" spans="1:13">
      <c r="E2166" s="145"/>
      <c r="F2166" s="145"/>
      <c r="G2166" s="32"/>
      <c r="H2166" s="32"/>
      <c r="I2166" s="109"/>
      <c r="K2166" s="32"/>
      <c r="L2166" s="32"/>
      <c r="M2166" s="146"/>
    </row>
    <row r="2167" spans="1:13">
      <c r="E2167" s="145"/>
      <c r="F2167" s="145"/>
      <c r="G2167" s="109"/>
      <c r="H2167" s="109"/>
      <c r="I2167" s="109"/>
      <c r="K2167" s="32"/>
      <c r="L2167" s="32"/>
      <c r="M2167" s="109"/>
    </row>
    <row r="2168" spans="1:13">
      <c r="E2168" s="155"/>
      <c r="F2168" s="145"/>
      <c r="I2168" s="109"/>
      <c r="K2168" s="32"/>
      <c r="L2168" s="32"/>
      <c r="M2168" s="109"/>
    </row>
    <row r="2169" spans="1:13">
      <c r="E2169" s="155"/>
      <c r="F2169" s="145"/>
      <c r="I2169" s="109"/>
      <c r="K2169" s="32"/>
      <c r="L2169" s="32"/>
      <c r="M2169" s="109"/>
    </row>
    <row r="2170" spans="1:13">
      <c r="E2170" s="145"/>
      <c r="F2170" s="145"/>
      <c r="G2170" s="32"/>
      <c r="H2170" s="32"/>
      <c r="I2170" s="109"/>
      <c r="J2170" s="146"/>
      <c r="K2170" s="32"/>
      <c r="L2170" s="32"/>
      <c r="M2170" s="109"/>
    </row>
    <row r="2171" spans="1:13">
      <c r="E2171" s="145"/>
      <c r="F2171" s="145"/>
      <c r="G2171" s="32"/>
      <c r="H2171" s="32"/>
      <c r="I2171" s="146"/>
      <c r="J2171" s="146"/>
      <c r="K2171" s="32"/>
      <c r="L2171" s="32"/>
      <c r="M2171" s="109"/>
    </row>
    <row r="2172" spans="1:13">
      <c r="E2172" s="145"/>
      <c r="F2172" s="145"/>
      <c r="G2172" s="109"/>
      <c r="H2172" s="109"/>
      <c r="I2172" s="109"/>
      <c r="J2172" s="146"/>
      <c r="K2172" s="32"/>
      <c r="L2172" s="32"/>
      <c r="M2172" s="109"/>
    </row>
    <row r="2173" spans="1:13">
      <c r="B2173" s="158"/>
      <c r="E2173" s="145"/>
      <c r="F2173" s="145"/>
      <c r="I2173" s="109"/>
      <c r="K2173" s="109"/>
      <c r="L2173" s="109"/>
      <c r="M2173" s="109"/>
    </row>
    <row r="2174" spans="1:13">
      <c r="A2174" s="32"/>
      <c r="B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</row>
    <row r="2175" spans="1:13">
      <c r="E2175" s="145"/>
      <c r="F2175" s="145"/>
    </row>
    <row r="2176" spans="1:13">
      <c r="C2176" s="32"/>
      <c r="E2176" s="145"/>
      <c r="F2176" s="145"/>
      <c r="G2176" s="109"/>
      <c r="H2176" s="146"/>
      <c r="M2176" s="109"/>
    </row>
    <row r="2177" spans="2:13">
      <c r="E2177" s="145"/>
      <c r="F2177" s="145"/>
      <c r="G2177" s="109"/>
      <c r="H2177" s="146"/>
      <c r="M2177" s="109"/>
    </row>
    <row r="2178" spans="2:13">
      <c r="E2178" s="145"/>
      <c r="F2178" s="145"/>
      <c r="G2178" s="32"/>
      <c r="H2178" s="32"/>
      <c r="I2178" s="32"/>
      <c r="J2178" s="32"/>
      <c r="K2178" s="109"/>
      <c r="M2178" s="109"/>
    </row>
    <row r="2179" spans="2:13">
      <c r="E2179" s="145"/>
      <c r="F2179" s="145"/>
      <c r="G2179" s="32"/>
      <c r="H2179" s="32"/>
      <c r="I2179" s="109"/>
      <c r="K2179" s="32"/>
      <c r="L2179" s="32"/>
      <c r="M2179" s="146"/>
    </row>
    <row r="2180" spans="2:13">
      <c r="E2180" s="145"/>
      <c r="F2180" s="145"/>
      <c r="G2180" s="109"/>
      <c r="H2180" s="109"/>
      <c r="I2180" s="109"/>
      <c r="K2180" s="32"/>
      <c r="L2180" s="32"/>
      <c r="M2180" s="109"/>
    </row>
    <row r="2181" spans="2:13">
      <c r="E2181" s="155"/>
      <c r="F2181" s="145"/>
      <c r="I2181" s="109"/>
      <c r="K2181" s="32"/>
      <c r="L2181" s="32"/>
      <c r="M2181" s="109"/>
    </row>
    <row r="2182" spans="2:13">
      <c r="E2182" s="155"/>
      <c r="F2182" s="145"/>
      <c r="I2182" s="109"/>
      <c r="K2182" s="32"/>
      <c r="L2182" s="32"/>
      <c r="M2182" s="109"/>
    </row>
    <row r="2183" spans="2:13">
      <c r="E2183" s="145"/>
      <c r="F2183" s="145"/>
      <c r="G2183" s="32"/>
      <c r="H2183" s="32"/>
      <c r="I2183" s="109"/>
      <c r="J2183" s="146"/>
      <c r="K2183" s="32"/>
      <c r="L2183" s="32"/>
      <c r="M2183" s="109"/>
    </row>
    <row r="2184" spans="2:13">
      <c r="E2184" s="145"/>
      <c r="F2184" s="145"/>
      <c r="G2184" s="32"/>
      <c r="H2184" s="32"/>
      <c r="I2184" s="146"/>
      <c r="J2184" s="146"/>
      <c r="K2184" s="32"/>
      <c r="L2184" s="32"/>
      <c r="M2184" s="109"/>
    </row>
    <row r="2185" spans="2:13">
      <c r="E2185" s="145"/>
      <c r="F2185" s="145"/>
      <c r="G2185" s="109"/>
      <c r="H2185" s="109"/>
      <c r="I2185" s="109"/>
      <c r="J2185" s="146"/>
      <c r="K2185" s="32"/>
      <c r="L2185" s="32"/>
      <c r="M2185" s="109"/>
    </row>
    <row r="2186" spans="2:13">
      <c r="B2186" s="158"/>
      <c r="E2186" s="145"/>
      <c r="F2186" s="145"/>
      <c r="I2186" s="109"/>
      <c r="K2186" s="109"/>
      <c r="L2186" s="109"/>
      <c r="M2186" s="109"/>
    </row>
    <row r="2187" spans="2:13">
      <c r="E2187" s="145"/>
      <c r="F2187" s="145"/>
    </row>
    <row r="2188" spans="2:13">
      <c r="E2188" s="145"/>
      <c r="F2188" s="145"/>
      <c r="G2188" s="109"/>
      <c r="H2188" s="146"/>
      <c r="M2188" s="109"/>
    </row>
    <row r="2189" spans="2:13">
      <c r="E2189" s="145"/>
      <c r="F2189" s="145"/>
      <c r="G2189" s="109"/>
      <c r="H2189" s="146"/>
      <c r="M2189" s="109"/>
    </row>
    <row r="2190" spans="2:13">
      <c r="E2190" s="145"/>
      <c r="F2190" s="145"/>
      <c r="G2190" s="32"/>
      <c r="H2190" s="32"/>
      <c r="I2190" s="32"/>
      <c r="J2190" s="32"/>
      <c r="K2190" s="109"/>
      <c r="M2190" s="109"/>
    </row>
    <row r="2191" spans="2:13">
      <c r="E2191" s="145"/>
      <c r="F2191" s="145"/>
      <c r="G2191" s="32"/>
      <c r="H2191" s="32"/>
      <c r="I2191" s="109"/>
      <c r="K2191" s="32"/>
      <c r="L2191" s="32"/>
      <c r="M2191" s="146"/>
    </row>
    <row r="2192" spans="2:13">
      <c r="E2192" s="145"/>
      <c r="F2192" s="145"/>
      <c r="G2192" s="109"/>
      <c r="H2192" s="109"/>
      <c r="I2192" s="109"/>
      <c r="K2192" s="32"/>
      <c r="L2192" s="32"/>
      <c r="M2192" s="109"/>
    </row>
    <row r="2193" spans="2:13">
      <c r="E2193" s="155"/>
      <c r="F2193" s="145"/>
      <c r="I2193" s="109"/>
      <c r="K2193" s="32"/>
      <c r="L2193" s="32"/>
      <c r="M2193" s="109"/>
    </row>
    <row r="2194" spans="2:13">
      <c r="E2194" s="155"/>
      <c r="F2194" s="145"/>
      <c r="I2194" s="109"/>
      <c r="K2194" s="32"/>
      <c r="L2194" s="32"/>
      <c r="M2194" s="109"/>
    </row>
    <row r="2195" spans="2:13">
      <c r="E2195" s="145"/>
      <c r="F2195" s="145"/>
      <c r="G2195" s="32"/>
      <c r="H2195" s="32"/>
      <c r="I2195" s="109"/>
      <c r="J2195" s="146"/>
      <c r="K2195" s="32"/>
      <c r="L2195" s="32"/>
      <c r="M2195" s="109"/>
    </row>
    <row r="2196" spans="2:13">
      <c r="E2196" s="145"/>
      <c r="F2196" s="145"/>
      <c r="G2196" s="32"/>
      <c r="H2196" s="32"/>
      <c r="I2196" s="146"/>
      <c r="J2196" s="146"/>
      <c r="K2196" s="32"/>
      <c r="L2196" s="32"/>
      <c r="M2196" s="109"/>
    </row>
    <row r="2197" spans="2:13">
      <c r="E2197" s="145"/>
      <c r="F2197" s="145"/>
      <c r="G2197" s="109"/>
      <c r="H2197" s="109"/>
      <c r="I2197" s="109"/>
      <c r="J2197" s="146"/>
      <c r="K2197" s="32"/>
      <c r="L2197" s="32"/>
      <c r="M2197" s="109"/>
    </row>
    <row r="2198" spans="2:13">
      <c r="B2198" s="158"/>
      <c r="E2198" s="145"/>
      <c r="F2198" s="145"/>
      <c r="I2198" s="109"/>
      <c r="K2198" s="109"/>
      <c r="L2198" s="109"/>
      <c r="M2198" s="109"/>
    </row>
    <row r="2199" spans="2:13">
      <c r="E2199" s="145"/>
      <c r="F2199" s="145"/>
    </row>
    <row r="2200" spans="2:13">
      <c r="E2200" s="145"/>
      <c r="F2200" s="145"/>
      <c r="G2200" s="109"/>
      <c r="H2200" s="146"/>
      <c r="M2200" s="109"/>
    </row>
    <row r="2201" spans="2:13">
      <c r="E2201" s="145"/>
      <c r="F2201" s="145"/>
      <c r="G2201" s="109"/>
      <c r="H2201" s="146"/>
      <c r="M2201" s="109"/>
    </row>
    <row r="2202" spans="2:13">
      <c r="E2202" s="145"/>
      <c r="F2202" s="145"/>
      <c r="G2202" s="32"/>
      <c r="H2202" s="32"/>
      <c r="I2202" s="32"/>
      <c r="J2202" s="32"/>
      <c r="K2202" s="109"/>
      <c r="M2202" s="109"/>
    </row>
    <row r="2203" spans="2:13">
      <c r="E2203" s="145"/>
      <c r="F2203" s="145"/>
      <c r="G2203" s="32"/>
      <c r="H2203" s="32"/>
      <c r="I2203" s="109"/>
      <c r="K2203" s="32"/>
      <c r="L2203" s="32"/>
      <c r="M2203" s="146"/>
    </row>
    <row r="2204" spans="2:13">
      <c r="E2204" s="145"/>
      <c r="F2204" s="145"/>
      <c r="G2204" s="109"/>
      <c r="H2204" s="109"/>
      <c r="I2204" s="109"/>
      <c r="K2204" s="32"/>
      <c r="L2204" s="32"/>
      <c r="M2204" s="109"/>
    </row>
    <row r="2205" spans="2:13">
      <c r="E2205" s="155"/>
      <c r="F2205" s="145"/>
      <c r="I2205" s="109"/>
      <c r="K2205" s="32"/>
      <c r="L2205" s="32"/>
      <c r="M2205" s="109"/>
    </row>
    <row r="2206" spans="2:13">
      <c r="E2206" s="155"/>
      <c r="F2206" s="145"/>
      <c r="I2206" s="109"/>
      <c r="K2206" s="32"/>
      <c r="L2206" s="32"/>
      <c r="M2206" s="109"/>
    </row>
    <row r="2207" spans="2:13">
      <c r="E2207" s="145"/>
      <c r="F2207" s="145"/>
      <c r="G2207" s="32"/>
      <c r="H2207" s="32"/>
      <c r="I2207" s="109"/>
      <c r="J2207" s="146"/>
      <c r="K2207" s="32"/>
      <c r="L2207" s="32"/>
      <c r="M2207" s="109"/>
    </row>
    <row r="2208" spans="2:13">
      <c r="E2208" s="145"/>
      <c r="F2208" s="145"/>
      <c r="G2208" s="32"/>
      <c r="H2208" s="32"/>
      <c r="I2208" s="146"/>
      <c r="J2208" s="146"/>
      <c r="K2208" s="32"/>
      <c r="L2208" s="32"/>
      <c r="M2208" s="109"/>
    </row>
    <row r="2209" spans="1:13">
      <c r="A2209" s="32"/>
      <c r="B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</row>
    <row r="2210" spans="1:13">
      <c r="E2210" s="145"/>
      <c r="F2210" s="145"/>
      <c r="G2210" s="109"/>
      <c r="H2210" s="109"/>
      <c r="I2210" s="109"/>
      <c r="J2210" s="146"/>
      <c r="K2210" s="32"/>
      <c r="L2210" s="32"/>
      <c r="M2210" s="109"/>
    </row>
    <row r="2211" spans="1:13">
      <c r="B2211" s="158"/>
      <c r="C2211" s="32"/>
      <c r="E2211" s="145"/>
      <c r="F2211" s="145"/>
      <c r="I2211" s="109"/>
      <c r="K2211" s="109"/>
      <c r="L2211" s="109"/>
      <c r="M2211" s="109"/>
    </row>
    <row r="2212" spans="1:13">
      <c r="E2212" s="145"/>
      <c r="F2212" s="145"/>
    </row>
    <row r="2213" spans="1:13">
      <c r="E2213" s="145"/>
      <c r="F2213" s="145"/>
    </row>
    <row r="2214" spans="1:13">
      <c r="E2214" s="145"/>
      <c r="F2214" s="145"/>
      <c r="G2214" s="109"/>
      <c r="H2214" s="146"/>
      <c r="M2214" s="109"/>
    </row>
    <row r="2215" spans="1:13">
      <c r="E2215" s="145"/>
      <c r="F2215" s="145"/>
      <c r="G2215" s="32"/>
      <c r="H2215" s="32"/>
      <c r="I2215" s="32"/>
      <c r="J2215" s="32"/>
      <c r="K2215" s="109"/>
      <c r="M2215" s="109"/>
    </row>
    <row r="2216" spans="1:13">
      <c r="E2216" s="145"/>
      <c r="F2216" s="145"/>
      <c r="G2216" s="32"/>
      <c r="H2216" s="32"/>
      <c r="I2216" s="109"/>
      <c r="K2216" s="32"/>
      <c r="L2216" s="32"/>
      <c r="M2216" s="146"/>
    </row>
    <row r="2217" spans="1:13">
      <c r="E2217" s="145"/>
      <c r="F2217" s="145"/>
      <c r="G2217" s="109"/>
      <c r="H2217" s="109"/>
      <c r="I2217" s="109"/>
      <c r="K2217" s="32"/>
      <c r="L2217" s="32"/>
      <c r="M2217" s="109"/>
    </row>
    <row r="2218" spans="1:13">
      <c r="E2218" s="155"/>
      <c r="F2218" s="145"/>
      <c r="I2218" s="109"/>
      <c r="K2218" s="32"/>
      <c r="L2218" s="32"/>
      <c r="M2218" s="109"/>
    </row>
    <row r="2219" spans="1:13">
      <c r="E2219" s="155"/>
      <c r="F2219" s="145"/>
      <c r="I2219" s="109"/>
      <c r="K2219" s="32"/>
      <c r="L2219" s="32"/>
      <c r="M2219" s="109"/>
    </row>
    <row r="2220" spans="1:13">
      <c r="E2220" s="145"/>
      <c r="F2220" s="145"/>
      <c r="G2220" s="32"/>
      <c r="H2220" s="32"/>
      <c r="I2220" s="109"/>
      <c r="J2220" s="146"/>
      <c r="K2220" s="32"/>
      <c r="L2220" s="32"/>
      <c r="M2220" s="109"/>
    </row>
    <row r="2221" spans="1:13">
      <c r="E2221" s="145"/>
      <c r="F2221" s="145"/>
      <c r="G2221" s="32"/>
      <c r="H2221" s="32"/>
      <c r="I2221" s="146"/>
      <c r="J2221" s="146"/>
      <c r="K2221" s="32"/>
      <c r="L2221" s="32"/>
      <c r="M2221" s="109"/>
    </row>
    <row r="2222" spans="1:13">
      <c r="E2222" s="145"/>
      <c r="F2222" s="145"/>
      <c r="G2222" s="109"/>
      <c r="H2222" s="109"/>
      <c r="I2222" s="109"/>
      <c r="J2222" s="146"/>
      <c r="K2222" s="32"/>
      <c r="L2222" s="32"/>
      <c r="M2222" s="109"/>
    </row>
    <row r="2223" spans="1:13">
      <c r="B2223" s="158"/>
      <c r="E2223" s="145"/>
      <c r="F2223" s="145"/>
      <c r="I2223" s="109"/>
      <c r="K2223" s="109"/>
      <c r="L2223" s="109"/>
      <c r="M2223" s="109"/>
    </row>
    <row r="2224" spans="1:13">
      <c r="E2224" s="145"/>
      <c r="F2224" s="145"/>
    </row>
    <row r="2225" spans="2:13">
      <c r="E2225" s="145"/>
      <c r="F2225" s="145"/>
    </row>
    <row r="2226" spans="2:13">
      <c r="E2226" s="145"/>
      <c r="F2226" s="145"/>
      <c r="G2226" s="109"/>
      <c r="H2226" s="146"/>
      <c r="M2226" s="109"/>
    </row>
    <row r="2227" spans="2:13">
      <c r="E2227" s="145"/>
      <c r="F2227" s="145"/>
      <c r="G2227" s="32"/>
      <c r="H2227" s="32"/>
      <c r="I2227" s="32"/>
      <c r="J2227" s="32"/>
      <c r="K2227" s="109"/>
      <c r="M2227" s="109"/>
    </row>
    <row r="2228" spans="2:13">
      <c r="E2228" s="145"/>
      <c r="F2228" s="145"/>
      <c r="G2228" s="32"/>
      <c r="H2228" s="32"/>
      <c r="I2228" s="109"/>
      <c r="K2228" s="32"/>
      <c r="L2228" s="32"/>
      <c r="M2228" s="146"/>
    </row>
    <row r="2229" spans="2:13">
      <c r="E2229" s="145"/>
      <c r="F2229" s="145"/>
      <c r="G2229" s="109"/>
      <c r="H2229" s="109"/>
      <c r="I2229" s="109"/>
      <c r="K2229" s="32"/>
      <c r="L2229" s="32"/>
      <c r="M2229" s="109"/>
    </row>
    <row r="2230" spans="2:13">
      <c r="E2230" s="155"/>
      <c r="F2230" s="145"/>
      <c r="I2230" s="109"/>
      <c r="K2230" s="32"/>
      <c r="L2230" s="32"/>
      <c r="M2230" s="109"/>
    </row>
    <row r="2231" spans="2:13">
      <c r="E2231" s="155"/>
      <c r="F2231" s="145"/>
      <c r="I2231" s="109"/>
      <c r="K2231" s="32"/>
      <c r="L2231" s="32"/>
      <c r="M2231" s="109"/>
    </row>
    <row r="2232" spans="2:13">
      <c r="E2232" s="145"/>
      <c r="F2232" s="145"/>
      <c r="G2232" s="32"/>
      <c r="H2232" s="32"/>
      <c r="I2232" s="109"/>
      <c r="J2232" s="146"/>
      <c r="K2232" s="32"/>
      <c r="L2232" s="32"/>
      <c r="M2232" s="109"/>
    </row>
    <row r="2233" spans="2:13">
      <c r="E2233" s="145"/>
      <c r="F2233" s="145"/>
      <c r="G2233" s="32"/>
      <c r="H2233" s="32"/>
      <c r="I2233" s="146"/>
      <c r="J2233" s="146"/>
      <c r="K2233" s="32"/>
      <c r="L2233" s="32"/>
      <c r="M2233" s="109"/>
    </row>
    <row r="2234" spans="2:13">
      <c r="E2234" s="145"/>
      <c r="F2234" s="145"/>
      <c r="G2234" s="109"/>
      <c r="H2234" s="109"/>
      <c r="I2234" s="109"/>
      <c r="J2234" s="146"/>
      <c r="K2234" s="32"/>
      <c r="L2234" s="32"/>
      <c r="M2234" s="109"/>
    </row>
    <row r="2235" spans="2:13">
      <c r="B2235" s="158"/>
      <c r="E2235" s="145"/>
      <c r="F2235" s="145"/>
      <c r="I2235" s="109"/>
      <c r="K2235" s="109"/>
      <c r="L2235" s="109"/>
      <c r="M2235" s="109"/>
    </row>
    <row r="2236" spans="2:13">
      <c r="E2236" s="145"/>
      <c r="F2236" s="145"/>
    </row>
    <row r="2237" spans="2:13">
      <c r="E2237" s="145"/>
      <c r="F2237" s="145"/>
    </row>
    <row r="2238" spans="2:13">
      <c r="E2238" s="145"/>
      <c r="F2238" s="145"/>
      <c r="G2238" s="109"/>
      <c r="H2238" s="146"/>
      <c r="M2238" s="109"/>
    </row>
    <row r="2239" spans="2:13">
      <c r="E2239" s="145"/>
      <c r="F2239" s="145"/>
      <c r="G2239" s="32"/>
      <c r="H2239" s="32"/>
      <c r="I2239" s="32"/>
      <c r="J2239" s="32"/>
      <c r="K2239" s="109"/>
      <c r="M2239" s="109"/>
    </row>
    <row r="2240" spans="2:13">
      <c r="E2240" s="145"/>
      <c r="F2240" s="145"/>
      <c r="G2240" s="32"/>
      <c r="H2240" s="32"/>
      <c r="I2240" s="109"/>
      <c r="K2240" s="32"/>
      <c r="L2240" s="32"/>
      <c r="M2240" s="146"/>
    </row>
    <row r="2241" spans="1:13">
      <c r="E2241" s="145"/>
      <c r="F2241" s="145"/>
      <c r="G2241" s="109"/>
      <c r="H2241" s="109"/>
      <c r="I2241" s="109"/>
      <c r="K2241" s="32"/>
      <c r="L2241" s="32"/>
      <c r="M2241" s="109"/>
    </row>
    <row r="2242" spans="1:13">
      <c r="E2242" s="155"/>
      <c r="F2242" s="145"/>
      <c r="I2242" s="109"/>
      <c r="K2242" s="32"/>
      <c r="L2242" s="32"/>
      <c r="M2242" s="109"/>
    </row>
    <row r="2243" spans="1:13">
      <c r="E2243" s="155"/>
      <c r="F2243" s="145"/>
      <c r="I2243" s="109"/>
      <c r="K2243" s="32"/>
      <c r="L2243" s="32"/>
      <c r="M2243" s="109"/>
    </row>
    <row r="2244" spans="1:13">
      <c r="A2244" s="32"/>
      <c r="B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</row>
    <row r="2245" spans="1:13">
      <c r="E2245" s="145"/>
      <c r="F2245" s="145"/>
      <c r="G2245" s="32"/>
      <c r="H2245" s="32"/>
      <c r="I2245" s="109"/>
      <c r="J2245" s="146"/>
      <c r="K2245" s="32"/>
      <c r="L2245" s="32"/>
      <c r="M2245" s="109"/>
    </row>
    <row r="2246" spans="1:13">
      <c r="C2246" s="32"/>
      <c r="E2246" s="145"/>
      <c r="F2246" s="145"/>
      <c r="G2246" s="32"/>
      <c r="H2246" s="32"/>
      <c r="I2246" s="146"/>
      <c r="J2246" s="146"/>
      <c r="K2246" s="32"/>
      <c r="L2246" s="32"/>
      <c r="M2246" s="109"/>
    </row>
    <row r="2247" spans="1:13">
      <c r="E2247" s="145"/>
      <c r="F2247" s="145"/>
      <c r="G2247" s="109"/>
      <c r="H2247" s="109"/>
      <c r="I2247" s="109"/>
      <c r="J2247" s="146"/>
      <c r="K2247" s="32"/>
      <c r="L2247" s="32"/>
      <c r="M2247" s="109"/>
    </row>
    <row r="2248" spans="1:13">
      <c r="B2248" s="158"/>
      <c r="E2248" s="145"/>
      <c r="F2248" s="145"/>
      <c r="I2248" s="109"/>
      <c r="K2248" s="109"/>
      <c r="L2248" s="109"/>
      <c r="M2248" s="109"/>
    </row>
    <row r="2249" spans="1:13">
      <c r="E2249" s="145"/>
      <c r="F2249" s="145"/>
    </row>
    <row r="2250" spans="1:13">
      <c r="E2250" s="145"/>
      <c r="F2250" s="145"/>
    </row>
    <row r="2251" spans="1:13">
      <c r="E2251" s="145"/>
      <c r="F2251" s="145"/>
      <c r="G2251" s="109"/>
      <c r="H2251" s="146"/>
      <c r="M2251" s="109"/>
    </row>
    <row r="2252" spans="1:13">
      <c r="E2252" s="145"/>
      <c r="F2252" s="145"/>
      <c r="G2252" s="32"/>
      <c r="H2252" s="32"/>
      <c r="I2252" s="32"/>
      <c r="J2252" s="32"/>
      <c r="K2252" s="109"/>
      <c r="M2252" s="109"/>
    </row>
    <row r="2253" spans="1:13">
      <c r="E2253" s="145"/>
      <c r="F2253" s="145"/>
      <c r="G2253" s="32"/>
      <c r="H2253" s="32"/>
      <c r="I2253" s="109"/>
      <c r="K2253" s="32"/>
      <c r="L2253" s="32"/>
      <c r="M2253" s="146"/>
    </row>
    <row r="2254" spans="1:13">
      <c r="E2254" s="145"/>
      <c r="F2254" s="145"/>
      <c r="G2254" s="109"/>
      <c r="H2254" s="109"/>
      <c r="I2254" s="109"/>
      <c r="K2254" s="32"/>
      <c r="L2254" s="32"/>
      <c r="M2254" s="109"/>
    </row>
    <row r="2255" spans="1:13">
      <c r="E2255" s="155"/>
      <c r="F2255" s="145"/>
      <c r="I2255" s="109"/>
      <c r="K2255" s="32"/>
      <c r="L2255" s="32"/>
      <c r="M2255" s="109"/>
    </row>
    <row r="2256" spans="1:13">
      <c r="E2256" s="155"/>
      <c r="F2256" s="145"/>
      <c r="I2256" s="109"/>
      <c r="K2256" s="32"/>
      <c r="L2256" s="32"/>
      <c r="M2256" s="109"/>
    </row>
    <row r="2257" spans="2:13">
      <c r="E2257" s="145"/>
      <c r="F2257" s="145"/>
      <c r="G2257" s="32"/>
      <c r="H2257" s="32"/>
      <c r="I2257" s="109"/>
      <c r="J2257" s="146"/>
      <c r="K2257" s="32"/>
      <c r="L2257" s="32"/>
      <c r="M2257" s="109"/>
    </row>
    <row r="2258" spans="2:13">
      <c r="E2258" s="145"/>
      <c r="F2258" s="145"/>
      <c r="G2258" s="32"/>
      <c r="H2258" s="32"/>
      <c r="I2258" s="146"/>
      <c r="J2258" s="146"/>
      <c r="K2258" s="32"/>
      <c r="L2258" s="32"/>
      <c r="M2258" s="109"/>
    </row>
    <row r="2259" spans="2:13">
      <c r="E2259" s="145"/>
      <c r="F2259" s="145"/>
      <c r="G2259" s="109"/>
      <c r="H2259" s="109"/>
      <c r="I2259" s="109"/>
      <c r="J2259" s="146"/>
      <c r="K2259" s="32"/>
      <c r="L2259" s="32"/>
      <c r="M2259" s="109"/>
    </row>
    <row r="2260" spans="2:13">
      <c r="B2260" s="158"/>
      <c r="E2260" s="145"/>
      <c r="F2260" s="145"/>
      <c r="I2260" s="109"/>
      <c r="K2260" s="109"/>
      <c r="L2260" s="109"/>
      <c r="M2260" s="109"/>
    </row>
    <row r="2261" spans="2:13">
      <c r="E2261" s="145"/>
      <c r="F2261" s="145"/>
    </row>
    <row r="2262" spans="2:13">
      <c r="E2262" s="145"/>
      <c r="F2262" s="145"/>
    </row>
    <row r="2263" spans="2:13">
      <c r="E2263" s="145"/>
      <c r="F2263" s="145"/>
      <c r="G2263" s="109"/>
      <c r="H2263" s="146"/>
      <c r="M2263" s="109"/>
    </row>
    <row r="2264" spans="2:13">
      <c r="E2264" s="145"/>
      <c r="F2264" s="145"/>
      <c r="G2264" s="32"/>
      <c r="H2264" s="32"/>
      <c r="I2264" s="32"/>
      <c r="J2264" s="32"/>
      <c r="K2264" s="109"/>
      <c r="M2264" s="109"/>
    </row>
    <row r="2265" spans="2:13">
      <c r="E2265" s="145"/>
      <c r="F2265" s="145"/>
      <c r="G2265" s="32"/>
      <c r="H2265" s="32"/>
      <c r="I2265" s="109"/>
      <c r="K2265" s="32"/>
      <c r="L2265" s="32"/>
      <c r="M2265" s="146"/>
    </row>
    <row r="2266" spans="2:13">
      <c r="E2266" s="145"/>
      <c r="F2266" s="145"/>
      <c r="G2266" s="109"/>
      <c r="H2266" s="109"/>
      <c r="I2266" s="109"/>
      <c r="K2266" s="32"/>
      <c r="L2266" s="32"/>
      <c r="M2266" s="109"/>
    </row>
    <row r="2267" spans="2:13">
      <c r="E2267" s="155"/>
      <c r="F2267" s="145"/>
      <c r="I2267" s="109"/>
      <c r="K2267" s="32"/>
      <c r="L2267" s="32"/>
      <c r="M2267" s="109"/>
    </row>
    <row r="2268" spans="2:13">
      <c r="E2268" s="155"/>
      <c r="F2268" s="145"/>
      <c r="I2268" s="109"/>
      <c r="K2268" s="32"/>
      <c r="L2268" s="32"/>
      <c r="M2268" s="109"/>
    </row>
    <row r="2269" spans="2:13">
      <c r="E2269" s="145"/>
      <c r="F2269" s="145"/>
      <c r="G2269" s="32"/>
      <c r="H2269" s="32"/>
      <c r="I2269" s="109"/>
      <c r="J2269" s="146"/>
      <c r="K2269" s="32"/>
      <c r="L2269" s="32"/>
      <c r="M2269" s="109"/>
    </row>
    <row r="2270" spans="2:13">
      <c r="E2270" s="145"/>
      <c r="F2270" s="145"/>
      <c r="G2270" s="32"/>
      <c r="H2270" s="32"/>
      <c r="I2270" s="146"/>
      <c r="J2270" s="146"/>
      <c r="K2270" s="32"/>
      <c r="L2270" s="32"/>
      <c r="M2270" s="109"/>
    </row>
    <row r="2271" spans="2:13">
      <c r="E2271" s="145"/>
      <c r="F2271" s="145"/>
      <c r="G2271" s="109"/>
      <c r="H2271" s="109"/>
      <c r="I2271" s="109"/>
      <c r="J2271" s="146"/>
      <c r="K2271" s="32"/>
      <c r="L2271" s="32"/>
      <c r="M2271" s="109"/>
    </row>
    <row r="2272" spans="2:13">
      <c r="B2272" s="158"/>
      <c r="E2272" s="145"/>
      <c r="F2272" s="145"/>
      <c r="I2272" s="109"/>
      <c r="K2272" s="109"/>
      <c r="L2272" s="109"/>
      <c r="M2272" s="109"/>
    </row>
    <row r="2273" spans="1:13">
      <c r="E2273" s="145"/>
      <c r="F2273" s="145"/>
    </row>
    <row r="2274" spans="1:13">
      <c r="E2274" s="145"/>
      <c r="F2274" s="145"/>
    </row>
    <row r="2275" spans="1:13">
      <c r="E2275" s="145"/>
      <c r="F2275" s="145"/>
      <c r="G2275" s="109"/>
      <c r="H2275" s="146"/>
      <c r="M2275" s="109"/>
    </row>
    <row r="2276" spans="1:13">
      <c r="E2276" s="145"/>
      <c r="F2276" s="145"/>
      <c r="G2276" s="32"/>
      <c r="H2276" s="32"/>
      <c r="I2276" s="32"/>
      <c r="J2276" s="32"/>
      <c r="K2276" s="109"/>
      <c r="M2276" s="109"/>
    </row>
    <row r="2277" spans="1:13">
      <c r="E2277" s="145"/>
      <c r="F2277" s="145"/>
      <c r="G2277" s="32"/>
      <c r="H2277" s="32"/>
      <c r="I2277" s="109"/>
      <c r="K2277" s="32"/>
      <c r="L2277" s="32"/>
      <c r="M2277" s="146"/>
    </row>
    <row r="2278" spans="1:13">
      <c r="E2278" s="145"/>
      <c r="F2278" s="145"/>
      <c r="G2278" s="109"/>
      <c r="H2278" s="109"/>
      <c r="I2278" s="109"/>
      <c r="K2278" s="32"/>
      <c r="L2278" s="32"/>
      <c r="M2278" s="109"/>
    </row>
    <row r="2279" spans="1:13">
      <c r="A2279" s="32"/>
      <c r="B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</row>
    <row r="2280" spans="1:13">
      <c r="E2280" s="155"/>
      <c r="F2280" s="145"/>
      <c r="I2280" s="109"/>
      <c r="K2280" s="32"/>
      <c r="L2280" s="32"/>
      <c r="M2280" s="109"/>
    </row>
    <row r="2281" spans="1:13">
      <c r="C2281" s="32"/>
      <c r="E2281" s="155"/>
      <c r="F2281" s="145"/>
      <c r="I2281" s="109"/>
      <c r="K2281" s="32"/>
      <c r="L2281" s="32"/>
      <c r="M2281" s="109"/>
    </row>
    <row r="2282" spans="1:13">
      <c r="E2282" s="145"/>
      <c r="F2282" s="145"/>
      <c r="G2282" s="32"/>
      <c r="H2282" s="32"/>
      <c r="I2282" s="109"/>
      <c r="J2282" s="146"/>
      <c r="K2282" s="32"/>
      <c r="L2282" s="32"/>
      <c r="M2282" s="109"/>
    </row>
    <row r="2283" spans="1:13">
      <c r="E2283" s="145"/>
      <c r="F2283" s="145"/>
      <c r="G2283" s="32"/>
      <c r="H2283" s="32"/>
      <c r="I2283" s="146"/>
      <c r="J2283" s="146"/>
      <c r="K2283" s="32"/>
      <c r="L2283" s="32"/>
      <c r="M2283" s="109"/>
    </row>
    <row r="2284" spans="1:13">
      <c r="E2284" s="145"/>
      <c r="F2284" s="145"/>
      <c r="G2284" s="109"/>
      <c r="H2284" s="109"/>
      <c r="I2284" s="109"/>
      <c r="J2284" s="146"/>
      <c r="K2284" s="32"/>
      <c r="L2284" s="32"/>
      <c r="M2284" s="109"/>
    </row>
    <row r="2285" spans="1:13">
      <c r="B2285" s="158"/>
      <c r="E2285" s="145"/>
      <c r="F2285" s="145"/>
      <c r="I2285" s="109"/>
      <c r="K2285" s="109"/>
      <c r="L2285" s="109"/>
      <c r="M2285" s="109"/>
    </row>
    <row r="2286" spans="1:13">
      <c r="E2286" s="145"/>
      <c r="F2286" s="145"/>
    </row>
    <row r="2287" spans="1:13">
      <c r="E2287" s="145"/>
      <c r="F2287" s="145"/>
    </row>
    <row r="2288" spans="1:13">
      <c r="E2288" s="145"/>
      <c r="F2288" s="145"/>
      <c r="G2288" s="109"/>
      <c r="H2288" s="146"/>
      <c r="M2288" s="109"/>
    </row>
    <row r="2289" spans="2:13">
      <c r="E2289" s="145"/>
      <c r="F2289" s="145"/>
      <c r="G2289" s="32"/>
      <c r="H2289" s="32"/>
      <c r="I2289" s="32"/>
      <c r="J2289" s="32"/>
      <c r="K2289" s="109"/>
      <c r="M2289" s="109"/>
    </row>
    <row r="2290" spans="2:13">
      <c r="E2290" s="145"/>
      <c r="F2290" s="145"/>
      <c r="G2290" s="32"/>
      <c r="H2290" s="32"/>
      <c r="I2290" s="109"/>
      <c r="K2290" s="32"/>
      <c r="L2290" s="32"/>
      <c r="M2290" s="146"/>
    </row>
    <row r="2291" spans="2:13">
      <c r="E2291" s="145"/>
      <c r="F2291" s="145"/>
      <c r="G2291" s="109"/>
      <c r="H2291" s="109"/>
      <c r="I2291" s="109"/>
      <c r="K2291" s="32"/>
      <c r="L2291" s="32"/>
      <c r="M2291" s="109"/>
    </row>
    <row r="2292" spans="2:13">
      <c r="E2292" s="155"/>
      <c r="F2292" s="145"/>
      <c r="I2292" s="109"/>
      <c r="K2292" s="32"/>
      <c r="L2292" s="32"/>
      <c r="M2292" s="109"/>
    </row>
    <row r="2293" spans="2:13">
      <c r="E2293" s="155"/>
      <c r="F2293" s="145"/>
      <c r="I2293" s="109"/>
      <c r="K2293" s="32"/>
      <c r="L2293" s="32"/>
      <c r="M2293" s="109"/>
    </row>
    <row r="2294" spans="2:13">
      <c r="E2294" s="145"/>
      <c r="F2294" s="145"/>
      <c r="G2294" s="32"/>
      <c r="H2294" s="32"/>
      <c r="I2294" s="109"/>
      <c r="J2294" s="146"/>
      <c r="K2294" s="32"/>
      <c r="L2294" s="32"/>
      <c r="M2294" s="109"/>
    </row>
    <row r="2295" spans="2:13">
      <c r="E2295" s="145"/>
      <c r="F2295" s="145"/>
      <c r="G2295" s="32"/>
      <c r="H2295" s="32"/>
      <c r="I2295" s="146"/>
      <c r="J2295" s="146"/>
      <c r="K2295" s="32"/>
      <c r="L2295" s="32"/>
      <c r="M2295" s="109"/>
    </row>
    <row r="2296" spans="2:13">
      <c r="E2296" s="145"/>
      <c r="F2296" s="145"/>
      <c r="G2296" s="109"/>
      <c r="H2296" s="109"/>
      <c r="I2296" s="109"/>
      <c r="J2296" s="146"/>
      <c r="K2296" s="32"/>
      <c r="L2296" s="32"/>
      <c r="M2296" s="109"/>
    </row>
    <row r="2297" spans="2:13">
      <c r="B2297" s="158"/>
      <c r="E2297" s="145"/>
      <c r="F2297" s="145"/>
      <c r="I2297" s="109"/>
      <c r="K2297" s="109"/>
      <c r="L2297" s="109"/>
      <c r="M2297" s="109"/>
    </row>
    <row r="2298" spans="2:13">
      <c r="E2298" s="145"/>
      <c r="F2298" s="145"/>
    </row>
    <row r="2299" spans="2:13">
      <c r="E2299" s="145"/>
      <c r="F2299" s="145"/>
    </row>
    <row r="2300" spans="2:13">
      <c r="E2300" s="145"/>
      <c r="F2300" s="145"/>
      <c r="G2300" s="109"/>
      <c r="H2300" s="146"/>
      <c r="M2300" s="109"/>
    </row>
    <row r="2301" spans="2:13">
      <c r="E2301" s="145"/>
      <c r="F2301" s="145"/>
      <c r="G2301" s="32"/>
      <c r="H2301" s="32"/>
      <c r="I2301" s="32"/>
      <c r="J2301" s="32"/>
      <c r="K2301" s="109"/>
      <c r="M2301" s="109"/>
    </row>
    <row r="2302" spans="2:13">
      <c r="E2302" s="145"/>
      <c r="F2302" s="145"/>
      <c r="G2302" s="32"/>
      <c r="H2302" s="32"/>
      <c r="I2302" s="109"/>
      <c r="K2302" s="32"/>
      <c r="L2302" s="32"/>
      <c r="M2302" s="146"/>
    </row>
    <row r="2303" spans="2:13">
      <c r="E2303" s="145"/>
      <c r="F2303" s="145"/>
      <c r="G2303" s="109"/>
      <c r="H2303" s="109"/>
      <c r="I2303" s="109"/>
      <c r="K2303" s="32"/>
      <c r="L2303" s="32"/>
      <c r="M2303" s="109"/>
    </row>
    <row r="2304" spans="2:13">
      <c r="E2304" s="155"/>
      <c r="F2304" s="145"/>
      <c r="I2304" s="109"/>
      <c r="K2304" s="32"/>
      <c r="L2304" s="32"/>
      <c r="M2304" s="109"/>
    </row>
    <row r="2305" spans="1:13">
      <c r="E2305" s="155"/>
      <c r="F2305" s="145"/>
      <c r="I2305" s="109"/>
      <c r="K2305" s="32"/>
      <c r="L2305" s="32"/>
      <c r="M2305" s="109"/>
    </row>
    <row r="2306" spans="1:13">
      <c r="E2306" s="145"/>
      <c r="F2306" s="145"/>
      <c r="G2306" s="32"/>
      <c r="H2306" s="32"/>
      <c r="I2306" s="109"/>
      <c r="J2306" s="146"/>
      <c r="K2306" s="32"/>
      <c r="L2306" s="32"/>
      <c r="M2306" s="109"/>
    </row>
    <row r="2307" spans="1:13">
      <c r="E2307" s="145"/>
      <c r="F2307" s="145"/>
      <c r="G2307" s="32"/>
      <c r="H2307" s="32"/>
      <c r="I2307" s="146"/>
      <c r="J2307" s="146"/>
      <c r="K2307" s="32"/>
      <c r="L2307" s="32"/>
      <c r="M2307" s="109"/>
    </row>
    <row r="2308" spans="1:13">
      <c r="E2308" s="145"/>
      <c r="F2308" s="145"/>
      <c r="G2308" s="109"/>
      <c r="H2308" s="109"/>
      <c r="I2308" s="109"/>
      <c r="J2308" s="146"/>
      <c r="K2308" s="32"/>
      <c r="L2308" s="32"/>
      <c r="M2308" s="109"/>
    </row>
    <row r="2309" spans="1:13">
      <c r="B2309" s="158"/>
      <c r="E2309" s="145"/>
      <c r="F2309" s="145"/>
      <c r="I2309" s="109"/>
      <c r="K2309" s="109"/>
      <c r="L2309" s="109"/>
      <c r="M2309" s="109"/>
    </row>
    <row r="2310" spans="1:13">
      <c r="E2310" s="145"/>
      <c r="F2310" s="145"/>
    </row>
    <row r="2311" spans="1:13">
      <c r="E2311" s="145"/>
      <c r="F2311" s="145"/>
    </row>
    <row r="2312" spans="1:13">
      <c r="E2312" s="145"/>
      <c r="F2312" s="145"/>
      <c r="G2312" s="109"/>
      <c r="H2312" s="146"/>
      <c r="M2312" s="109"/>
    </row>
    <row r="2313" spans="1:13">
      <c r="E2313" s="145"/>
      <c r="F2313" s="145"/>
      <c r="G2313" s="32"/>
      <c r="H2313" s="32"/>
      <c r="I2313" s="32"/>
      <c r="J2313" s="32"/>
      <c r="K2313" s="109"/>
      <c r="M2313" s="109"/>
    </row>
    <row r="2314" spans="1:13">
      <c r="A2314" s="32"/>
      <c r="B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</row>
    <row r="2315" spans="1:13">
      <c r="E2315" s="145"/>
      <c r="F2315" s="145"/>
      <c r="G2315" s="32"/>
      <c r="H2315" s="32"/>
      <c r="I2315" s="109"/>
      <c r="K2315" s="32"/>
      <c r="L2315" s="32"/>
      <c r="M2315" s="146"/>
    </row>
    <row r="2316" spans="1:13">
      <c r="C2316" s="32"/>
      <c r="E2316" s="145"/>
      <c r="F2316" s="145"/>
      <c r="G2316" s="109"/>
      <c r="H2316" s="109"/>
      <c r="I2316" s="109"/>
      <c r="K2316" s="32"/>
      <c r="L2316" s="32"/>
      <c r="M2316" s="109"/>
    </row>
    <row r="2317" spans="1:13">
      <c r="E2317" s="155"/>
      <c r="F2317" s="145"/>
      <c r="I2317" s="109"/>
      <c r="K2317" s="32"/>
      <c r="L2317" s="32"/>
      <c r="M2317" s="109"/>
    </row>
    <row r="2318" spans="1:13">
      <c r="E2318" s="155"/>
      <c r="F2318" s="145"/>
      <c r="I2318" s="109"/>
      <c r="K2318" s="32"/>
      <c r="L2318" s="32"/>
      <c r="M2318" s="109"/>
    </row>
    <row r="2319" spans="1:13">
      <c r="E2319" s="145"/>
      <c r="F2319" s="145"/>
      <c r="G2319" s="32"/>
      <c r="H2319" s="32"/>
      <c r="I2319" s="109"/>
      <c r="J2319" s="146"/>
      <c r="K2319" s="32"/>
      <c r="L2319" s="32"/>
      <c r="M2319" s="109"/>
    </row>
    <row r="2320" spans="1:13">
      <c r="E2320" s="145"/>
      <c r="F2320" s="145"/>
      <c r="G2320" s="32"/>
      <c r="H2320" s="32"/>
      <c r="I2320" s="146"/>
      <c r="J2320" s="146"/>
      <c r="K2320" s="32"/>
      <c r="L2320" s="32"/>
      <c r="M2320" s="109"/>
    </row>
    <row r="2321" spans="2:13">
      <c r="E2321" s="145"/>
      <c r="F2321" s="145"/>
      <c r="G2321" s="109"/>
      <c r="H2321" s="109"/>
      <c r="I2321" s="109"/>
      <c r="J2321" s="146"/>
      <c r="K2321" s="32"/>
      <c r="L2321" s="32"/>
      <c r="M2321" s="109"/>
    </row>
    <row r="2322" spans="2:13">
      <c r="B2322" s="158"/>
      <c r="E2322" s="145"/>
      <c r="F2322" s="145"/>
      <c r="I2322" s="109"/>
      <c r="K2322" s="109"/>
      <c r="L2322" s="109"/>
      <c r="M2322" s="109"/>
    </row>
    <row r="2323" spans="2:13">
      <c r="E2323" s="145"/>
      <c r="F2323" s="145"/>
    </row>
    <row r="2324" spans="2:13">
      <c r="E2324" s="145"/>
      <c r="F2324" s="145"/>
    </row>
    <row r="2325" spans="2:13">
      <c r="E2325" s="145"/>
      <c r="F2325" s="145"/>
      <c r="G2325" s="109"/>
      <c r="H2325" s="146"/>
      <c r="M2325" s="109"/>
    </row>
    <row r="2326" spans="2:13">
      <c r="E2326" s="145"/>
      <c r="F2326" s="145"/>
      <c r="G2326" s="32"/>
      <c r="H2326" s="32"/>
      <c r="I2326" s="32"/>
      <c r="J2326" s="32"/>
      <c r="K2326" s="109"/>
      <c r="M2326" s="109"/>
    </row>
    <row r="2327" spans="2:13">
      <c r="E2327" s="145"/>
      <c r="F2327" s="145"/>
      <c r="G2327" s="32"/>
      <c r="H2327" s="32"/>
      <c r="I2327" s="109"/>
      <c r="K2327" s="32"/>
      <c r="L2327" s="32"/>
      <c r="M2327" s="146"/>
    </row>
    <row r="2328" spans="2:13">
      <c r="E2328" s="145"/>
      <c r="F2328" s="145"/>
      <c r="G2328" s="109"/>
      <c r="H2328" s="109"/>
      <c r="I2328" s="109"/>
      <c r="K2328" s="32"/>
      <c r="L2328" s="32"/>
      <c r="M2328" s="109"/>
    </row>
    <row r="2329" spans="2:13">
      <c r="E2329" s="155"/>
      <c r="F2329" s="145"/>
      <c r="I2329" s="109"/>
      <c r="K2329" s="32"/>
      <c r="L2329" s="32"/>
      <c r="M2329" s="109"/>
    </row>
    <row r="2330" spans="2:13">
      <c r="E2330" s="155"/>
      <c r="F2330" s="145"/>
      <c r="I2330" s="109"/>
      <c r="K2330" s="32"/>
      <c r="L2330" s="32"/>
      <c r="M2330" s="109"/>
    </row>
    <row r="2331" spans="2:13">
      <c r="E2331" s="145"/>
      <c r="F2331" s="145"/>
      <c r="G2331" s="32"/>
      <c r="H2331" s="32"/>
      <c r="I2331" s="109"/>
      <c r="J2331" s="146"/>
      <c r="K2331" s="32"/>
      <c r="L2331" s="32"/>
      <c r="M2331" s="109"/>
    </row>
    <row r="2332" spans="2:13">
      <c r="E2332" s="145"/>
      <c r="F2332" s="145"/>
      <c r="G2332" s="32"/>
      <c r="H2332" s="32"/>
      <c r="I2332" s="146"/>
      <c r="J2332" s="146"/>
      <c r="K2332" s="32"/>
      <c r="L2332" s="32"/>
      <c r="M2332" s="109"/>
    </row>
    <row r="2333" spans="2:13">
      <c r="E2333" s="145"/>
      <c r="F2333" s="145"/>
      <c r="G2333" s="109"/>
      <c r="H2333" s="109"/>
      <c r="I2333" s="109"/>
      <c r="J2333" s="146"/>
      <c r="K2333" s="32"/>
      <c r="L2333" s="32"/>
      <c r="M2333" s="109"/>
    </row>
    <row r="2334" spans="2:13">
      <c r="B2334" s="158"/>
      <c r="E2334" s="145"/>
      <c r="F2334" s="145"/>
      <c r="I2334" s="109"/>
      <c r="K2334" s="109"/>
      <c r="L2334" s="109"/>
      <c r="M2334" s="109"/>
    </row>
    <row r="2335" spans="2:13">
      <c r="E2335" s="145"/>
      <c r="F2335" s="145"/>
    </row>
    <row r="2336" spans="2:13">
      <c r="E2336" s="145"/>
      <c r="F2336" s="145"/>
    </row>
    <row r="2337" spans="1:13">
      <c r="E2337" s="145"/>
      <c r="F2337" s="145"/>
      <c r="G2337" s="109"/>
      <c r="H2337" s="146"/>
      <c r="M2337" s="109"/>
    </row>
    <row r="2338" spans="1:13">
      <c r="E2338" s="145"/>
      <c r="F2338" s="145"/>
      <c r="G2338" s="32"/>
      <c r="H2338" s="32"/>
      <c r="I2338" s="32"/>
      <c r="J2338" s="32"/>
      <c r="K2338" s="109"/>
      <c r="M2338" s="109"/>
    </row>
    <row r="2339" spans="1:13">
      <c r="E2339" s="145"/>
      <c r="F2339" s="145"/>
      <c r="G2339" s="32"/>
      <c r="H2339" s="32"/>
      <c r="I2339" s="109"/>
      <c r="K2339" s="32"/>
      <c r="L2339" s="32"/>
      <c r="M2339" s="146"/>
    </row>
    <row r="2340" spans="1:13">
      <c r="E2340" s="145"/>
      <c r="F2340" s="145"/>
      <c r="G2340" s="109"/>
      <c r="H2340" s="109"/>
      <c r="I2340" s="109"/>
      <c r="K2340" s="32"/>
      <c r="L2340" s="32"/>
      <c r="M2340" s="109"/>
    </row>
    <row r="2341" spans="1:13">
      <c r="E2341" s="155"/>
      <c r="F2341" s="145"/>
      <c r="I2341" s="109"/>
      <c r="K2341" s="32"/>
      <c r="L2341" s="32"/>
      <c r="M2341" s="109"/>
    </row>
    <row r="2342" spans="1:13">
      <c r="E2342" s="155"/>
      <c r="F2342" s="145"/>
      <c r="I2342" s="109"/>
      <c r="K2342" s="32"/>
      <c r="L2342" s="32"/>
      <c r="M2342" s="109"/>
    </row>
    <row r="2343" spans="1:13">
      <c r="E2343" s="145"/>
      <c r="F2343" s="145"/>
      <c r="G2343" s="32"/>
      <c r="H2343" s="32"/>
      <c r="I2343" s="109"/>
      <c r="J2343" s="146"/>
      <c r="K2343" s="32"/>
      <c r="L2343" s="32"/>
      <c r="M2343" s="109"/>
    </row>
    <row r="2344" spans="1:13">
      <c r="E2344" s="145"/>
      <c r="F2344" s="145"/>
      <c r="G2344" s="32"/>
      <c r="H2344" s="32"/>
      <c r="I2344" s="146"/>
      <c r="J2344" s="146"/>
      <c r="K2344" s="32"/>
      <c r="L2344" s="32"/>
      <c r="M2344" s="109"/>
    </row>
    <row r="2345" spans="1:13">
      <c r="E2345" s="145"/>
      <c r="F2345" s="145"/>
      <c r="G2345" s="109"/>
      <c r="H2345" s="109"/>
      <c r="I2345" s="109"/>
      <c r="J2345" s="146"/>
      <c r="K2345" s="32"/>
      <c r="L2345" s="32"/>
      <c r="M2345" s="109"/>
    </row>
    <row r="2346" spans="1:13">
      <c r="B2346" s="158"/>
      <c r="E2346" s="145"/>
      <c r="F2346" s="145"/>
      <c r="I2346" s="109"/>
      <c r="K2346" s="109"/>
      <c r="L2346" s="109"/>
      <c r="M2346" s="109"/>
    </row>
    <row r="2349" spans="1:13">
      <c r="A2349" s="32"/>
      <c r="B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</row>
    <row r="2350" spans="1:13">
      <c r="E2350" s="145"/>
      <c r="F2350" s="145"/>
    </row>
    <row r="2351" spans="1:13">
      <c r="C2351" s="32"/>
      <c r="E2351" s="145"/>
      <c r="F2351" s="145"/>
    </row>
    <row r="2352" spans="1:13">
      <c r="E2352" s="145"/>
      <c r="F2352" s="145"/>
      <c r="G2352" s="109"/>
      <c r="H2352" s="146"/>
      <c r="M2352" s="109"/>
    </row>
    <row r="2353" spans="2:13">
      <c r="E2353" s="145"/>
      <c r="F2353" s="145"/>
      <c r="G2353" s="32"/>
      <c r="H2353" s="32"/>
      <c r="I2353" s="32"/>
      <c r="J2353" s="32"/>
      <c r="K2353" s="109"/>
      <c r="M2353" s="109"/>
    </row>
    <row r="2354" spans="2:13">
      <c r="E2354" s="145"/>
      <c r="F2354" s="145"/>
      <c r="G2354" s="32"/>
      <c r="H2354" s="32"/>
      <c r="I2354" s="109"/>
      <c r="K2354" s="32"/>
      <c r="L2354" s="32"/>
      <c r="M2354" s="146"/>
    </row>
    <row r="2355" spans="2:13">
      <c r="E2355" s="145"/>
      <c r="F2355" s="145"/>
      <c r="G2355" s="109"/>
      <c r="H2355" s="109"/>
      <c r="I2355" s="109"/>
      <c r="K2355" s="32"/>
      <c r="L2355" s="32"/>
      <c r="M2355" s="109"/>
    </row>
    <row r="2356" spans="2:13">
      <c r="E2356" s="155"/>
      <c r="F2356" s="145"/>
      <c r="I2356" s="109"/>
      <c r="K2356" s="32"/>
      <c r="L2356" s="32"/>
      <c r="M2356" s="109"/>
    </row>
    <row r="2357" spans="2:13">
      <c r="E2357" s="155"/>
      <c r="F2357" s="145"/>
      <c r="I2357" s="109"/>
      <c r="K2357" s="32"/>
      <c r="L2357" s="32"/>
      <c r="M2357" s="109"/>
    </row>
    <row r="2358" spans="2:13">
      <c r="E2358" s="145"/>
      <c r="F2358" s="145"/>
      <c r="G2358" s="32"/>
      <c r="H2358" s="32"/>
      <c r="I2358" s="109"/>
      <c r="J2358" s="146"/>
      <c r="K2358" s="32"/>
      <c r="L2358" s="32"/>
      <c r="M2358" s="109"/>
    </row>
    <row r="2359" spans="2:13">
      <c r="E2359" s="145"/>
      <c r="F2359" s="145"/>
      <c r="G2359" s="32"/>
      <c r="H2359" s="32"/>
      <c r="I2359" s="146"/>
      <c r="J2359" s="146"/>
      <c r="K2359" s="32"/>
      <c r="L2359" s="32"/>
      <c r="M2359" s="109"/>
    </row>
    <row r="2360" spans="2:13">
      <c r="E2360" s="145"/>
      <c r="F2360" s="145"/>
      <c r="G2360" s="109"/>
      <c r="H2360" s="109"/>
      <c r="I2360" s="109"/>
      <c r="J2360" s="146"/>
      <c r="K2360" s="32"/>
      <c r="L2360" s="32"/>
      <c r="M2360" s="109"/>
    </row>
    <row r="2361" spans="2:13">
      <c r="B2361" s="158"/>
      <c r="E2361" s="145"/>
      <c r="F2361" s="145"/>
      <c r="I2361" s="109"/>
      <c r="K2361" s="109"/>
      <c r="L2361" s="109"/>
      <c r="M2361" s="109"/>
    </row>
    <row r="2362" spans="2:13">
      <c r="E2362" s="145"/>
      <c r="F2362" s="145"/>
    </row>
    <row r="2363" spans="2:13">
      <c r="E2363" s="145"/>
      <c r="F2363" s="145"/>
    </row>
    <row r="2364" spans="2:13">
      <c r="E2364" s="145"/>
      <c r="F2364" s="145"/>
      <c r="G2364" s="109"/>
      <c r="H2364" s="146"/>
      <c r="M2364" s="109"/>
    </row>
    <row r="2365" spans="2:13">
      <c r="E2365" s="145"/>
      <c r="F2365" s="145"/>
      <c r="G2365" s="32"/>
      <c r="H2365" s="32"/>
      <c r="I2365" s="32"/>
      <c r="J2365" s="32"/>
      <c r="K2365" s="109"/>
      <c r="M2365" s="109"/>
    </row>
    <row r="2366" spans="2:13">
      <c r="E2366" s="145"/>
      <c r="F2366" s="145"/>
      <c r="G2366" s="32"/>
      <c r="H2366" s="32"/>
      <c r="I2366" s="109"/>
      <c r="K2366" s="32"/>
      <c r="L2366" s="32"/>
      <c r="M2366" s="146"/>
    </row>
    <row r="2367" spans="2:13">
      <c r="E2367" s="145"/>
      <c r="F2367" s="145"/>
      <c r="G2367" s="109"/>
      <c r="H2367" s="109"/>
      <c r="I2367" s="109"/>
      <c r="K2367" s="32"/>
      <c r="L2367" s="32"/>
      <c r="M2367" s="109"/>
    </row>
    <row r="2368" spans="2:13">
      <c r="E2368" s="155"/>
      <c r="F2368" s="145"/>
      <c r="I2368" s="109"/>
      <c r="K2368" s="32"/>
      <c r="L2368" s="32"/>
      <c r="M2368" s="109"/>
    </row>
    <row r="2369" spans="1:13">
      <c r="E2369" s="155"/>
      <c r="F2369" s="145"/>
      <c r="I2369" s="109"/>
      <c r="K2369" s="32"/>
      <c r="L2369" s="32"/>
      <c r="M2369" s="109"/>
    </row>
    <row r="2370" spans="1:13">
      <c r="E2370" s="145"/>
      <c r="F2370" s="145"/>
      <c r="G2370" s="32"/>
      <c r="H2370" s="32"/>
      <c r="I2370" s="109"/>
      <c r="J2370" s="146"/>
      <c r="K2370" s="32"/>
      <c r="L2370" s="32"/>
      <c r="M2370" s="109"/>
    </row>
    <row r="2371" spans="1:13">
      <c r="E2371" s="145"/>
      <c r="F2371" s="145"/>
      <c r="G2371" s="32"/>
      <c r="H2371" s="32"/>
      <c r="I2371" s="146"/>
      <c r="J2371" s="146"/>
      <c r="K2371" s="32"/>
      <c r="L2371" s="32"/>
      <c r="M2371" s="109"/>
    </row>
    <row r="2372" spans="1:13">
      <c r="E2372" s="145"/>
      <c r="F2372" s="145"/>
      <c r="G2372" s="109"/>
      <c r="H2372" s="109"/>
      <c r="I2372" s="109"/>
      <c r="J2372" s="146"/>
      <c r="K2372" s="32"/>
      <c r="L2372" s="32"/>
      <c r="M2372" s="109"/>
    </row>
    <row r="2373" spans="1:13">
      <c r="B2373" s="158"/>
      <c r="E2373" s="145"/>
      <c r="F2373" s="145"/>
      <c r="I2373" s="109"/>
      <c r="K2373" s="109"/>
      <c r="L2373" s="109"/>
      <c r="M2373" s="109"/>
    </row>
    <row r="2374" spans="1:13">
      <c r="E2374" s="145"/>
      <c r="F2374" s="145"/>
    </row>
    <row r="2375" spans="1:13">
      <c r="E2375" s="145"/>
      <c r="F2375" s="145"/>
    </row>
    <row r="2376" spans="1:13">
      <c r="E2376" s="145"/>
      <c r="F2376" s="145"/>
      <c r="G2376" s="109"/>
      <c r="H2376" s="146"/>
      <c r="M2376" s="109"/>
    </row>
    <row r="2377" spans="1:13">
      <c r="E2377" s="145"/>
      <c r="F2377" s="145"/>
      <c r="G2377" s="32"/>
      <c r="H2377" s="32"/>
      <c r="I2377" s="32"/>
      <c r="J2377" s="32"/>
      <c r="K2377" s="109"/>
      <c r="M2377" s="109"/>
    </row>
    <row r="2378" spans="1:13">
      <c r="E2378" s="145"/>
      <c r="F2378" s="145"/>
      <c r="G2378" s="32"/>
      <c r="H2378" s="32"/>
      <c r="I2378" s="109"/>
      <c r="K2378" s="32"/>
      <c r="L2378" s="32"/>
      <c r="M2378" s="146"/>
    </row>
    <row r="2379" spans="1:13">
      <c r="E2379" s="145"/>
      <c r="F2379" s="145"/>
      <c r="G2379" s="109"/>
      <c r="H2379" s="109"/>
      <c r="I2379" s="109"/>
      <c r="K2379" s="32"/>
      <c r="L2379" s="32"/>
      <c r="M2379" s="109"/>
    </row>
    <row r="2380" spans="1:13">
      <c r="E2380" s="155"/>
      <c r="F2380" s="145"/>
      <c r="I2380" s="109"/>
      <c r="K2380" s="32"/>
      <c r="L2380" s="32"/>
      <c r="M2380" s="109"/>
    </row>
    <row r="2381" spans="1:13">
      <c r="E2381" s="155"/>
      <c r="F2381" s="145"/>
      <c r="I2381" s="109"/>
      <c r="K2381" s="32"/>
      <c r="L2381" s="32"/>
      <c r="M2381" s="109"/>
    </row>
    <row r="2382" spans="1:13">
      <c r="E2382" s="145"/>
      <c r="F2382" s="145"/>
      <c r="G2382" s="32"/>
      <c r="H2382" s="32"/>
      <c r="I2382" s="109"/>
      <c r="J2382" s="146"/>
      <c r="K2382" s="32"/>
      <c r="L2382" s="32"/>
      <c r="M2382" s="109"/>
    </row>
    <row r="2383" spans="1:13">
      <c r="E2383" s="145"/>
      <c r="F2383" s="145"/>
      <c r="G2383" s="32"/>
      <c r="H2383" s="32"/>
      <c r="I2383" s="146"/>
      <c r="J2383" s="146"/>
      <c r="K2383" s="32"/>
      <c r="L2383" s="32"/>
      <c r="M2383" s="109"/>
    </row>
    <row r="2384" spans="1:13">
      <c r="A2384" s="32"/>
      <c r="B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</row>
    <row r="2385" spans="2:13">
      <c r="E2385" s="145"/>
      <c r="F2385" s="145"/>
      <c r="G2385" s="109"/>
      <c r="H2385" s="109"/>
      <c r="I2385" s="109"/>
      <c r="J2385" s="146"/>
      <c r="K2385" s="32"/>
      <c r="L2385" s="32"/>
      <c r="M2385" s="109"/>
    </row>
    <row r="2386" spans="2:13">
      <c r="B2386" s="158"/>
      <c r="C2386" s="32"/>
      <c r="E2386" s="145"/>
      <c r="F2386" s="145"/>
      <c r="I2386" s="109"/>
      <c r="K2386" s="109"/>
      <c r="L2386" s="109"/>
      <c r="M2386" s="109"/>
    </row>
    <row r="2387" spans="2:13">
      <c r="E2387" s="145"/>
      <c r="F2387" s="145"/>
    </row>
    <row r="2388" spans="2:13">
      <c r="E2388" s="145"/>
      <c r="F2388" s="145"/>
    </row>
    <row r="2389" spans="2:13">
      <c r="E2389" s="145"/>
      <c r="F2389" s="145"/>
      <c r="G2389" s="109"/>
      <c r="H2389" s="146"/>
      <c r="M2389" s="109"/>
    </row>
    <row r="2390" spans="2:13">
      <c r="E2390" s="145"/>
      <c r="F2390" s="145"/>
      <c r="G2390" s="32"/>
      <c r="H2390" s="32"/>
      <c r="I2390" s="32"/>
      <c r="J2390" s="32"/>
      <c r="K2390" s="109"/>
      <c r="M2390" s="109"/>
    </row>
    <row r="2391" spans="2:13">
      <c r="E2391" s="145"/>
      <c r="F2391" s="145"/>
      <c r="G2391" s="32"/>
      <c r="H2391" s="32"/>
      <c r="I2391" s="109"/>
      <c r="K2391" s="32"/>
      <c r="L2391" s="32"/>
      <c r="M2391" s="146"/>
    </row>
    <row r="2392" spans="2:13">
      <c r="E2392" s="145"/>
      <c r="F2392" s="145"/>
      <c r="G2392" s="109"/>
      <c r="H2392" s="109"/>
      <c r="I2392" s="109"/>
      <c r="K2392" s="32"/>
      <c r="L2392" s="32"/>
      <c r="M2392" s="109"/>
    </row>
    <row r="2393" spans="2:13">
      <c r="E2393" s="155"/>
      <c r="F2393" s="145"/>
      <c r="I2393" s="109"/>
      <c r="K2393" s="32"/>
      <c r="L2393" s="32"/>
      <c r="M2393" s="109"/>
    </row>
    <row r="2394" spans="2:13">
      <c r="E2394" s="155"/>
      <c r="F2394" s="145"/>
      <c r="I2394" s="109"/>
      <c r="K2394" s="32"/>
      <c r="L2394" s="32"/>
      <c r="M2394" s="109"/>
    </row>
    <row r="2395" spans="2:13">
      <c r="E2395" s="145"/>
      <c r="F2395" s="145"/>
      <c r="G2395" s="32"/>
      <c r="H2395" s="32"/>
      <c r="I2395" s="109"/>
      <c r="J2395" s="146"/>
      <c r="K2395" s="32"/>
      <c r="L2395" s="32"/>
      <c r="M2395" s="109"/>
    </row>
    <row r="2396" spans="2:13">
      <c r="E2396" s="145"/>
      <c r="F2396" s="145"/>
      <c r="G2396" s="32"/>
      <c r="H2396" s="32"/>
      <c r="I2396" s="146"/>
      <c r="J2396" s="146"/>
      <c r="K2396" s="32"/>
      <c r="L2396" s="32"/>
      <c r="M2396" s="109"/>
    </row>
    <row r="2397" spans="2:13">
      <c r="E2397" s="145"/>
      <c r="F2397" s="145"/>
      <c r="G2397" s="109"/>
      <c r="H2397" s="109"/>
      <c r="I2397" s="109"/>
      <c r="J2397" s="146"/>
      <c r="K2397" s="32"/>
      <c r="L2397" s="32"/>
      <c r="M2397" s="109"/>
    </row>
    <row r="2398" spans="2:13">
      <c r="B2398" s="158"/>
      <c r="E2398" s="145"/>
      <c r="F2398" s="145"/>
      <c r="I2398" s="109"/>
      <c r="K2398" s="109"/>
      <c r="L2398" s="109"/>
      <c r="M2398" s="109"/>
    </row>
    <row r="2399" spans="2:13">
      <c r="E2399" s="145"/>
      <c r="F2399" s="145"/>
    </row>
    <row r="2400" spans="2:13">
      <c r="E2400" s="145"/>
      <c r="F2400" s="145"/>
    </row>
    <row r="2401" spans="2:13">
      <c r="E2401" s="145"/>
      <c r="F2401" s="145"/>
      <c r="G2401" s="109"/>
      <c r="H2401" s="146"/>
      <c r="M2401" s="109"/>
    </row>
    <row r="2402" spans="2:13">
      <c r="E2402" s="145"/>
      <c r="F2402" s="145"/>
      <c r="G2402" s="32"/>
      <c r="H2402" s="32"/>
      <c r="I2402" s="32"/>
      <c r="J2402" s="32"/>
      <c r="K2402" s="109"/>
      <c r="M2402" s="109"/>
    </row>
    <row r="2403" spans="2:13">
      <c r="E2403" s="145"/>
      <c r="F2403" s="145"/>
      <c r="G2403" s="32"/>
      <c r="H2403" s="32"/>
      <c r="I2403" s="109"/>
      <c r="K2403" s="32"/>
      <c r="L2403" s="32"/>
      <c r="M2403" s="146"/>
    </row>
    <row r="2404" spans="2:13">
      <c r="E2404" s="145"/>
      <c r="F2404" s="145"/>
      <c r="G2404" s="109"/>
      <c r="H2404" s="109"/>
      <c r="I2404" s="109"/>
      <c r="K2404" s="32"/>
      <c r="L2404" s="32"/>
      <c r="M2404" s="109"/>
    </row>
    <row r="2405" spans="2:13">
      <c r="E2405" s="155"/>
      <c r="F2405" s="145"/>
      <c r="I2405" s="109"/>
      <c r="K2405" s="32"/>
      <c r="L2405" s="32"/>
      <c r="M2405" s="109"/>
    </row>
    <row r="2406" spans="2:13">
      <c r="E2406" s="155"/>
      <c r="F2406" s="145"/>
      <c r="I2406" s="109"/>
      <c r="K2406" s="32"/>
      <c r="L2406" s="32"/>
      <c r="M2406" s="109"/>
    </row>
    <row r="2407" spans="2:13">
      <c r="E2407" s="145"/>
      <c r="F2407" s="145"/>
      <c r="G2407" s="32"/>
      <c r="H2407" s="32"/>
      <c r="I2407" s="109"/>
      <c r="J2407" s="146"/>
      <c r="K2407" s="32"/>
      <c r="L2407" s="32"/>
      <c r="M2407" s="109"/>
    </row>
    <row r="2408" spans="2:13">
      <c r="E2408" s="145"/>
      <c r="F2408" s="145"/>
      <c r="G2408" s="32"/>
      <c r="H2408" s="32"/>
      <c r="I2408" s="146"/>
      <c r="J2408" s="146"/>
      <c r="K2408" s="32"/>
      <c r="L2408" s="32"/>
      <c r="M2408" s="109"/>
    </row>
    <row r="2409" spans="2:13">
      <c r="E2409" s="145"/>
      <c r="F2409" s="145"/>
      <c r="G2409" s="109"/>
      <c r="H2409" s="109"/>
      <c r="I2409" s="109"/>
      <c r="J2409" s="146"/>
      <c r="K2409" s="32"/>
      <c r="L2409" s="32"/>
      <c r="M2409" s="109"/>
    </row>
    <row r="2410" spans="2:13">
      <c r="B2410" s="158"/>
      <c r="E2410" s="145"/>
      <c r="F2410" s="145"/>
      <c r="I2410" s="109"/>
      <c r="K2410" s="109"/>
      <c r="L2410" s="109"/>
      <c r="M2410" s="109"/>
    </row>
    <row r="2411" spans="2:13">
      <c r="E2411" s="145"/>
      <c r="F2411" s="145"/>
    </row>
    <row r="2412" spans="2:13">
      <c r="E2412" s="145"/>
      <c r="F2412" s="145"/>
    </row>
    <row r="2413" spans="2:13">
      <c r="E2413" s="145"/>
      <c r="F2413" s="145"/>
      <c r="G2413" s="109"/>
      <c r="H2413" s="146"/>
      <c r="M2413" s="109"/>
    </row>
    <row r="2414" spans="2:13">
      <c r="E2414" s="145"/>
      <c r="F2414" s="145"/>
      <c r="G2414" s="32"/>
      <c r="H2414" s="32"/>
      <c r="I2414" s="32"/>
      <c r="J2414" s="32"/>
      <c r="K2414" s="109"/>
      <c r="M2414" s="109"/>
    </row>
    <row r="2415" spans="2:13">
      <c r="E2415" s="145"/>
      <c r="F2415" s="145"/>
      <c r="G2415" s="32"/>
      <c r="H2415" s="32"/>
      <c r="I2415" s="109"/>
      <c r="K2415" s="32"/>
      <c r="L2415" s="32"/>
      <c r="M2415" s="146"/>
    </row>
    <row r="2416" spans="2:13">
      <c r="E2416" s="145"/>
      <c r="F2416" s="145"/>
      <c r="G2416" s="109"/>
      <c r="H2416" s="109"/>
      <c r="I2416" s="109"/>
      <c r="K2416" s="32"/>
      <c r="L2416" s="32"/>
      <c r="M2416" s="109"/>
    </row>
    <row r="2417" spans="1:13">
      <c r="E2417" s="155"/>
      <c r="F2417" s="145"/>
      <c r="I2417" s="109"/>
      <c r="K2417" s="32"/>
      <c r="L2417" s="32"/>
      <c r="M2417" s="109"/>
    </row>
    <row r="2418" spans="1:13">
      <c r="E2418" s="155"/>
      <c r="F2418" s="145"/>
      <c r="I2418" s="109"/>
      <c r="K2418" s="32"/>
      <c r="L2418" s="32"/>
      <c r="M2418" s="109"/>
    </row>
    <row r="2419" spans="1:13">
      <c r="A2419" s="32"/>
      <c r="B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</row>
    <row r="2420" spans="1:13">
      <c r="E2420" s="145"/>
      <c r="F2420" s="145"/>
      <c r="G2420" s="32"/>
      <c r="H2420" s="32"/>
      <c r="I2420" s="109"/>
      <c r="J2420" s="146"/>
      <c r="K2420" s="32"/>
      <c r="L2420" s="32"/>
      <c r="M2420" s="109"/>
    </row>
    <row r="2421" spans="1:13">
      <c r="C2421" s="32"/>
      <c r="E2421" s="145"/>
      <c r="F2421" s="145"/>
      <c r="G2421" s="32"/>
      <c r="H2421" s="32"/>
      <c r="I2421" s="146"/>
      <c r="J2421" s="146"/>
      <c r="K2421" s="32"/>
      <c r="L2421" s="32"/>
      <c r="M2421" s="109"/>
    </row>
    <row r="2422" spans="1:13">
      <c r="E2422" s="145"/>
      <c r="F2422" s="145"/>
      <c r="G2422" s="109"/>
      <c r="H2422" s="109"/>
      <c r="I2422" s="109"/>
      <c r="J2422" s="146"/>
      <c r="K2422" s="32"/>
      <c r="L2422" s="32"/>
      <c r="M2422" s="109"/>
    </row>
    <row r="2423" spans="1:13">
      <c r="B2423" s="158"/>
      <c r="E2423" s="145"/>
      <c r="F2423" s="145"/>
      <c r="I2423" s="109"/>
      <c r="K2423" s="109"/>
      <c r="L2423" s="109"/>
      <c r="M2423" s="109"/>
    </row>
    <row r="2424" spans="1:13">
      <c r="E2424" s="145"/>
      <c r="F2424" s="145"/>
    </row>
    <row r="2425" spans="1:13">
      <c r="E2425" s="145"/>
      <c r="F2425" s="145"/>
    </row>
    <row r="2426" spans="1:13">
      <c r="E2426" s="145"/>
      <c r="F2426" s="145"/>
      <c r="G2426" s="109"/>
      <c r="H2426" s="146"/>
      <c r="M2426" s="109"/>
    </row>
    <row r="2427" spans="1:13">
      <c r="E2427" s="145"/>
      <c r="F2427" s="145"/>
      <c r="G2427" s="32"/>
      <c r="H2427" s="32"/>
      <c r="I2427" s="32"/>
      <c r="J2427" s="32"/>
      <c r="K2427" s="109"/>
      <c r="M2427" s="109"/>
    </row>
    <row r="2428" spans="1:13">
      <c r="E2428" s="145"/>
      <c r="F2428" s="145"/>
      <c r="G2428" s="32"/>
      <c r="H2428" s="32"/>
      <c r="I2428" s="109"/>
      <c r="K2428" s="32"/>
      <c r="L2428" s="32"/>
      <c r="M2428" s="146"/>
    </row>
    <row r="2429" spans="1:13">
      <c r="E2429" s="145"/>
      <c r="F2429" s="145"/>
      <c r="G2429" s="109"/>
      <c r="H2429" s="109"/>
      <c r="I2429" s="109"/>
      <c r="K2429" s="32"/>
      <c r="L2429" s="32"/>
      <c r="M2429" s="109"/>
    </row>
    <row r="2430" spans="1:13">
      <c r="E2430" s="155"/>
      <c r="F2430" s="145"/>
      <c r="I2430" s="109"/>
      <c r="K2430" s="32"/>
      <c r="L2430" s="32"/>
      <c r="M2430" s="109"/>
    </row>
    <row r="2431" spans="1:13">
      <c r="E2431" s="155"/>
      <c r="F2431" s="145"/>
      <c r="I2431" s="109"/>
      <c r="K2431" s="32"/>
      <c r="L2431" s="32"/>
      <c r="M2431" s="109"/>
    </row>
    <row r="2432" spans="1:13">
      <c r="E2432" s="145"/>
      <c r="F2432" s="145"/>
      <c r="G2432" s="32"/>
      <c r="H2432" s="32"/>
      <c r="I2432" s="109"/>
      <c r="J2432" s="146"/>
      <c r="K2432" s="32"/>
      <c r="L2432" s="32"/>
      <c r="M2432" s="109"/>
    </row>
    <row r="2433" spans="2:13">
      <c r="E2433" s="145"/>
      <c r="F2433" s="145"/>
      <c r="G2433" s="32"/>
      <c r="H2433" s="32"/>
      <c r="I2433" s="146"/>
      <c r="J2433" s="146"/>
      <c r="K2433" s="32"/>
      <c r="L2433" s="32"/>
      <c r="M2433" s="109"/>
    </row>
    <row r="2434" spans="2:13">
      <c r="E2434" s="145"/>
      <c r="F2434" s="145"/>
      <c r="G2434" s="109"/>
      <c r="H2434" s="109"/>
      <c r="I2434" s="109"/>
      <c r="J2434" s="146"/>
      <c r="K2434" s="32"/>
      <c r="L2434" s="32"/>
      <c r="M2434" s="109"/>
    </row>
    <row r="2435" spans="2:13">
      <c r="B2435" s="158"/>
      <c r="E2435" s="145"/>
      <c r="F2435" s="145"/>
      <c r="I2435" s="109"/>
      <c r="K2435" s="109"/>
      <c r="L2435" s="109"/>
      <c r="M2435" s="109"/>
    </row>
    <row r="2436" spans="2:13">
      <c r="E2436" s="145"/>
      <c r="F2436" s="145"/>
    </row>
    <row r="2437" spans="2:13">
      <c r="E2437" s="145"/>
      <c r="F2437" s="145"/>
    </row>
    <row r="2438" spans="2:13">
      <c r="E2438" s="145"/>
      <c r="F2438" s="145"/>
      <c r="G2438" s="109"/>
      <c r="H2438" s="146"/>
      <c r="M2438" s="109"/>
    </row>
    <row r="2439" spans="2:13">
      <c r="E2439" s="145"/>
      <c r="F2439" s="145"/>
      <c r="G2439" s="32"/>
      <c r="H2439" s="32"/>
      <c r="I2439" s="32"/>
      <c r="J2439" s="32"/>
      <c r="K2439" s="109"/>
      <c r="M2439" s="109"/>
    </row>
    <row r="2440" spans="2:13">
      <c r="E2440" s="145"/>
      <c r="F2440" s="145"/>
      <c r="G2440" s="32"/>
      <c r="H2440" s="32"/>
      <c r="I2440" s="109"/>
      <c r="K2440" s="32"/>
      <c r="L2440" s="32"/>
      <c r="M2440" s="146"/>
    </row>
    <row r="2441" spans="2:13">
      <c r="E2441" s="145"/>
      <c r="F2441" s="145"/>
      <c r="G2441" s="109"/>
      <c r="H2441" s="109"/>
      <c r="I2441" s="109"/>
      <c r="K2441" s="32"/>
      <c r="L2441" s="32"/>
      <c r="M2441" s="109"/>
    </row>
    <row r="2442" spans="2:13">
      <c r="E2442" s="155"/>
      <c r="F2442" s="145"/>
      <c r="I2442" s="109"/>
      <c r="K2442" s="32"/>
      <c r="L2442" s="32"/>
      <c r="M2442" s="109"/>
    </row>
    <row r="2443" spans="2:13">
      <c r="E2443" s="155"/>
      <c r="F2443" s="145"/>
      <c r="I2443" s="109"/>
      <c r="K2443" s="32"/>
      <c r="L2443" s="32"/>
      <c r="M2443" s="109"/>
    </row>
    <row r="2444" spans="2:13">
      <c r="E2444" s="145"/>
      <c r="F2444" s="145"/>
      <c r="G2444" s="32"/>
      <c r="H2444" s="32"/>
      <c r="I2444" s="109"/>
      <c r="J2444" s="146"/>
      <c r="K2444" s="32"/>
      <c r="L2444" s="32"/>
      <c r="M2444" s="109"/>
    </row>
    <row r="2445" spans="2:13">
      <c r="E2445" s="145"/>
      <c r="F2445" s="145"/>
      <c r="G2445" s="32"/>
      <c r="H2445" s="32"/>
      <c r="I2445" s="146"/>
      <c r="J2445" s="146"/>
      <c r="K2445" s="32"/>
      <c r="L2445" s="32"/>
      <c r="M2445" s="109"/>
    </row>
    <row r="2446" spans="2:13">
      <c r="E2446" s="145"/>
      <c r="F2446" s="145"/>
      <c r="G2446" s="109"/>
      <c r="H2446" s="109"/>
      <c r="I2446" s="109"/>
      <c r="J2446" s="146"/>
      <c r="K2446" s="32"/>
      <c r="L2446" s="32"/>
      <c r="M2446" s="109"/>
    </row>
    <row r="2447" spans="2:13">
      <c r="B2447" s="158"/>
      <c r="E2447" s="145"/>
      <c r="F2447" s="145"/>
      <c r="I2447" s="109"/>
      <c r="K2447" s="109"/>
      <c r="L2447" s="109"/>
      <c r="M2447" s="109"/>
    </row>
    <row r="2448" spans="2:13">
      <c r="E2448" s="145"/>
      <c r="F2448" s="145"/>
    </row>
    <row r="2449" spans="1:13">
      <c r="E2449" s="145"/>
      <c r="F2449" s="145"/>
    </row>
    <row r="2450" spans="1:13">
      <c r="E2450" s="145"/>
      <c r="F2450" s="145"/>
      <c r="G2450" s="109"/>
      <c r="H2450" s="146"/>
      <c r="M2450" s="109"/>
    </row>
    <row r="2451" spans="1:13">
      <c r="E2451" s="145"/>
      <c r="F2451" s="145"/>
      <c r="G2451" s="32"/>
      <c r="H2451" s="32"/>
      <c r="I2451" s="32"/>
      <c r="J2451" s="32"/>
      <c r="K2451" s="109"/>
      <c r="M2451" s="109"/>
    </row>
    <row r="2452" spans="1:13">
      <c r="E2452" s="145"/>
      <c r="F2452" s="145"/>
      <c r="G2452" s="32"/>
      <c r="H2452" s="32"/>
      <c r="I2452" s="109"/>
      <c r="K2452" s="32"/>
      <c r="L2452" s="32"/>
      <c r="M2452" s="146"/>
    </row>
    <row r="2453" spans="1:13">
      <c r="E2453" s="145"/>
      <c r="F2453" s="145"/>
      <c r="G2453" s="109"/>
      <c r="H2453" s="109"/>
      <c r="I2453" s="109"/>
      <c r="K2453" s="32"/>
      <c r="L2453" s="32"/>
      <c r="M2453" s="109"/>
    </row>
    <row r="2454" spans="1:13">
      <c r="A2454" s="32"/>
      <c r="B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</row>
    <row r="2455" spans="1:13">
      <c r="E2455" s="155"/>
      <c r="F2455" s="145"/>
      <c r="I2455" s="109"/>
      <c r="K2455" s="32"/>
      <c r="L2455" s="32"/>
      <c r="M2455" s="109"/>
    </row>
    <row r="2456" spans="1:13">
      <c r="C2456" s="32"/>
      <c r="E2456" s="155"/>
      <c r="F2456" s="145"/>
      <c r="I2456" s="109"/>
      <c r="K2456" s="32"/>
      <c r="L2456" s="32"/>
      <c r="M2456" s="109"/>
    </row>
    <row r="2457" spans="1:13">
      <c r="E2457" s="145"/>
      <c r="F2457" s="145"/>
      <c r="G2457" s="32"/>
      <c r="H2457" s="32"/>
      <c r="I2457" s="109"/>
      <c r="J2457" s="146"/>
      <c r="K2457" s="32"/>
      <c r="L2457" s="32"/>
      <c r="M2457" s="109"/>
    </row>
    <row r="2458" spans="1:13">
      <c r="E2458" s="145"/>
      <c r="F2458" s="145"/>
      <c r="G2458" s="32"/>
      <c r="H2458" s="32"/>
      <c r="I2458" s="146"/>
      <c r="J2458" s="146"/>
      <c r="K2458" s="32"/>
      <c r="L2458" s="32"/>
      <c r="M2458" s="109"/>
    </row>
    <row r="2459" spans="1:13">
      <c r="E2459" s="145"/>
      <c r="F2459" s="145"/>
      <c r="G2459" s="109"/>
      <c r="H2459" s="109"/>
      <c r="I2459" s="109"/>
      <c r="J2459" s="146"/>
      <c r="K2459" s="32"/>
      <c r="L2459" s="32"/>
      <c r="M2459" s="109"/>
    </row>
    <row r="2460" spans="1:13">
      <c r="B2460" s="158"/>
      <c r="E2460" s="145"/>
      <c r="F2460" s="145"/>
      <c r="I2460" s="109"/>
      <c r="K2460" s="109"/>
      <c r="L2460" s="109"/>
      <c r="M2460" s="109"/>
    </row>
    <row r="2461" spans="1:13">
      <c r="E2461" s="145"/>
      <c r="F2461" s="145"/>
    </row>
    <row r="2462" spans="1:13">
      <c r="E2462" s="145"/>
      <c r="F2462" s="145"/>
    </row>
    <row r="2463" spans="1:13">
      <c r="E2463" s="145"/>
      <c r="F2463" s="145"/>
      <c r="G2463" s="109"/>
      <c r="H2463" s="146"/>
      <c r="M2463" s="109"/>
    </row>
    <row r="2464" spans="1:13">
      <c r="E2464" s="145"/>
      <c r="F2464" s="145"/>
      <c r="G2464" s="32"/>
      <c r="H2464" s="32"/>
      <c r="I2464" s="32"/>
      <c r="J2464" s="32"/>
      <c r="K2464" s="109"/>
      <c r="M2464" s="109"/>
    </row>
    <row r="2465" spans="2:13">
      <c r="E2465" s="145"/>
      <c r="F2465" s="145"/>
      <c r="G2465" s="32"/>
      <c r="H2465" s="32"/>
      <c r="I2465" s="109"/>
      <c r="K2465" s="32"/>
      <c r="L2465" s="32"/>
      <c r="M2465" s="146"/>
    </row>
    <row r="2466" spans="2:13">
      <c r="E2466" s="145"/>
      <c r="F2466" s="145"/>
      <c r="G2466" s="109"/>
      <c r="H2466" s="109"/>
      <c r="I2466" s="109"/>
      <c r="K2466" s="32"/>
      <c r="L2466" s="32"/>
      <c r="M2466" s="109"/>
    </row>
    <row r="2467" spans="2:13">
      <c r="E2467" s="155"/>
      <c r="F2467" s="145"/>
      <c r="I2467" s="109"/>
      <c r="K2467" s="32"/>
      <c r="L2467" s="32"/>
      <c r="M2467" s="109"/>
    </row>
    <row r="2468" spans="2:13">
      <c r="E2468" s="155"/>
      <c r="F2468" s="145"/>
      <c r="I2468" s="109"/>
      <c r="K2468" s="32"/>
      <c r="L2468" s="32"/>
      <c r="M2468" s="109"/>
    </row>
    <row r="2469" spans="2:13">
      <c r="E2469" s="145"/>
      <c r="F2469" s="145"/>
      <c r="G2469" s="32"/>
      <c r="H2469" s="32"/>
      <c r="I2469" s="109"/>
      <c r="J2469" s="146"/>
      <c r="K2469" s="32"/>
      <c r="L2469" s="32"/>
      <c r="M2469" s="109"/>
    </row>
    <row r="2470" spans="2:13">
      <c r="E2470" s="145"/>
      <c r="F2470" s="145"/>
      <c r="G2470" s="32"/>
      <c r="H2470" s="32"/>
      <c r="I2470" s="146"/>
      <c r="J2470" s="146"/>
      <c r="K2470" s="32"/>
      <c r="L2470" s="32"/>
      <c r="M2470" s="109"/>
    </row>
    <row r="2471" spans="2:13">
      <c r="E2471" s="145"/>
      <c r="F2471" s="145"/>
      <c r="G2471" s="109"/>
      <c r="H2471" s="109"/>
      <c r="I2471" s="109"/>
      <c r="J2471" s="146"/>
      <c r="K2471" s="32"/>
      <c r="L2471" s="32"/>
      <c r="M2471" s="109"/>
    </row>
    <row r="2472" spans="2:13">
      <c r="B2472" s="158"/>
      <c r="E2472" s="145"/>
      <c r="F2472" s="145"/>
      <c r="I2472" s="109"/>
      <c r="K2472" s="109"/>
      <c r="L2472" s="109"/>
      <c r="M2472" s="109"/>
    </row>
    <row r="2473" spans="2:13">
      <c r="E2473" s="145"/>
      <c r="F2473" s="145"/>
    </row>
    <row r="2474" spans="2:13">
      <c r="E2474" s="145"/>
      <c r="F2474" s="145"/>
    </row>
    <row r="2475" spans="2:13">
      <c r="E2475" s="145"/>
      <c r="F2475" s="145"/>
      <c r="G2475" s="109"/>
      <c r="H2475" s="146"/>
      <c r="M2475" s="109"/>
    </row>
    <row r="2476" spans="2:13">
      <c r="E2476" s="145"/>
      <c r="F2476" s="145"/>
      <c r="G2476" s="32"/>
      <c r="H2476" s="32"/>
      <c r="I2476" s="32"/>
      <c r="J2476" s="32"/>
      <c r="K2476" s="109"/>
      <c r="M2476" s="109"/>
    </row>
    <row r="2477" spans="2:13">
      <c r="E2477" s="145"/>
      <c r="F2477" s="145"/>
      <c r="G2477" s="32"/>
      <c r="H2477" s="32"/>
      <c r="I2477" s="109"/>
      <c r="K2477" s="32"/>
      <c r="L2477" s="32"/>
      <c r="M2477" s="146"/>
    </row>
    <row r="2478" spans="2:13">
      <c r="E2478" s="145"/>
      <c r="F2478" s="145"/>
      <c r="G2478" s="109"/>
      <c r="H2478" s="109"/>
      <c r="I2478" s="109"/>
      <c r="K2478" s="32"/>
      <c r="L2478" s="32"/>
      <c r="M2478" s="109"/>
    </row>
    <row r="2479" spans="2:13">
      <c r="E2479" s="155"/>
      <c r="F2479" s="145"/>
      <c r="I2479" s="109"/>
      <c r="K2479" s="32"/>
      <c r="L2479" s="32"/>
      <c r="M2479" s="109"/>
    </row>
    <row r="2480" spans="2:13">
      <c r="E2480" s="155"/>
      <c r="F2480" s="145"/>
      <c r="I2480" s="109"/>
      <c r="K2480" s="32"/>
      <c r="L2480" s="32"/>
      <c r="M2480" s="109"/>
    </row>
    <row r="2481" spans="1:13">
      <c r="E2481" s="145"/>
      <c r="F2481" s="145"/>
      <c r="G2481" s="32"/>
      <c r="H2481" s="32"/>
      <c r="I2481" s="109"/>
      <c r="J2481" s="146"/>
      <c r="K2481" s="32"/>
      <c r="L2481" s="32"/>
      <c r="M2481" s="109"/>
    </row>
    <row r="2482" spans="1:13">
      <c r="E2482" s="145"/>
      <c r="F2482" s="145"/>
      <c r="G2482" s="32"/>
      <c r="H2482" s="32"/>
      <c r="I2482" s="146"/>
      <c r="J2482" s="146"/>
      <c r="K2482" s="32"/>
      <c r="L2482" s="32"/>
      <c r="M2482" s="109"/>
    </row>
    <row r="2483" spans="1:13">
      <c r="E2483" s="145"/>
      <c r="F2483" s="145"/>
      <c r="G2483" s="109"/>
      <c r="H2483" s="109"/>
      <c r="I2483" s="109"/>
      <c r="J2483" s="146"/>
      <c r="K2483" s="32"/>
      <c r="L2483" s="32"/>
      <c r="M2483" s="109"/>
    </row>
    <row r="2484" spans="1:13">
      <c r="B2484" s="158"/>
      <c r="E2484" s="145"/>
      <c r="F2484" s="145"/>
      <c r="I2484" s="109"/>
      <c r="K2484" s="109"/>
      <c r="L2484" s="109"/>
      <c r="M2484" s="109"/>
    </row>
    <row r="2485" spans="1:13">
      <c r="E2485" s="145"/>
      <c r="F2485" s="145"/>
    </row>
    <row r="2486" spans="1:13">
      <c r="E2486" s="145"/>
      <c r="F2486" s="145"/>
    </row>
    <row r="2487" spans="1:13">
      <c r="E2487" s="145"/>
      <c r="F2487" s="145"/>
      <c r="G2487" s="109"/>
      <c r="H2487" s="146"/>
      <c r="M2487" s="109"/>
    </row>
    <row r="2488" spans="1:13">
      <c r="E2488" s="145"/>
      <c r="F2488" s="145"/>
      <c r="G2488" s="32"/>
      <c r="H2488" s="32"/>
      <c r="I2488" s="32"/>
      <c r="J2488" s="32"/>
      <c r="K2488" s="109"/>
      <c r="M2488" s="109"/>
    </row>
    <row r="2489" spans="1:13">
      <c r="A2489" s="32"/>
      <c r="B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</row>
    <row r="2490" spans="1:13">
      <c r="E2490" s="145"/>
      <c r="F2490" s="145"/>
      <c r="G2490" s="32"/>
      <c r="H2490" s="32"/>
      <c r="I2490" s="109"/>
      <c r="K2490" s="32"/>
      <c r="L2490" s="32"/>
      <c r="M2490" s="146"/>
    </row>
    <row r="2491" spans="1:13">
      <c r="C2491" s="32"/>
      <c r="E2491" s="145"/>
      <c r="F2491" s="145"/>
      <c r="G2491" s="109"/>
      <c r="H2491" s="109"/>
      <c r="I2491" s="109"/>
      <c r="K2491" s="32"/>
      <c r="L2491" s="32"/>
      <c r="M2491" s="109"/>
    </row>
    <row r="2492" spans="1:13">
      <c r="E2492" s="155"/>
      <c r="F2492" s="145"/>
      <c r="I2492" s="109"/>
      <c r="K2492" s="32"/>
      <c r="L2492" s="32"/>
      <c r="M2492" s="109"/>
    </row>
    <row r="2493" spans="1:13">
      <c r="E2493" s="155"/>
      <c r="F2493" s="145"/>
      <c r="I2493" s="109"/>
      <c r="K2493" s="32"/>
      <c r="L2493" s="32"/>
      <c r="M2493" s="109"/>
    </row>
    <row r="2494" spans="1:13">
      <c r="E2494" s="145"/>
      <c r="F2494" s="145"/>
      <c r="G2494" s="32"/>
      <c r="H2494" s="32"/>
      <c r="I2494" s="109"/>
      <c r="J2494" s="146"/>
      <c r="K2494" s="32"/>
      <c r="L2494" s="32"/>
      <c r="M2494" s="109"/>
    </row>
    <row r="2495" spans="1:13">
      <c r="E2495" s="145"/>
      <c r="F2495" s="145"/>
      <c r="G2495" s="32"/>
      <c r="H2495" s="32"/>
      <c r="I2495" s="146"/>
      <c r="J2495" s="146"/>
      <c r="K2495" s="32"/>
      <c r="L2495" s="32"/>
      <c r="M2495" s="109"/>
    </row>
    <row r="2496" spans="1:13">
      <c r="E2496" s="145"/>
      <c r="F2496" s="145"/>
      <c r="G2496" s="109"/>
      <c r="H2496" s="109"/>
      <c r="I2496" s="109"/>
      <c r="J2496" s="146"/>
      <c r="K2496" s="32"/>
      <c r="L2496" s="32"/>
      <c r="M2496" s="109"/>
    </row>
    <row r="2497" spans="2:13">
      <c r="B2497" s="158"/>
      <c r="E2497" s="145"/>
      <c r="F2497" s="145"/>
      <c r="I2497" s="109"/>
      <c r="K2497" s="109"/>
      <c r="L2497" s="109"/>
      <c r="M2497" s="109"/>
    </row>
    <row r="2498" spans="2:13">
      <c r="E2498" s="145"/>
      <c r="F2498" s="145"/>
    </row>
    <row r="2499" spans="2:13">
      <c r="E2499" s="145"/>
      <c r="F2499" s="145"/>
    </row>
    <row r="2500" spans="2:13">
      <c r="E2500" s="145"/>
      <c r="F2500" s="145"/>
      <c r="G2500" s="109"/>
      <c r="H2500" s="146"/>
      <c r="M2500" s="109"/>
    </row>
    <row r="2501" spans="2:13">
      <c r="E2501" s="145"/>
      <c r="F2501" s="145"/>
      <c r="G2501" s="32"/>
      <c r="H2501" s="32"/>
      <c r="I2501" s="32"/>
      <c r="J2501" s="32"/>
      <c r="K2501" s="109"/>
      <c r="M2501" s="109"/>
    </row>
    <row r="2502" spans="2:13">
      <c r="E2502" s="145"/>
      <c r="F2502" s="145"/>
      <c r="G2502" s="32"/>
      <c r="H2502" s="32"/>
      <c r="I2502" s="109"/>
      <c r="K2502" s="32"/>
      <c r="L2502" s="32"/>
      <c r="M2502" s="146"/>
    </row>
    <row r="2503" spans="2:13">
      <c r="E2503" s="145"/>
      <c r="F2503" s="145"/>
      <c r="G2503" s="109"/>
      <c r="H2503" s="109"/>
      <c r="I2503" s="109"/>
      <c r="K2503" s="32"/>
      <c r="L2503" s="32"/>
      <c r="M2503" s="109"/>
    </row>
    <row r="2504" spans="2:13">
      <c r="E2504" s="155"/>
      <c r="F2504" s="145"/>
      <c r="I2504" s="109"/>
      <c r="K2504" s="32"/>
      <c r="L2504" s="32"/>
      <c r="M2504" s="109"/>
    </row>
    <row r="2505" spans="2:13">
      <c r="E2505" s="155"/>
      <c r="F2505" s="145"/>
      <c r="I2505" s="109"/>
      <c r="K2505" s="32"/>
      <c r="L2505" s="32"/>
      <c r="M2505" s="109"/>
    </row>
    <row r="2506" spans="2:13">
      <c r="E2506" s="145"/>
      <c r="F2506" s="145"/>
      <c r="G2506" s="32"/>
      <c r="H2506" s="32"/>
      <c r="I2506" s="109"/>
      <c r="J2506" s="146"/>
      <c r="K2506" s="32"/>
      <c r="L2506" s="32"/>
      <c r="M2506" s="109"/>
    </row>
    <row r="2507" spans="2:13">
      <c r="E2507" s="145"/>
      <c r="F2507" s="145"/>
      <c r="G2507" s="32"/>
      <c r="H2507" s="32"/>
      <c r="I2507" s="146"/>
      <c r="J2507" s="146"/>
      <c r="K2507" s="32"/>
      <c r="L2507" s="32"/>
      <c r="M2507" s="109"/>
    </row>
    <row r="2508" spans="2:13">
      <c r="E2508" s="145"/>
      <c r="F2508" s="145"/>
      <c r="G2508" s="109"/>
      <c r="H2508" s="109"/>
      <c r="I2508" s="109"/>
      <c r="J2508" s="146"/>
      <c r="K2508" s="32"/>
      <c r="L2508" s="32"/>
      <c r="M2508" s="109"/>
    </row>
    <row r="2509" spans="2:13">
      <c r="B2509" s="158"/>
      <c r="E2509" s="145"/>
      <c r="F2509" s="145"/>
      <c r="I2509" s="109"/>
      <c r="K2509" s="109"/>
      <c r="L2509" s="109"/>
      <c r="M2509" s="109"/>
    </row>
    <row r="2510" spans="2:13">
      <c r="E2510" s="145"/>
      <c r="F2510" s="145"/>
    </row>
    <row r="2511" spans="2:13">
      <c r="E2511" s="145"/>
      <c r="F2511" s="145"/>
      <c r="G2511" s="109"/>
      <c r="H2511" s="146"/>
      <c r="M2511" s="109"/>
    </row>
    <row r="2512" spans="2:13">
      <c r="E2512" s="145"/>
      <c r="F2512" s="145"/>
      <c r="G2512" s="109"/>
      <c r="H2512" s="146"/>
      <c r="M2512" s="109"/>
    </row>
    <row r="2513" spans="1:13">
      <c r="E2513" s="145"/>
      <c r="F2513" s="145"/>
      <c r="G2513" s="32"/>
      <c r="H2513" s="32"/>
      <c r="I2513" s="32"/>
      <c r="J2513" s="32"/>
      <c r="K2513" s="109"/>
      <c r="M2513" s="109"/>
    </row>
    <row r="2514" spans="1:13">
      <c r="E2514" s="145"/>
      <c r="F2514" s="145"/>
      <c r="G2514" s="32"/>
      <c r="H2514" s="32"/>
      <c r="I2514" s="109"/>
      <c r="K2514" s="32"/>
      <c r="L2514" s="32"/>
      <c r="M2514" s="146"/>
    </row>
    <row r="2515" spans="1:13">
      <c r="E2515" s="145"/>
      <c r="F2515" s="145"/>
      <c r="G2515" s="109"/>
      <c r="H2515" s="109"/>
      <c r="I2515" s="109"/>
      <c r="K2515" s="32"/>
      <c r="L2515" s="32"/>
      <c r="M2515" s="109"/>
    </row>
    <row r="2516" spans="1:13">
      <c r="E2516" s="155"/>
      <c r="F2516" s="145"/>
      <c r="I2516" s="109"/>
      <c r="K2516" s="32"/>
      <c r="L2516" s="32"/>
      <c r="M2516" s="109"/>
    </row>
    <row r="2517" spans="1:13">
      <c r="E2517" s="155"/>
      <c r="F2517" s="145"/>
      <c r="I2517" s="109"/>
      <c r="K2517" s="32"/>
      <c r="L2517" s="32"/>
      <c r="M2517" s="109"/>
    </row>
    <row r="2518" spans="1:13">
      <c r="E2518" s="145"/>
      <c r="F2518" s="145"/>
      <c r="G2518" s="32"/>
      <c r="H2518" s="32"/>
      <c r="I2518" s="109"/>
      <c r="J2518" s="146"/>
      <c r="K2518" s="32"/>
      <c r="L2518" s="32"/>
      <c r="M2518" s="109"/>
    </row>
    <row r="2519" spans="1:13">
      <c r="E2519" s="145"/>
      <c r="F2519" s="145"/>
      <c r="G2519" s="32"/>
      <c r="H2519" s="32"/>
      <c r="I2519" s="146"/>
      <c r="J2519" s="146"/>
      <c r="K2519" s="32"/>
      <c r="L2519" s="32"/>
      <c r="M2519" s="109"/>
    </row>
    <row r="2520" spans="1:13">
      <c r="E2520" s="145"/>
      <c r="F2520" s="145"/>
      <c r="G2520" s="109"/>
      <c r="H2520" s="109"/>
      <c r="I2520" s="109"/>
      <c r="J2520" s="146"/>
      <c r="K2520" s="32"/>
      <c r="L2520" s="32"/>
      <c r="M2520" s="109"/>
    </row>
    <row r="2521" spans="1:13">
      <c r="B2521" s="158"/>
      <c r="E2521" s="145"/>
      <c r="F2521" s="145"/>
      <c r="I2521" s="109"/>
      <c r="K2521" s="109"/>
      <c r="L2521" s="109"/>
      <c r="M2521" s="109"/>
    </row>
    <row r="2522" spans="1:13">
      <c r="E2522" s="145"/>
      <c r="F2522" s="145"/>
    </row>
    <row r="2523" spans="1:13">
      <c r="E2523" s="145"/>
      <c r="F2523" s="145"/>
      <c r="G2523" s="109"/>
      <c r="H2523" s="146"/>
      <c r="M2523" s="109"/>
    </row>
    <row r="2524" spans="1:13">
      <c r="A2524" s="32"/>
      <c r="B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</row>
    <row r="2525" spans="1:13">
      <c r="E2525" s="145"/>
      <c r="F2525" s="145"/>
      <c r="G2525" s="109"/>
      <c r="H2525" s="146"/>
      <c r="M2525" s="109"/>
    </row>
    <row r="2526" spans="1:13">
      <c r="C2526" s="32"/>
      <c r="E2526" s="145"/>
      <c r="F2526" s="145"/>
      <c r="G2526" s="32"/>
      <c r="H2526" s="32"/>
      <c r="I2526" s="32"/>
      <c r="J2526" s="32"/>
      <c r="K2526" s="109"/>
      <c r="M2526" s="109"/>
    </row>
    <row r="2527" spans="1:13">
      <c r="E2527" s="145"/>
      <c r="F2527" s="145"/>
      <c r="G2527" s="32"/>
      <c r="H2527" s="32"/>
      <c r="I2527" s="109"/>
      <c r="K2527" s="32"/>
      <c r="L2527" s="32"/>
      <c r="M2527" s="146"/>
    </row>
    <row r="2528" spans="1:13">
      <c r="E2528" s="145"/>
      <c r="F2528" s="145"/>
      <c r="G2528" s="109"/>
      <c r="H2528" s="109"/>
      <c r="I2528" s="109"/>
      <c r="K2528" s="32"/>
      <c r="L2528" s="32"/>
      <c r="M2528" s="109"/>
    </row>
    <row r="2529" spans="2:13">
      <c r="E2529" s="155"/>
      <c r="F2529" s="145"/>
      <c r="I2529" s="109"/>
      <c r="K2529" s="32"/>
      <c r="L2529" s="32"/>
      <c r="M2529" s="109"/>
    </row>
    <row r="2530" spans="2:13">
      <c r="E2530" s="155"/>
      <c r="F2530" s="145"/>
      <c r="I2530" s="109"/>
      <c r="K2530" s="32"/>
      <c r="L2530" s="32"/>
      <c r="M2530" s="109"/>
    </row>
    <row r="2531" spans="2:13">
      <c r="E2531" s="145"/>
      <c r="F2531" s="145"/>
      <c r="G2531" s="32"/>
      <c r="H2531" s="32"/>
      <c r="I2531" s="109"/>
      <c r="J2531" s="146"/>
      <c r="K2531" s="32"/>
      <c r="L2531" s="32"/>
      <c r="M2531" s="109"/>
    </row>
    <row r="2532" spans="2:13">
      <c r="E2532" s="145"/>
      <c r="F2532" s="145"/>
      <c r="G2532" s="32"/>
      <c r="H2532" s="32"/>
      <c r="I2532" s="146"/>
      <c r="J2532" s="146"/>
      <c r="K2532" s="32"/>
      <c r="L2532" s="32"/>
      <c r="M2532" s="109"/>
    </row>
    <row r="2533" spans="2:13">
      <c r="E2533" s="145"/>
      <c r="F2533" s="145"/>
      <c r="G2533" s="109"/>
      <c r="H2533" s="109"/>
      <c r="I2533" s="109"/>
      <c r="J2533" s="146"/>
      <c r="K2533" s="32"/>
      <c r="L2533" s="32"/>
      <c r="M2533" s="109"/>
    </row>
    <row r="2534" spans="2:13">
      <c r="B2534" s="158"/>
      <c r="E2534" s="145"/>
      <c r="F2534" s="145"/>
      <c r="I2534" s="109"/>
      <c r="K2534" s="109"/>
      <c r="L2534" s="109"/>
      <c r="M2534" s="109"/>
    </row>
    <row r="2535" spans="2:13">
      <c r="E2535" s="145"/>
      <c r="F2535" s="145"/>
    </row>
    <row r="2536" spans="2:13">
      <c r="E2536" s="145"/>
      <c r="F2536" s="145"/>
    </row>
    <row r="2537" spans="2:13">
      <c r="E2537" s="145"/>
      <c r="F2537" s="145"/>
      <c r="G2537" s="109"/>
      <c r="H2537" s="146"/>
      <c r="M2537" s="109"/>
    </row>
    <row r="2538" spans="2:13">
      <c r="E2538" s="145"/>
      <c r="F2538" s="145"/>
      <c r="G2538" s="32"/>
      <c r="H2538" s="32"/>
      <c r="I2538" s="32"/>
      <c r="J2538" s="32"/>
      <c r="K2538" s="109"/>
      <c r="M2538" s="109"/>
    </row>
    <row r="2539" spans="2:13">
      <c r="E2539" s="145"/>
      <c r="F2539" s="145"/>
      <c r="G2539" s="32"/>
      <c r="H2539" s="32"/>
      <c r="I2539" s="109"/>
      <c r="K2539" s="32"/>
      <c r="L2539" s="32"/>
      <c r="M2539" s="146"/>
    </row>
    <row r="2540" spans="2:13">
      <c r="E2540" s="145"/>
      <c r="F2540" s="145"/>
      <c r="G2540" s="109"/>
      <c r="H2540" s="109"/>
      <c r="I2540" s="109"/>
      <c r="K2540" s="32"/>
      <c r="L2540" s="32"/>
      <c r="M2540" s="109"/>
    </row>
    <row r="2541" spans="2:13">
      <c r="E2541" s="155"/>
      <c r="F2541" s="145"/>
      <c r="I2541" s="109"/>
      <c r="K2541" s="32"/>
      <c r="L2541" s="32"/>
      <c r="M2541" s="109"/>
    </row>
    <row r="2542" spans="2:13">
      <c r="E2542" s="155"/>
      <c r="F2542" s="145"/>
      <c r="I2542" s="109"/>
      <c r="K2542" s="32"/>
      <c r="L2542" s="32"/>
      <c r="M2542" s="109"/>
    </row>
    <row r="2543" spans="2:13">
      <c r="E2543" s="145"/>
      <c r="F2543" s="145"/>
      <c r="G2543" s="32"/>
      <c r="H2543" s="32"/>
      <c r="I2543" s="109"/>
      <c r="J2543" s="146"/>
      <c r="K2543" s="32"/>
      <c r="L2543" s="32"/>
      <c r="M2543" s="109"/>
    </row>
    <row r="2544" spans="2:13">
      <c r="E2544" s="145"/>
      <c r="F2544" s="145"/>
      <c r="G2544" s="32"/>
      <c r="H2544" s="32"/>
      <c r="I2544" s="146"/>
      <c r="J2544" s="146"/>
      <c r="K2544" s="32"/>
      <c r="L2544" s="32"/>
      <c r="M2544" s="109"/>
    </row>
    <row r="2545" spans="1:13">
      <c r="E2545" s="145"/>
      <c r="F2545" s="145"/>
      <c r="G2545" s="109"/>
      <c r="H2545" s="109"/>
      <c r="I2545" s="109"/>
      <c r="J2545" s="146"/>
      <c r="K2545" s="32"/>
      <c r="L2545" s="32"/>
      <c r="M2545" s="109"/>
    </row>
    <row r="2546" spans="1:13">
      <c r="B2546" s="158"/>
      <c r="E2546" s="145"/>
      <c r="F2546" s="145"/>
      <c r="I2546" s="109"/>
      <c r="K2546" s="109"/>
      <c r="L2546" s="109"/>
      <c r="M2546" s="109"/>
    </row>
    <row r="2547" spans="1:13">
      <c r="E2547" s="145"/>
      <c r="F2547" s="145"/>
    </row>
    <row r="2548" spans="1:13">
      <c r="E2548" s="145"/>
      <c r="F2548" s="145"/>
      <c r="G2548" s="109"/>
      <c r="H2548" s="146"/>
      <c r="M2548" s="109"/>
    </row>
    <row r="2549" spans="1:13">
      <c r="E2549" s="145"/>
      <c r="F2549" s="145"/>
      <c r="G2549" s="109"/>
      <c r="H2549" s="146"/>
      <c r="M2549" s="109"/>
    </row>
    <row r="2550" spans="1:13">
      <c r="E2550" s="145"/>
      <c r="F2550" s="145"/>
      <c r="G2550" s="32"/>
      <c r="H2550" s="32"/>
      <c r="I2550" s="32"/>
      <c r="J2550" s="32"/>
      <c r="K2550" s="109"/>
      <c r="M2550" s="109"/>
    </row>
    <row r="2551" spans="1:13">
      <c r="E2551" s="145"/>
      <c r="F2551" s="145"/>
      <c r="G2551" s="32"/>
      <c r="H2551" s="32"/>
      <c r="I2551" s="109"/>
      <c r="K2551" s="32"/>
      <c r="L2551" s="32"/>
      <c r="M2551" s="146"/>
    </row>
    <row r="2552" spans="1:13">
      <c r="E2552" s="145"/>
      <c r="F2552" s="145"/>
      <c r="G2552" s="109"/>
      <c r="H2552" s="109"/>
      <c r="I2552" s="109"/>
      <c r="K2552" s="32"/>
      <c r="L2552" s="32"/>
      <c r="M2552" s="109"/>
    </row>
    <row r="2553" spans="1:13">
      <c r="E2553" s="155"/>
      <c r="F2553" s="145"/>
      <c r="I2553" s="109"/>
      <c r="K2553" s="32"/>
      <c r="L2553" s="32"/>
      <c r="M2553" s="109"/>
    </row>
    <row r="2554" spans="1:13">
      <c r="E2554" s="155"/>
      <c r="F2554" s="145"/>
      <c r="I2554" s="109"/>
      <c r="K2554" s="32"/>
      <c r="L2554" s="32"/>
      <c r="M2554" s="109"/>
    </row>
    <row r="2555" spans="1:13">
      <c r="E2555" s="145"/>
      <c r="F2555" s="145"/>
      <c r="G2555" s="32"/>
      <c r="H2555" s="32"/>
      <c r="I2555" s="109"/>
      <c r="J2555" s="146"/>
      <c r="K2555" s="32"/>
      <c r="L2555" s="32"/>
      <c r="M2555" s="109"/>
    </row>
    <row r="2556" spans="1:13">
      <c r="E2556" s="145"/>
      <c r="F2556" s="145"/>
      <c r="G2556" s="32"/>
      <c r="H2556" s="32"/>
      <c r="I2556" s="146"/>
      <c r="J2556" s="146"/>
      <c r="K2556" s="32"/>
      <c r="L2556" s="32"/>
      <c r="M2556" s="109"/>
    </row>
    <row r="2557" spans="1:13">
      <c r="E2557" s="145"/>
      <c r="F2557" s="145"/>
      <c r="G2557" s="109"/>
      <c r="H2557" s="109"/>
      <c r="I2557" s="109"/>
      <c r="J2557" s="146"/>
      <c r="K2557" s="32"/>
      <c r="L2557" s="32"/>
      <c r="M2557" s="109"/>
    </row>
    <row r="2558" spans="1:13">
      <c r="B2558" s="158"/>
      <c r="E2558" s="145"/>
      <c r="F2558" s="145"/>
      <c r="I2558" s="109"/>
      <c r="K2558" s="109"/>
      <c r="L2558" s="109"/>
      <c r="M2558" s="109"/>
    </row>
    <row r="2559" spans="1:13">
      <c r="A2559" s="32"/>
      <c r="B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</row>
    <row r="2560" spans="1:13">
      <c r="E2560" s="145"/>
      <c r="F2560" s="145"/>
    </row>
    <row r="2561" spans="2:13">
      <c r="C2561" s="32"/>
      <c r="E2561" s="145"/>
      <c r="F2561" s="145"/>
      <c r="G2561" s="109"/>
      <c r="H2561" s="146"/>
      <c r="M2561" s="109"/>
    </row>
    <row r="2562" spans="2:13">
      <c r="E2562" s="145"/>
      <c r="F2562" s="145"/>
      <c r="G2562" s="109"/>
      <c r="H2562" s="146"/>
      <c r="M2562" s="109"/>
    </row>
    <row r="2563" spans="2:13">
      <c r="E2563" s="145"/>
      <c r="F2563" s="145"/>
      <c r="G2563" s="32"/>
      <c r="H2563" s="32"/>
      <c r="I2563" s="32"/>
      <c r="J2563" s="32"/>
      <c r="K2563" s="109"/>
      <c r="M2563" s="109"/>
    </row>
    <row r="2564" spans="2:13">
      <c r="E2564" s="145"/>
      <c r="F2564" s="145"/>
      <c r="G2564" s="32"/>
      <c r="H2564" s="32"/>
      <c r="I2564" s="109"/>
      <c r="K2564" s="32"/>
      <c r="L2564" s="32"/>
      <c r="M2564" s="146"/>
    </row>
    <row r="2565" spans="2:13">
      <c r="E2565" s="145"/>
      <c r="F2565" s="145"/>
      <c r="G2565" s="109"/>
      <c r="H2565" s="109"/>
      <c r="I2565" s="109"/>
      <c r="K2565" s="32"/>
      <c r="L2565" s="32"/>
      <c r="M2565" s="109"/>
    </row>
    <row r="2566" spans="2:13">
      <c r="E2566" s="155"/>
      <c r="F2566" s="145"/>
      <c r="I2566" s="109"/>
      <c r="K2566" s="32"/>
      <c r="L2566" s="32"/>
      <c r="M2566" s="109"/>
    </row>
    <row r="2567" spans="2:13">
      <c r="E2567" s="155"/>
      <c r="F2567" s="145"/>
      <c r="I2567" s="109"/>
      <c r="K2567" s="32"/>
      <c r="L2567" s="32"/>
      <c r="M2567" s="109"/>
    </row>
    <row r="2568" spans="2:13">
      <c r="E2568" s="145"/>
      <c r="F2568" s="145"/>
      <c r="G2568" s="32"/>
      <c r="H2568" s="32"/>
      <c r="I2568" s="109"/>
      <c r="J2568" s="146"/>
      <c r="K2568" s="32"/>
      <c r="L2568" s="32"/>
      <c r="M2568" s="109"/>
    </row>
    <row r="2569" spans="2:13">
      <c r="E2569" s="145"/>
      <c r="F2569" s="145"/>
      <c r="G2569" s="32"/>
      <c r="H2569" s="32"/>
      <c r="I2569" s="146"/>
      <c r="J2569" s="146"/>
      <c r="K2569" s="32"/>
      <c r="L2569" s="32"/>
      <c r="M2569" s="109"/>
    </row>
    <row r="2570" spans="2:13">
      <c r="E2570" s="145"/>
      <c r="F2570" s="145"/>
      <c r="G2570" s="109"/>
      <c r="H2570" s="109"/>
      <c r="I2570" s="109"/>
      <c r="J2570" s="146"/>
      <c r="K2570" s="32"/>
      <c r="L2570" s="32"/>
      <c r="M2570" s="109"/>
    </row>
    <row r="2571" spans="2:13">
      <c r="B2571" s="158"/>
      <c r="E2571" s="145"/>
      <c r="F2571" s="145"/>
      <c r="I2571" s="109"/>
      <c r="K2571" s="109"/>
      <c r="L2571" s="109"/>
      <c r="M2571" s="109"/>
    </row>
    <row r="2572" spans="2:13">
      <c r="E2572" s="145"/>
      <c r="F2572" s="145"/>
    </row>
    <row r="2573" spans="2:13">
      <c r="E2573" s="145"/>
      <c r="F2573" s="145"/>
      <c r="G2573" s="109"/>
      <c r="H2573" s="146"/>
      <c r="M2573" s="109"/>
    </row>
    <row r="2574" spans="2:13">
      <c r="E2574" s="145"/>
      <c r="F2574" s="145"/>
      <c r="G2574" s="109"/>
      <c r="H2574" s="146"/>
      <c r="M2574" s="109"/>
    </row>
    <row r="2575" spans="2:13">
      <c r="E2575" s="145"/>
      <c r="F2575" s="145"/>
      <c r="G2575" s="32"/>
      <c r="H2575" s="32"/>
      <c r="I2575" s="32"/>
      <c r="J2575" s="32"/>
      <c r="K2575" s="109"/>
      <c r="M2575" s="109"/>
    </row>
    <row r="2576" spans="2:13">
      <c r="E2576" s="145"/>
      <c r="F2576" s="145"/>
      <c r="G2576" s="32"/>
      <c r="H2576" s="32"/>
      <c r="I2576" s="109"/>
      <c r="K2576" s="32"/>
      <c r="L2576" s="32"/>
      <c r="M2576" s="146"/>
    </row>
    <row r="2577" spans="2:13">
      <c r="E2577" s="145"/>
      <c r="F2577" s="145"/>
      <c r="G2577" s="109"/>
      <c r="H2577" s="109"/>
      <c r="I2577" s="109"/>
      <c r="K2577" s="32"/>
      <c r="L2577" s="32"/>
      <c r="M2577" s="109"/>
    </row>
    <row r="2578" spans="2:13">
      <c r="E2578" s="155"/>
      <c r="F2578" s="145"/>
      <c r="I2578" s="109"/>
      <c r="K2578" s="32"/>
      <c r="L2578" s="32"/>
      <c r="M2578" s="109"/>
    </row>
    <row r="2579" spans="2:13">
      <c r="E2579" s="155"/>
      <c r="F2579" s="145"/>
      <c r="I2579" s="109"/>
      <c r="K2579" s="32"/>
      <c r="L2579" s="32"/>
      <c r="M2579" s="109"/>
    </row>
    <row r="2580" spans="2:13">
      <c r="E2580" s="145"/>
      <c r="F2580" s="145"/>
      <c r="G2580" s="32"/>
      <c r="H2580" s="32"/>
      <c r="I2580" s="109"/>
      <c r="J2580" s="146"/>
      <c r="K2580" s="32"/>
      <c r="L2580" s="32"/>
      <c r="M2580" s="109"/>
    </row>
    <row r="2581" spans="2:13">
      <c r="E2581" s="145"/>
      <c r="F2581" s="145"/>
      <c r="G2581" s="32"/>
      <c r="H2581" s="32"/>
      <c r="I2581" s="146"/>
      <c r="J2581" s="146"/>
      <c r="K2581" s="32"/>
      <c r="L2581" s="32"/>
      <c r="M2581" s="109"/>
    </row>
    <row r="2582" spans="2:13">
      <c r="E2582" s="145"/>
      <c r="F2582" s="145"/>
      <c r="G2582" s="109"/>
      <c r="H2582" s="109"/>
      <c r="I2582" s="109"/>
      <c r="J2582" s="146"/>
      <c r="K2582" s="32"/>
      <c r="L2582" s="32"/>
      <c r="M2582" s="109"/>
    </row>
    <row r="2583" spans="2:13">
      <c r="B2583" s="158"/>
      <c r="E2583" s="145"/>
      <c r="F2583" s="145"/>
      <c r="I2583" s="109"/>
      <c r="K2583" s="109"/>
      <c r="L2583" s="109"/>
      <c r="M2583" s="109"/>
    </row>
    <row r="2584" spans="2:13">
      <c r="E2584" s="145"/>
      <c r="F2584" s="145"/>
    </row>
    <row r="2585" spans="2:13">
      <c r="E2585" s="145"/>
      <c r="F2585" s="145"/>
      <c r="G2585" s="109"/>
      <c r="H2585" s="146"/>
      <c r="M2585" s="109"/>
    </row>
    <row r="2586" spans="2:13">
      <c r="E2586" s="145"/>
      <c r="F2586" s="145"/>
      <c r="G2586" s="109"/>
      <c r="H2586" s="146"/>
      <c r="M2586" s="109"/>
    </row>
    <row r="2587" spans="2:13">
      <c r="E2587" s="145"/>
      <c r="F2587" s="145"/>
      <c r="G2587" s="32"/>
      <c r="H2587" s="32"/>
      <c r="I2587" s="32"/>
      <c r="J2587" s="32"/>
      <c r="K2587" s="109"/>
      <c r="M2587" s="109"/>
    </row>
    <row r="2588" spans="2:13">
      <c r="E2588" s="145"/>
      <c r="F2588" s="145"/>
      <c r="G2588" s="32"/>
      <c r="H2588" s="32"/>
      <c r="I2588" s="109"/>
      <c r="K2588" s="32"/>
      <c r="L2588" s="32"/>
      <c r="M2588" s="146"/>
    </row>
    <row r="2589" spans="2:13">
      <c r="E2589" s="145"/>
      <c r="F2589" s="145"/>
      <c r="G2589" s="109"/>
      <c r="H2589" s="109"/>
      <c r="I2589" s="109"/>
      <c r="K2589" s="32"/>
      <c r="L2589" s="32"/>
      <c r="M2589" s="109"/>
    </row>
    <row r="2590" spans="2:13">
      <c r="E2590" s="155"/>
      <c r="F2590" s="145"/>
      <c r="I2590" s="109"/>
      <c r="K2590" s="32"/>
      <c r="L2590" s="32"/>
      <c r="M2590" s="109"/>
    </row>
    <row r="2591" spans="2:13">
      <c r="E2591" s="155"/>
      <c r="F2591" s="145"/>
      <c r="I2591" s="109"/>
      <c r="K2591" s="32"/>
      <c r="L2591" s="32"/>
      <c r="M2591" s="109"/>
    </row>
    <row r="2592" spans="2:13">
      <c r="E2592" s="145"/>
      <c r="F2592" s="145"/>
      <c r="G2592" s="32"/>
      <c r="H2592" s="32"/>
      <c r="I2592" s="109"/>
      <c r="J2592" s="146"/>
      <c r="K2592" s="32"/>
      <c r="L2592" s="32"/>
      <c r="M2592" s="109"/>
    </row>
    <row r="2593" spans="1:13">
      <c r="E2593" s="145"/>
      <c r="F2593" s="145"/>
      <c r="G2593" s="32"/>
      <c r="H2593" s="32"/>
      <c r="I2593" s="146"/>
      <c r="J2593" s="146"/>
      <c r="K2593" s="32"/>
      <c r="L2593" s="32"/>
      <c r="M2593" s="109"/>
    </row>
    <row r="2594" spans="1:13">
      <c r="A2594" s="32"/>
      <c r="B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</row>
    <row r="2595" spans="1:13">
      <c r="E2595" s="145"/>
      <c r="F2595" s="145"/>
      <c r="G2595" s="109"/>
      <c r="H2595" s="109"/>
      <c r="I2595" s="109"/>
      <c r="J2595" s="146"/>
      <c r="K2595" s="32"/>
      <c r="L2595" s="32"/>
      <c r="M2595" s="109"/>
    </row>
    <row r="2596" spans="1:13">
      <c r="B2596" s="158"/>
      <c r="C2596" s="32"/>
      <c r="E2596" s="145"/>
      <c r="F2596" s="145"/>
      <c r="I2596" s="109"/>
      <c r="K2596" s="109"/>
      <c r="L2596" s="109"/>
      <c r="M2596" s="109"/>
    </row>
    <row r="2597" spans="1:13">
      <c r="E2597" s="145"/>
      <c r="F2597" s="145"/>
    </row>
    <row r="2598" spans="1:13">
      <c r="E2598" s="145"/>
      <c r="F2598" s="145"/>
      <c r="G2598" s="109"/>
      <c r="H2598" s="146"/>
      <c r="M2598" s="109"/>
    </row>
    <row r="2599" spans="1:13">
      <c r="E2599" s="145"/>
      <c r="F2599" s="145"/>
      <c r="G2599" s="109"/>
      <c r="H2599" s="146"/>
      <c r="M2599" s="109"/>
    </row>
    <row r="2600" spans="1:13">
      <c r="E2600" s="145"/>
      <c r="F2600" s="145"/>
      <c r="G2600" s="32"/>
      <c r="H2600" s="32"/>
      <c r="I2600" s="32"/>
      <c r="J2600" s="32"/>
      <c r="K2600" s="109"/>
      <c r="M2600" s="109"/>
    </row>
    <row r="2601" spans="1:13">
      <c r="E2601" s="145"/>
      <c r="F2601" s="145"/>
      <c r="G2601" s="32"/>
      <c r="H2601" s="32"/>
      <c r="I2601" s="109"/>
      <c r="K2601" s="32"/>
      <c r="L2601" s="32"/>
      <c r="M2601" s="146"/>
    </row>
    <row r="2602" spans="1:13">
      <c r="E2602" s="145"/>
      <c r="F2602" s="145"/>
      <c r="G2602" s="109"/>
      <c r="H2602" s="109"/>
      <c r="I2602" s="109"/>
      <c r="K2602" s="32"/>
      <c r="L2602" s="32"/>
      <c r="M2602" s="109"/>
    </row>
    <row r="2603" spans="1:13">
      <c r="E2603" s="155"/>
      <c r="F2603" s="145"/>
      <c r="I2603" s="109"/>
      <c r="K2603" s="32"/>
      <c r="L2603" s="32"/>
      <c r="M2603" s="109"/>
    </row>
    <row r="2604" spans="1:13">
      <c r="E2604" s="155"/>
      <c r="F2604" s="145"/>
      <c r="I2604" s="109"/>
      <c r="K2604" s="32"/>
      <c r="L2604" s="32"/>
      <c r="M2604" s="109"/>
    </row>
    <row r="2605" spans="1:13">
      <c r="E2605" s="145"/>
      <c r="F2605" s="145"/>
      <c r="G2605" s="32"/>
      <c r="H2605" s="32"/>
      <c r="I2605" s="109"/>
      <c r="J2605" s="146"/>
      <c r="K2605" s="32"/>
      <c r="L2605" s="32"/>
      <c r="M2605" s="109"/>
    </row>
    <row r="2606" spans="1:13">
      <c r="E2606" s="145"/>
      <c r="F2606" s="145"/>
      <c r="G2606" s="32"/>
      <c r="H2606" s="32"/>
      <c r="I2606" s="146"/>
      <c r="J2606" s="146"/>
      <c r="K2606" s="32"/>
      <c r="L2606" s="32"/>
      <c r="M2606" s="109"/>
    </row>
    <row r="2607" spans="1:13">
      <c r="E2607" s="145"/>
      <c r="F2607" s="145"/>
      <c r="G2607" s="109"/>
      <c r="H2607" s="109"/>
      <c r="I2607" s="109"/>
      <c r="J2607" s="146"/>
      <c r="K2607" s="32"/>
      <c r="L2607" s="32"/>
      <c r="M2607" s="109"/>
    </row>
    <row r="2608" spans="1:13">
      <c r="B2608" s="158"/>
      <c r="E2608" s="145"/>
      <c r="F2608" s="145"/>
      <c r="I2608" s="109"/>
      <c r="K2608" s="109"/>
      <c r="L2608" s="109"/>
      <c r="M2608" s="109"/>
    </row>
    <row r="2609" spans="2:13">
      <c r="E2609" s="145"/>
      <c r="F2609" s="145"/>
    </row>
    <row r="2610" spans="2:13">
      <c r="E2610" s="145"/>
      <c r="F2610" s="145"/>
      <c r="G2610" s="109"/>
      <c r="H2610" s="146"/>
      <c r="M2610" s="109"/>
    </row>
    <row r="2611" spans="2:13">
      <c r="E2611" s="145"/>
      <c r="F2611" s="145"/>
      <c r="G2611" s="109"/>
      <c r="H2611" s="146"/>
      <c r="M2611" s="109"/>
    </row>
    <row r="2612" spans="2:13">
      <c r="E2612" s="145"/>
      <c r="F2612" s="145"/>
      <c r="G2612" s="32"/>
      <c r="H2612" s="32"/>
      <c r="I2612" s="32"/>
      <c r="J2612" s="32"/>
      <c r="K2612" s="109"/>
      <c r="M2612" s="109"/>
    </row>
    <row r="2613" spans="2:13">
      <c r="E2613" s="145"/>
      <c r="F2613" s="145"/>
      <c r="G2613" s="32"/>
      <c r="H2613" s="32"/>
      <c r="I2613" s="109"/>
      <c r="K2613" s="32"/>
      <c r="L2613" s="32"/>
      <c r="M2613" s="146"/>
    </row>
    <row r="2614" spans="2:13">
      <c r="E2614" s="145"/>
      <c r="F2614" s="145"/>
      <c r="G2614" s="109"/>
      <c r="H2614" s="109"/>
      <c r="I2614" s="109"/>
      <c r="K2614" s="32"/>
      <c r="L2614" s="32"/>
      <c r="M2614" s="109"/>
    </row>
    <row r="2615" spans="2:13">
      <c r="E2615" s="155"/>
      <c r="F2615" s="145"/>
      <c r="I2615" s="109"/>
      <c r="K2615" s="32"/>
      <c r="L2615" s="32"/>
      <c r="M2615" s="109"/>
    </row>
    <row r="2616" spans="2:13">
      <c r="E2616" s="155"/>
      <c r="F2616" s="145"/>
      <c r="I2616" s="109"/>
      <c r="K2616" s="32"/>
      <c r="L2616" s="32"/>
      <c r="M2616" s="109"/>
    </row>
    <row r="2617" spans="2:13">
      <c r="E2617" s="145"/>
      <c r="F2617" s="145"/>
      <c r="G2617" s="32"/>
      <c r="H2617" s="32"/>
      <c r="I2617" s="109"/>
      <c r="J2617" s="146"/>
      <c r="K2617" s="32"/>
      <c r="L2617" s="32"/>
      <c r="M2617" s="109"/>
    </row>
    <row r="2618" spans="2:13">
      <c r="E2618" s="145"/>
      <c r="F2618" s="145"/>
      <c r="G2618" s="32"/>
      <c r="H2618" s="32"/>
      <c r="I2618" s="146"/>
      <c r="J2618" s="146"/>
      <c r="K2618" s="32"/>
      <c r="L2618" s="32"/>
      <c r="M2618" s="109"/>
    </row>
    <row r="2619" spans="2:13">
      <c r="E2619" s="145"/>
      <c r="F2619" s="145"/>
      <c r="G2619" s="109"/>
      <c r="H2619" s="109"/>
      <c r="I2619" s="109"/>
      <c r="J2619" s="146"/>
      <c r="K2619" s="32"/>
      <c r="L2619" s="32"/>
      <c r="M2619" s="109"/>
    </row>
    <row r="2620" spans="2:13">
      <c r="B2620" s="158"/>
      <c r="E2620" s="145"/>
      <c r="F2620" s="145"/>
      <c r="I2620" s="109"/>
      <c r="K2620" s="109"/>
      <c r="L2620" s="109"/>
      <c r="M2620" s="109"/>
    </row>
    <row r="2621" spans="2:13">
      <c r="E2621" s="145"/>
      <c r="F2621" s="145"/>
    </row>
    <row r="2622" spans="2:13">
      <c r="E2622" s="145"/>
      <c r="F2622" s="145"/>
      <c r="G2622" s="109"/>
      <c r="H2622" s="146"/>
      <c r="M2622" s="109"/>
    </row>
    <row r="2623" spans="2:13">
      <c r="E2623" s="145"/>
      <c r="F2623" s="145"/>
      <c r="G2623" s="109"/>
      <c r="H2623" s="146"/>
      <c r="M2623" s="109"/>
    </row>
    <row r="2624" spans="2:13">
      <c r="E2624" s="145"/>
      <c r="F2624" s="145"/>
      <c r="G2624" s="32"/>
      <c r="H2624" s="32"/>
      <c r="I2624" s="32"/>
      <c r="J2624" s="32"/>
      <c r="K2624" s="109"/>
      <c r="M2624" s="109"/>
    </row>
    <row r="2625" spans="1:13">
      <c r="E2625" s="145"/>
      <c r="F2625" s="145"/>
      <c r="G2625" s="32"/>
      <c r="H2625" s="32"/>
      <c r="I2625" s="109"/>
      <c r="K2625" s="32"/>
      <c r="L2625" s="32"/>
      <c r="M2625" s="146"/>
    </row>
    <row r="2626" spans="1:13">
      <c r="E2626" s="145"/>
      <c r="F2626" s="145"/>
      <c r="G2626" s="109"/>
      <c r="H2626" s="109"/>
      <c r="I2626" s="109"/>
      <c r="K2626" s="32"/>
      <c r="L2626" s="32"/>
      <c r="M2626" s="109"/>
    </row>
    <row r="2627" spans="1:13">
      <c r="E2627" s="155"/>
      <c r="F2627" s="145"/>
      <c r="I2627" s="109"/>
      <c r="K2627" s="32"/>
      <c r="L2627" s="32"/>
      <c r="M2627" s="109"/>
    </row>
    <row r="2628" spans="1:13">
      <c r="E2628" s="155"/>
      <c r="F2628" s="145"/>
      <c r="I2628" s="109"/>
      <c r="K2628" s="32"/>
      <c r="L2628" s="32"/>
      <c r="M2628" s="109"/>
    </row>
    <row r="2629" spans="1:13">
      <c r="A2629" s="32"/>
      <c r="B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</row>
    <row r="2630" spans="1:13">
      <c r="E2630" s="145"/>
      <c r="F2630" s="145"/>
      <c r="G2630" s="32"/>
      <c r="H2630" s="32"/>
      <c r="I2630" s="109"/>
      <c r="J2630" s="146"/>
      <c r="K2630" s="32"/>
      <c r="L2630" s="32"/>
      <c r="M2630" s="109"/>
    </row>
    <row r="2631" spans="1:13">
      <c r="C2631" s="32"/>
      <c r="E2631" s="145"/>
      <c r="F2631" s="145"/>
      <c r="G2631" s="32"/>
      <c r="H2631" s="32"/>
      <c r="I2631" s="146"/>
      <c r="J2631" s="146"/>
      <c r="K2631" s="32"/>
      <c r="L2631" s="32"/>
      <c r="M2631" s="109"/>
    </row>
    <row r="2632" spans="1:13">
      <c r="E2632" s="145"/>
      <c r="F2632" s="145"/>
      <c r="G2632" s="109"/>
      <c r="H2632" s="109"/>
      <c r="I2632" s="109"/>
      <c r="J2632" s="146"/>
      <c r="K2632" s="32"/>
      <c r="L2632" s="32"/>
      <c r="M2632" s="109"/>
    </row>
    <row r="2633" spans="1:13">
      <c r="B2633" s="158"/>
      <c r="E2633" s="145"/>
      <c r="F2633" s="145"/>
      <c r="I2633" s="109"/>
      <c r="K2633" s="109"/>
      <c r="L2633" s="109"/>
      <c r="M2633" s="109"/>
    </row>
    <row r="2634" spans="1:13">
      <c r="E2634" s="145"/>
      <c r="F2634" s="145"/>
    </row>
    <row r="2635" spans="1:13">
      <c r="E2635" s="145"/>
      <c r="F2635" s="145"/>
      <c r="G2635" s="109"/>
      <c r="H2635" s="146"/>
      <c r="M2635" s="109"/>
    </row>
    <row r="2636" spans="1:13">
      <c r="E2636" s="145"/>
      <c r="F2636" s="145"/>
      <c r="G2636" s="109"/>
      <c r="H2636" s="146"/>
      <c r="M2636" s="109"/>
    </row>
    <row r="2637" spans="1:13">
      <c r="E2637" s="145"/>
      <c r="F2637" s="145"/>
      <c r="G2637" s="32"/>
      <c r="H2637" s="32"/>
      <c r="I2637" s="32"/>
      <c r="J2637" s="32"/>
      <c r="K2637" s="109"/>
      <c r="M2637" s="109"/>
    </row>
    <row r="2638" spans="1:13">
      <c r="E2638" s="145"/>
      <c r="F2638" s="145"/>
      <c r="G2638" s="32"/>
      <c r="H2638" s="32"/>
      <c r="I2638" s="109"/>
      <c r="K2638" s="32"/>
      <c r="L2638" s="32"/>
      <c r="M2638" s="146"/>
    </row>
    <row r="2639" spans="1:13">
      <c r="E2639" s="145"/>
      <c r="F2639" s="145"/>
      <c r="G2639" s="109"/>
      <c r="H2639" s="109"/>
      <c r="I2639" s="109"/>
      <c r="K2639" s="32"/>
      <c r="L2639" s="32"/>
      <c r="M2639" s="109"/>
    </row>
    <row r="2640" spans="1:13">
      <c r="E2640" s="155"/>
      <c r="F2640" s="145"/>
      <c r="I2640" s="109"/>
      <c r="K2640" s="32"/>
      <c r="L2640" s="32"/>
      <c r="M2640" s="109"/>
    </row>
    <row r="2641" spans="2:13">
      <c r="E2641" s="155"/>
      <c r="F2641" s="145"/>
      <c r="I2641" s="109"/>
      <c r="K2641" s="32"/>
      <c r="L2641" s="32"/>
      <c r="M2641" s="109"/>
    </row>
    <row r="2642" spans="2:13">
      <c r="E2642" s="145"/>
      <c r="F2642" s="145"/>
      <c r="G2642" s="32"/>
      <c r="H2642" s="32"/>
      <c r="I2642" s="109"/>
      <c r="J2642" s="146"/>
      <c r="K2642" s="32"/>
      <c r="L2642" s="32"/>
      <c r="M2642" s="109"/>
    </row>
    <row r="2643" spans="2:13">
      <c r="E2643" s="145"/>
      <c r="F2643" s="145"/>
      <c r="G2643" s="32"/>
      <c r="H2643" s="32"/>
      <c r="I2643" s="146"/>
      <c r="J2643" s="146"/>
      <c r="K2643" s="32"/>
      <c r="L2643" s="32"/>
      <c r="M2643" s="109"/>
    </row>
    <row r="2644" spans="2:13">
      <c r="E2644" s="145"/>
      <c r="F2644" s="145"/>
      <c r="G2644" s="109"/>
      <c r="H2644" s="109"/>
      <c r="I2644" s="109"/>
      <c r="J2644" s="146"/>
      <c r="K2644" s="32"/>
      <c r="L2644" s="32"/>
      <c r="M2644" s="109"/>
    </row>
    <row r="2645" spans="2:13">
      <c r="B2645" s="158"/>
      <c r="E2645" s="145"/>
      <c r="F2645" s="145"/>
      <c r="I2645" s="109"/>
      <c r="K2645" s="109"/>
      <c r="L2645" s="109"/>
      <c r="M2645" s="109"/>
    </row>
    <row r="2646" spans="2:13">
      <c r="E2646" s="145"/>
      <c r="F2646" s="145"/>
    </row>
    <row r="2647" spans="2:13">
      <c r="E2647" s="145"/>
      <c r="F2647" s="145"/>
      <c r="G2647" s="109"/>
      <c r="H2647" s="146"/>
      <c r="M2647" s="109"/>
    </row>
    <row r="2648" spans="2:13">
      <c r="E2648" s="145"/>
      <c r="F2648" s="145"/>
      <c r="G2648" s="109"/>
      <c r="H2648" s="146"/>
      <c r="M2648" s="109"/>
    </row>
    <row r="2649" spans="2:13">
      <c r="E2649" s="145"/>
      <c r="F2649" s="145"/>
      <c r="G2649" s="32"/>
      <c r="H2649" s="32"/>
      <c r="I2649" s="32"/>
      <c r="J2649" s="32"/>
      <c r="K2649" s="109"/>
      <c r="M2649" s="109"/>
    </row>
    <row r="2650" spans="2:13">
      <c r="E2650" s="145"/>
      <c r="F2650" s="145"/>
      <c r="G2650" s="32"/>
      <c r="H2650" s="32"/>
      <c r="I2650" s="109"/>
      <c r="K2650" s="32"/>
      <c r="L2650" s="32"/>
      <c r="M2650" s="146"/>
    </row>
    <row r="2651" spans="2:13">
      <c r="E2651" s="145"/>
      <c r="F2651" s="145"/>
      <c r="G2651" s="109"/>
      <c r="H2651" s="109"/>
      <c r="I2651" s="109"/>
      <c r="K2651" s="32"/>
      <c r="L2651" s="32"/>
      <c r="M2651" s="109"/>
    </row>
    <row r="2652" spans="2:13">
      <c r="E2652" s="155"/>
      <c r="F2652" s="145"/>
      <c r="I2652" s="109"/>
      <c r="K2652" s="32"/>
      <c r="L2652" s="32"/>
      <c r="M2652" s="109"/>
    </row>
    <row r="2653" spans="2:13">
      <c r="E2653" s="155"/>
      <c r="F2653" s="145"/>
      <c r="I2653" s="109"/>
      <c r="K2653" s="32"/>
      <c r="L2653" s="32"/>
      <c r="M2653" s="109"/>
    </row>
    <row r="2654" spans="2:13">
      <c r="E2654" s="145"/>
      <c r="F2654" s="145"/>
      <c r="G2654" s="32"/>
      <c r="H2654" s="32"/>
      <c r="I2654" s="109"/>
      <c r="J2654" s="146"/>
      <c r="K2654" s="32"/>
      <c r="L2654" s="32"/>
      <c r="M2654" s="109"/>
    </row>
    <row r="2655" spans="2:13">
      <c r="E2655" s="145"/>
      <c r="F2655" s="145"/>
      <c r="G2655" s="32"/>
      <c r="H2655" s="32"/>
      <c r="I2655" s="146"/>
      <c r="J2655" s="146"/>
      <c r="K2655" s="32"/>
      <c r="L2655" s="32"/>
      <c r="M2655" s="109"/>
    </row>
    <row r="2656" spans="2:13">
      <c r="E2656" s="145"/>
      <c r="F2656" s="145"/>
      <c r="G2656" s="109"/>
      <c r="H2656" s="109"/>
      <c r="I2656" s="109"/>
      <c r="J2656" s="146"/>
      <c r="K2656" s="32"/>
      <c r="L2656" s="32"/>
      <c r="M2656" s="109"/>
    </row>
    <row r="2657" spans="1:13">
      <c r="B2657" s="158"/>
      <c r="E2657" s="145"/>
      <c r="F2657" s="145"/>
      <c r="I2657" s="109"/>
      <c r="K2657" s="109"/>
      <c r="L2657" s="109"/>
      <c r="M2657" s="109"/>
    </row>
    <row r="2658" spans="1:13">
      <c r="E2658" s="145"/>
      <c r="F2658" s="145"/>
    </row>
    <row r="2659" spans="1:13">
      <c r="E2659" s="145"/>
      <c r="F2659" s="145"/>
      <c r="G2659" s="109"/>
      <c r="H2659" s="146"/>
      <c r="M2659" s="109"/>
    </row>
    <row r="2660" spans="1:13">
      <c r="E2660" s="145"/>
      <c r="F2660" s="145"/>
      <c r="G2660" s="109"/>
      <c r="H2660" s="146"/>
      <c r="M2660" s="109"/>
    </row>
    <row r="2661" spans="1:13">
      <c r="E2661" s="145"/>
      <c r="F2661" s="145"/>
      <c r="G2661" s="32"/>
      <c r="H2661" s="32"/>
      <c r="I2661" s="32"/>
      <c r="J2661" s="32"/>
      <c r="K2661" s="109"/>
      <c r="M2661" s="109"/>
    </row>
    <row r="2662" spans="1:13">
      <c r="E2662" s="145"/>
      <c r="F2662" s="145"/>
      <c r="G2662" s="32"/>
      <c r="H2662" s="32"/>
      <c r="I2662" s="109"/>
      <c r="K2662" s="32"/>
      <c r="L2662" s="32"/>
      <c r="M2662" s="146"/>
    </row>
    <row r="2663" spans="1:13">
      <c r="E2663" s="145"/>
      <c r="F2663" s="145"/>
      <c r="G2663" s="109"/>
      <c r="H2663" s="109"/>
      <c r="I2663" s="109"/>
      <c r="K2663" s="32"/>
      <c r="L2663" s="32"/>
      <c r="M2663" s="109"/>
    </row>
    <row r="2664" spans="1:13">
      <c r="A2664" s="32"/>
      <c r="B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</row>
    <row r="2665" spans="1:13">
      <c r="E2665" s="155"/>
      <c r="F2665" s="145"/>
      <c r="I2665" s="109"/>
      <c r="K2665" s="32"/>
      <c r="L2665" s="32"/>
      <c r="M2665" s="109"/>
    </row>
    <row r="2666" spans="1:13">
      <c r="C2666" s="32"/>
      <c r="E2666" s="155"/>
      <c r="F2666" s="145"/>
      <c r="I2666" s="109"/>
      <c r="K2666" s="32"/>
      <c r="L2666" s="32"/>
      <c r="M2666" s="109"/>
    </row>
    <row r="2667" spans="1:13">
      <c r="E2667" s="145"/>
      <c r="F2667" s="145"/>
      <c r="G2667" s="32"/>
      <c r="H2667" s="32"/>
      <c r="I2667" s="109"/>
      <c r="J2667" s="146"/>
      <c r="K2667" s="32"/>
      <c r="L2667" s="32"/>
      <c r="M2667" s="109"/>
    </row>
    <row r="2668" spans="1:13">
      <c r="E2668" s="145"/>
      <c r="F2668" s="145"/>
      <c r="G2668" s="32"/>
      <c r="H2668" s="32"/>
      <c r="I2668" s="146"/>
      <c r="J2668" s="146"/>
      <c r="K2668" s="32"/>
      <c r="L2668" s="32"/>
      <c r="M2668" s="109"/>
    </row>
    <row r="2669" spans="1:13">
      <c r="E2669" s="145"/>
      <c r="F2669" s="145"/>
      <c r="G2669" s="109"/>
      <c r="H2669" s="109"/>
      <c r="I2669" s="109"/>
      <c r="J2669" s="146"/>
      <c r="K2669" s="32"/>
      <c r="L2669" s="32"/>
      <c r="M2669" s="109"/>
    </row>
    <row r="2670" spans="1:13">
      <c r="B2670" s="158"/>
      <c r="E2670" s="145"/>
      <c r="F2670" s="145"/>
      <c r="I2670" s="109"/>
      <c r="K2670" s="109"/>
      <c r="L2670" s="109"/>
      <c r="M2670" s="109"/>
    </row>
    <row r="2671" spans="1:13">
      <c r="E2671" s="145"/>
      <c r="F2671" s="145"/>
    </row>
    <row r="2672" spans="1:13">
      <c r="E2672" s="145"/>
      <c r="F2672" s="145"/>
      <c r="G2672" s="109"/>
      <c r="H2672" s="146"/>
      <c r="M2672" s="109"/>
    </row>
    <row r="2673" spans="2:13">
      <c r="E2673" s="145"/>
      <c r="F2673" s="145"/>
      <c r="G2673" s="109"/>
      <c r="H2673" s="146"/>
      <c r="M2673" s="109"/>
    </row>
    <row r="2674" spans="2:13">
      <c r="E2674" s="145"/>
      <c r="F2674" s="145"/>
      <c r="G2674" s="32"/>
      <c r="H2674" s="32"/>
      <c r="I2674" s="32"/>
      <c r="J2674" s="32"/>
      <c r="K2674" s="109"/>
      <c r="M2674" s="109"/>
    </row>
    <row r="2675" spans="2:13">
      <c r="E2675" s="145"/>
      <c r="F2675" s="145"/>
      <c r="G2675" s="32"/>
      <c r="H2675" s="32"/>
      <c r="I2675" s="109"/>
      <c r="K2675" s="32"/>
      <c r="L2675" s="32"/>
      <c r="M2675" s="146"/>
    </row>
    <row r="2676" spans="2:13">
      <c r="E2676" s="145"/>
      <c r="F2676" s="145"/>
      <c r="G2676" s="109"/>
      <c r="H2676" s="109"/>
      <c r="I2676" s="109"/>
      <c r="K2676" s="32"/>
      <c r="L2676" s="32"/>
      <c r="M2676" s="109"/>
    </row>
    <row r="2677" spans="2:13">
      <c r="E2677" s="155"/>
      <c r="F2677" s="145"/>
      <c r="I2677" s="109"/>
      <c r="K2677" s="32"/>
      <c r="L2677" s="32"/>
      <c r="M2677" s="109"/>
    </row>
    <row r="2678" spans="2:13">
      <c r="E2678" s="155"/>
      <c r="F2678" s="145"/>
      <c r="I2678" s="109"/>
      <c r="K2678" s="32"/>
      <c r="L2678" s="32"/>
      <c r="M2678" s="109"/>
    </row>
    <row r="2679" spans="2:13">
      <c r="E2679" s="145"/>
      <c r="F2679" s="145"/>
      <c r="G2679" s="32"/>
      <c r="H2679" s="32"/>
      <c r="I2679" s="109"/>
      <c r="J2679" s="146"/>
      <c r="K2679" s="32"/>
      <c r="L2679" s="32"/>
      <c r="M2679" s="109"/>
    </row>
    <row r="2680" spans="2:13">
      <c r="E2680" s="145"/>
      <c r="F2680" s="145"/>
      <c r="G2680" s="32"/>
      <c r="H2680" s="32"/>
      <c r="I2680" s="146"/>
      <c r="J2680" s="146"/>
      <c r="K2680" s="32"/>
      <c r="L2680" s="32"/>
      <c r="M2680" s="109"/>
    </row>
    <row r="2681" spans="2:13">
      <c r="E2681" s="145"/>
      <c r="F2681" s="145"/>
      <c r="G2681" s="109"/>
      <c r="H2681" s="109"/>
      <c r="I2681" s="109"/>
      <c r="J2681" s="146"/>
      <c r="K2681" s="32"/>
      <c r="L2681" s="32"/>
      <c r="M2681" s="109"/>
    </row>
    <row r="2682" spans="2:13">
      <c r="B2682" s="158"/>
      <c r="E2682" s="145"/>
      <c r="F2682" s="145"/>
      <c r="I2682" s="109"/>
      <c r="K2682" s="109"/>
      <c r="L2682" s="109"/>
      <c r="M2682" s="109"/>
    </row>
    <row r="2683" spans="2:13">
      <c r="E2683" s="145"/>
      <c r="F2683" s="145"/>
    </row>
    <row r="2684" spans="2:13">
      <c r="E2684" s="145"/>
      <c r="F2684" s="145"/>
    </row>
    <row r="2685" spans="2:13">
      <c r="E2685" s="145"/>
      <c r="F2685" s="145"/>
      <c r="G2685" s="109"/>
      <c r="H2685" s="146"/>
      <c r="M2685" s="109"/>
    </row>
    <row r="2686" spans="2:13">
      <c r="E2686" s="145"/>
      <c r="F2686" s="145"/>
      <c r="G2686" s="32"/>
      <c r="H2686" s="32"/>
      <c r="I2686" s="32"/>
      <c r="J2686" s="32"/>
      <c r="K2686" s="109"/>
      <c r="M2686" s="109"/>
    </row>
    <row r="2687" spans="2:13">
      <c r="E2687" s="145"/>
      <c r="F2687" s="145"/>
      <c r="G2687" s="32"/>
      <c r="H2687" s="32"/>
      <c r="I2687" s="109"/>
      <c r="K2687" s="32"/>
      <c r="L2687" s="32"/>
      <c r="M2687" s="146"/>
    </row>
    <row r="2688" spans="2:13">
      <c r="E2688" s="145"/>
      <c r="F2688" s="145"/>
      <c r="G2688" s="109"/>
      <c r="H2688" s="109"/>
      <c r="I2688" s="109"/>
      <c r="K2688" s="32"/>
      <c r="L2688" s="32"/>
      <c r="M2688" s="109"/>
    </row>
    <row r="2689" spans="1:13">
      <c r="E2689" s="155"/>
      <c r="F2689" s="145"/>
      <c r="I2689" s="109"/>
      <c r="K2689" s="32"/>
      <c r="L2689" s="32"/>
      <c r="M2689" s="109"/>
    </row>
    <row r="2690" spans="1:13">
      <c r="E2690" s="155"/>
      <c r="F2690" s="145"/>
      <c r="I2690" s="109"/>
      <c r="K2690" s="32"/>
      <c r="L2690" s="32"/>
      <c r="M2690" s="109"/>
    </row>
    <row r="2691" spans="1:13">
      <c r="E2691" s="145"/>
      <c r="F2691" s="145"/>
      <c r="G2691" s="32"/>
      <c r="H2691" s="32"/>
      <c r="I2691" s="109"/>
      <c r="J2691" s="146"/>
      <c r="K2691" s="32"/>
      <c r="L2691" s="32"/>
      <c r="M2691" s="109"/>
    </row>
    <row r="2692" spans="1:13">
      <c r="E2692" s="145"/>
      <c r="F2692" s="145"/>
      <c r="G2692" s="32"/>
      <c r="H2692" s="32"/>
      <c r="I2692" s="146"/>
      <c r="J2692" s="146"/>
      <c r="K2692" s="32"/>
      <c r="L2692" s="32"/>
      <c r="M2692" s="109"/>
    </row>
    <row r="2693" spans="1:13">
      <c r="E2693" s="145"/>
      <c r="F2693" s="145"/>
      <c r="G2693" s="109"/>
      <c r="H2693" s="109"/>
      <c r="I2693" s="109"/>
      <c r="J2693" s="146"/>
      <c r="K2693" s="32"/>
      <c r="L2693" s="32"/>
      <c r="M2693" s="109"/>
    </row>
    <row r="2694" spans="1:13">
      <c r="B2694" s="158"/>
      <c r="E2694" s="145"/>
      <c r="F2694" s="145"/>
      <c r="I2694" s="109"/>
      <c r="K2694" s="109"/>
      <c r="L2694" s="109"/>
      <c r="M2694" s="109"/>
    </row>
    <row r="2695" spans="1:13">
      <c r="E2695" s="145"/>
      <c r="F2695" s="145"/>
    </row>
    <row r="2696" spans="1:13">
      <c r="E2696" s="145"/>
      <c r="F2696" s="145"/>
      <c r="G2696" s="109"/>
      <c r="H2696" s="146"/>
      <c r="M2696" s="109"/>
    </row>
    <row r="2697" spans="1:13">
      <c r="E2697" s="145"/>
      <c r="F2697" s="145"/>
      <c r="G2697" s="109"/>
      <c r="H2697" s="146"/>
      <c r="M2697" s="109"/>
    </row>
    <row r="2698" spans="1:13">
      <c r="E2698" s="145"/>
      <c r="F2698" s="145"/>
      <c r="G2698" s="32"/>
      <c r="H2698" s="32"/>
      <c r="I2698" s="32"/>
      <c r="J2698" s="32"/>
      <c r="K2698" s="109"/>
      <c r="M2698" s="109"/>
    </row>
    <row r="2699" spans="1:13">
      <c r="A2699" s="32"/>
      <c r="B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</row>
    <row r="2700" spans="1:13">
      <c r="E2700" s="145"/>
      <c r="F2700" s="145"/>
      <c r="G2700" s="32"/>
      <c r="H2700" s="32"/>
      <c r="I2700" s="109"/>
      <c r="K2700" s="32"/>
      <c r="L2700" s="32"/>
      <c r="M2700" s="146"/>
    </row>
    <row r="2701" spans="1:13">
      <c r="C2701" s="32"/>
      <c r="E2701" s="145"/>
      <c r="F2701" s="145"/>
      <c r="G2701" s="109"/>
      <c r="H2701" s="109"/>
      <c r="I2701" s="109"/>
      <c r="K2701" s="32"/>
      <c r="L2701" s="32"/>
      <c r="M2701" s="109"/>
    </row>
    <row r="2702" spans="1:13">
      <c r="E2702" s="155"/>
      <c r="F2702" s="145"/>
      <c r="I2702" s="109"/>
      <c r="K2702" s="32"/>
      <c r="L2702" s="32"/>
      <c r="M2702" s="109"/>
    </row>
    <row r="2703" spans="1:13">
      <c r="E2703" s="155"/>
      <c r="F2703" s="145"/>
      <c r="I2703" s="109"/>
      <c r="K2703" s="32"/>
      <c r="L2703" s="32"/>
      <c r="M2703" s="109"/>
    </row>
    <row r="2704" spans="1:13">
      <c r="E2704" s="145"/>
      <c r="F2704" s="145"/>
      <c r="G2704" s="32"/>
      <c r="H2704" s="32"/>
      <c r="I2704" s="109"/>
      <c r="J2704" s="146"/>
      <c r="K2704" s="32"/>
      <c r="L2704" s="32"/>
      <c r="M2704" s="109"/>
    </row>
    <row r="2705" spans="2:13">
      <c r="E2705" s="145"/>
      <c r="F2705" s="145"/>
      <c r="G2705" s="32"/>
      <c r="H2705" s="32"/>
      <c r="I2705" s="146"/>
      <c r="J2705" s="146"/>
      <c r="K2705" s="32"/>
      <c r="L2705" s="32"/>
      <c r="M2705" s="109"/>
    </row>
    <row r="2706" spans="2:13">
      <c r="E2706" s="145"/>
      <c r="F2706" s="145"/>
      <c r="G2706" s="109"/>
      <c r="H2706" s="109"/>
      <c r="I2706" s="109"/>
      <c r="J2706" s="146"/>
      <c r="K2706" s="32"/>
      <c r="L2706" s="32"/>
      <c r="M2706" s="109"/>
    </row>
    <row r="2707" spans="2:13">
      <c r="B2707" s="158"/>
      <c r="E2707" s="145"/>
      <c r="F2707" s="145"/>
      <c r="I2707" s="109"/>
      <c r="K2707" s="109"/>
      <c r="L2707" s="109"/>
      <c r="M2707" s="109"/>
    </row>
    <row r="2708" spans="2:13" ht="15.75" customHeight="1">
      <c r="E2708" s="145"/>
      <c r="F2708" s="145"/>
    </row>
    <row r="2709" spans="2:13">
      <c r="E2709" s="145"/>
      <c r="F2709" s="145"/>
      <c r="G2709" s="109"/>
      <c r="H2709" s="146"/>
      <c r="M2709" s="109"/>
    </row>
    <row r="2710" spans="2:13">
      <c r="E2710" s="145"/>
      <c r="F2710" s="145"/>
      <c r="G2710" s="109"/>
      <c r="H2710" s="146"/>
      <c r="M2710" s="109"/>
    </row>
    <row r="2711" spans="2:13">
      <c r="E2711" s="145"/>
      <c r="F2711" s="145"/>
      <c r="G2711" s="32"/>
      <c r="H2711" s="32"/>
      <c r="I2711" s="32"/>
      <c r="J2711" s="32"/>
      <c r="K2711" s="109"/>
      <c r="M2711" s="109"/>
    </row>
    <row r="2712" spans="2:13">
      <c r="E2712" s="145"/>
      <c r="F2712" s="145"/>
      <c r="G2712" s="32"/>
      <c r="H2712" s="32"/>
      <c r="I2712" s="109"/>
      <c r="K2712" s="32"/>
      <c r="L2712" s="32"/>
      <c r="M2712" s="146"/>
    </row>
    <row r="2713" spans="2:13">
      <c r="E2713" s="145"/>
      <c r="F2713" s="145"/>
      <c r="G2713" s="109"/>
      <c r="H2713" s="109"/>
      <c r="I2713" s="109"/>
      <c r="K2713" s="32"/>
      <c r="L2713" s="32"/>
      <c r="M2713" s="109"/>
    </row>
    <row r="2714" spans="2:13">
      <c r="E2714" s="155"/>
      <c r="F2714" s="145"/>
      <c r="I2714" s="109"/>
      <c r="K2714" s="32"/>
      <c r="L2714" s="32"/>
      <c r="M2714" s="109"/>
    </row>
    <row r="2715" spans="2:13">
      <c r="E2715" s="155"/>
      <c r="F2715" s="145"/>
      <c r="I2715" s="109"/>
      <c r="K2715" s="32"/>
      <c r="L2715" s="32"/>
      <c r="M2715" s="109"/>
    </row>
    <row r="2716" spans="2:13">
      <c r="E2716" s="145"/>
      <c r="F2716" s="145"/>
      <c r="G2716" s="32"/>
      <c r="H2716" s="32"/>
      <c r="I2716" s="109"/>
      <c r="J2716" s="146"/>
      <c r="K2716" s="32"/>
      <c r="L2716" s="32"/>
      <c r="M2716" s="109"/>
    </row>
    <row r="2717" spans="2:13">
      <c r="E2717" s="145"/>
      <c r="F2717" s="145"/>
      <c r="G2717" s="32"/>
      <c r="H2717" s="32"/>
      <c r="I2717" s="146"/>
      <c r="J2717" s="146"/>
      <c r="K2717" s="32"/>
      <c r="L2717" s="32"/>
      <c r="M2717" s="109"/>
    </row>
    <row r="2718" spans="2:13">
      <c r="E2718" s="145"/>
      <c r="F2718" s="145"/>
      <c r="G2718" s="109"/>
      <c r="H2718" s="109"/>
      <c r="I2718" s="109"/>
      <c r="J2718" s="146"/>
      <c r="K2718" s="32"/>
      <c r="L2718" s="32"/>
      <c r="M2718" s="109"/>
    </row>
    <row r="2719" spans="2:13">
      <c r="B2719" s="158"/>
      <c r="E2719" s="145"/>
      <c r="F2719" s="145"/>
      <c r="I2719" s="109"/>
      <c r="K2719" s="109"/>
      <c r="L2719" s="109"/>
      <c r="M2719" s="109"/>
    </row>
    <row r="2720" spans="2:13" ht="16.5" customHeight="1">
      <c r="E2720" s="145"/>
      <c r="F2720" s="145"/>
    </row>
    <row r="2721" spans="1:13">
      <c r="E2721" s="145"/>
      <c r="F2721" s="145"/>
      <c r="G2721" s="109"/>
      <c r="H2721" s="146"/>
      <c r="M2721" s="109"/>
    </row>
    <row r="2722" spans="1:13">
      <c r="E2722" s="145"/>
      <c r="F2722" s="145"/>
      <c r="G2722" s="109"/>
      <c r="H2722" s="146"/>
      <c r="M2722" s="109"/>
    </row>
    <row r="2723" spans="1:13">
      <c r="E2723" s="145"/>
      <c r="F2723" s="145"/>
      <c r="G2723" s="32"/>
      <c r="H2723" s="32"/>
      <c r="I2723" s="32"/>
      <c r="J2723" s="32"/>
      <c r="K2723" s="109"/>
      <c r="M2723" s="109"/>
    </row>
    <row r="2724" spans="1:13">
      <c r="E2724" s="145"/>
      <c r="F2724" s="145"/>
      <c r="G2724" s="32"/>
      <c r="H2724" s="32"/>
      <c r="I2724" s="109"/>
      <c r="K2724" s="32"/>
      <c r="L2724" s="32"/>
      <c r="M2724" s="146"/>
    </row>
    <row r="2725" spans="1:13">
      <c r="E2725" s="145"/>
      <c r="F2725" s="145"/>
      <c r="G2725" s="109"/>
      <c r="H2725" s="109"/>
      <c r="I2725" s="109"/>
      <c r="K2725" s="32"/>
      <c r="L2725" s="32"/>
      <c r="M2725" s="109"/>
    </row>
    <row r="2726" spans="1:13">
      <c r="E2726" s="155"/>
      <c r="F2726" s="145"/>
      <c r="I2726" s="109"/>
      <c r="K2726" s="32"/>
      <c r="L2726" s="32"/>
      <c r="M2726" s="109"/>
    </row>
    <row r="2727" spans="1:13">
      <c r="E2727" s="155"/>
      <c r="F2727" s="145"/>
      <c r="I2727" s="109"/>
      <c r="K2727" s="32"/>
      <c r="L2727" s="32"/>
      <c r="M2727" s="109"/>
    </row>
    <row r="2728" spans="1:13">
      <c r="E2728" s="145"/>
      <c r="F2728" s="145"/>
      <c r="G2728" s="32"/>
      <c r="H2728" s="32"/>
      <c r="I2728" s="109"/>
      <c r="J2728" s="146"/>
      <c r="K2728" s="32"/>
      <c r="L2728" s="32"/>
      <c r="M2728" s="109"/>
    </row>
    <row r="2729" spans="1:13">
      <c r="E2729" s="145"/>
      <c r="F2729" s="145"/>
      <c r="G2729" s="32"/>
      <c r="H2729" s="32"/>
      <c r="I2729" s="146"/>
      <c r="J2729" s="146"/>
      <c r="K2729" s="32"/>
      <c r="L2729" s="32"/>
      <c r="M2729" s="109"/>
    </row>
    <row r="2730" spans="1:13">
      <c r="E2730" s="145"/>
      <c r="F2730" s="145"/>
      <c r="G2730" s="109"/>
      <c r="H2730" s="109"/>
      <c r="I2730" s="109"/>
      <c r="J2730" s="146"/>
      <c r="K2730" s="32"/>
      <c r="L2730" s="32"/>
      <c r="M2730" s="109"/>
    </row>
    <row r="2731" spans="1:13">
      <c r="B2731" s="158"/>
      <c r="E2731" s="145"/>
      <c r="F2731" s="145"/>
      <c r="I2731" s="109"/>
      <c r="K2731" s="109"/>
      <c r="L2731" s="109"/>
      <c r="M2731" s="109"/>
    </row>
    <row r="2734" spans="1:13">
      <c r="A2734" s="32"/>
      <c r="B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</row>
    <row r="2735" spans="1:13" ht="16.5" customHeight="1">
      <c r="E2735" s="145"/>
      <c r="F2735" s="145"/>
    </row>
    <row r="2736" spans="1:13">
      <c r="C2736" s="32"/>
      <c r="E2736" s="145"/>
      <c r="F2736" s="145"/>
      <c r="G2736" s="109"/>
      <c r="H2736" s="146"/>
      <c r="M2736" s="109"/>
    </row>
    <row r="2737" spans="2:13">
      <c r="E2737" s="145"/>
      <c r="F2737" s="145"/>
      <c r="G2737" s="109"/>
      <c r="H2737" s="146"/>
      <c r="M2737" s="109"/>
    </row>
    <row r="2738" spans="2:13">
      <c r="E2738" s="145"/>
      <c r="F2738" s="145"/>
      <c r="G2738" s="32"/>
      <c r="H2738" s="32"/>
      <c r="I2738" s="32"/>
      <c r="J2738" s="32"/>
      <c r="K2738" s="109"/>
      <c r="M2738" s="109"/>
    </row>
    <row r="2739" spans="2:13">
      <c r="E2739" s="145"/>
      <c r="F2739" s="145"/>
      <c r="G2739" s="32"/>
      <c r="H2739" s="32"/>
      <c r="I2739" s="109"/>
      <c r="K2739" s="32"/>
      <c r="L2739" s="32"/>
      <c r="M2739" s="146"/>
    </row>
    <row r="2740" spans="2:13">
      <c r="E2740" s="145"/>
      <c r="F2740" s="145"/>
      <c r="G2740" s="109"/>
      <c r="H2740" s="109"/>
      <c r="I2740" s="109"/>
      <c r="K2740" s="32"/>
      <c r="L2740" s="32"/>
      <c r="M2740" s="109"/>
    </row>
    <row r="2741" spans="2:13">
      <c r="E2741" s="155"/>
      <c r="F2741" s="145"/>
      <c r="I2741" s="109"/>
      <c r="K2741" s="32"/>
      <c r="L2741" s="32"/>
      <c r="M2741" s="109"/>
    </row>
    <row r="2742" spans="2:13">
      <c r="E2742" s="155"/>
      <c r="F2742" s="145"/>
      <c r="I2742" s="109"/>
      <c r="K2742" s="32"/>
      <c r="L2742" s="32"/>
      <c r="M2742" s="109"/>
    </row>
    <row r="2743" spans="2:13">
      <c r="E2743" s="145"/>
      <c r="F2743" s="145"/>
      <c r="G2743" s="32"/>
      <c r="H2743" s="32"/>
      <c r="I2743" s="109"/>
      <c r="J2743" s="146"/>
      <c r="K2743" s="32"/>
      <c r="L2743" s="32"/>
      <c r="M2743" s="109"/>
    </row>
    <row r="2744" spans="2:13">
      <c r="E2744" s="145"/>
      <c r="F2744" s="145"/>
      <c r="G2744" s="32"/>
      <c r="H2744" s="32"/>
      <c r="I2744" s="146"/>
      <c r="J2744" s="146"/>
      <c r="K2744" s="32"/>
      <c r="L2744" s="32"/>
      <c r="M2744" s="109"/>
    </row>
    <row r="2745" spans="2:13">
      <c r="E2745" s="145"/>
      <c r="F2745" s="145"/>
      <c r="G2745" s="109"/>
      <c r="H2745" s="109"/>
      <c r="I2745" s="109"/>
      <c r="J2745" s="146"/>
      <c r="K2745" s="32"/>
      <c r="L2745" s="32"/>
      <c r="M2745" s="109"/>
    </row>
    <row r="2746" spans="2:13">
      <c r="B2746" s="158"/>
      <c r="E2746" s="145"/>
      <c r="F2746" s="145"/>
      <c r="I2746" s="109"/>
      <c r="K2746" s="109"/>
      <c r="L2746" s="109"/>
      <c r="M2746" s="109"/>
    </row>
    <row r="2747" spans="2:13" ht="16.5" customHeight="1">
      <c r="E2747" s="145"/>
      <c r="F2747" s="145"/>
    </row>
    <row r="2748" spans="2:13">
      <c r="E2748" s="145"/>
      <c r="F2748" s="145"/>
      <c r="G2748" s="109"/>
      <c r="H2748" s="146"/>
      <c r="M2748" s="109"/>
    </row>
    <row r="2749" spans="2:13">
      <c r="E2749" s="145"/>
      <c r="F2749" s="145"/>
      <c r="G2749" s="109"/>
      <c r="H2749" s="146"/>
      <c r="M2749" s="109"/>
    </row>
    <row r="2750" spans="2:13">
      <c r="E2750" s="145"/>
      <c r="F2750" s="145"/>
      <c r="G2750" s="32"/>
      <c r="H2750" s="32"/>
      <c r="I2750" s="32"/>
      <c r="J2750" s="32"/>
      <c r="K2750" s="109"/>
      <c r="M2750" s="109"/>
    </row>
    <row r="2751" spans="2:13">
      <c r="E2751" s="145"/>
      <c r="F2751" s="145"/>
      <c r="G2751" s="32"/>
      <c r="H2751" s="32"/>
      <c r="I2751" s="109"/>
      <c r="K2751" s="32"/>
      <c r="L2751" s="32"/>
      <c r="M2751" s="146"/>
    </row>
    <row r="2752" spans="2:13">
      <c r="E2752" s="145"/>
      <c r="F2752" s="145"/>
      <c r="G2752" s="109"/>
      <c r="H2752" s="109"/>
      <c r="I2752" s="109"/>
      <c r="K2752" s="32"/>
      <c r="L2752" s="32"/>
      <c r="M2752" s="109"/>
    </row>
    <row r="2753" spans="2:13">
      <c r="E2753" s="155"/>
      <c r="F2753" s="145"/>
      <c r="I2753" s="109"/>
      <c r="K2753" s="32"/>
      <c r="L2753" s="32"/>
      <c r="M2753" s="109"/>
    </row>
    <row r="2754" spans="2:13">
      <c r="E2754" s="155"/>
      <c r="F2754" s="145"/>
      <c r="I2754" s="109"/>
      <c r="K2754" s="32"/>
      <c r="L2754" s="32"/>
      <c r="M2754" s="109"/>
    </row>
    <row r="2755" spans="2:13">
      <c r="E2755" s="145"/>
      <c r="F2755" s="145"/>
      <c r="G2755" s="32"/>
      <c r="H2755" s="32"/>
      <c r="I2755" s="109"/>
      <c r="J2755" s="146"/>
      <c r="K2755" s="32"/>
      <c r="L2755" s="32"/>
      <c r="M2755" s="109"/>
    </row>
    <row r="2756" spans="2:13">
      <c r="E2756" s="145"/>
      <c r="F2756" s="145"/>
      <c r="G2756" s="32"/>
      <c r="H2756" s="32"/>
      <c r="I2756" s="146"/>
      <c r="J2756" s="146"/>
      <c r="K2756" s="32"/>
      <c r="L2756" s="32"/>
      <c r="M2756" s="109"/>
    </row>
    <row r="2757" spans="2:13">
      <c r="E2757" s="145"/>
      <c r="F2757" s="145"/>
      <c r="G2757" s="109"/>
      <c r="H2757" s="109"/>
      <c r="I2757" s="109"/>
      <c r="J2757" s="146"/>
      <c r="K2757" s="32"/>
      <c r="L2757" s="32"/>
      <c r="M2757" s="109"/>
    </row>
    <row r="2758" spans="2:13">
      <c r="B2758" s="158"/>
      <c r="E2758" s="145"/>
      <c r="F2758" s="145"/>
      <c r="I2758" s="109"/>
      <c r="K2758" s="109"/>
      <c r="L2758" s="109"/>
      <c r="M2758" s="109"/>
    </row>
    <row r="2759" spans="2:13" ht="16.5" customHeight="1">
      <c r="E2759" s="145"/>
      <c r="F2759" s="145"/>
    </row>
    <row r="2760" spans="2:13">
      <c r="E2760" s="145"/>
      <c r="F2760" s="145"/>
      <c r="G2760" s="109"/>
      <c r="H2760" s="146"/>
      <c r="M2760" s="109"/>
    </row>
    <row r="2761" spans="2:13">
      <c r="E2761" s="145"/>
      <c r="F2761" s="145"/>
      <c r="G2761" s="109"/>
      <c r="H2761" s="146"/>
      <c r="M2761" s="109"/>
    </row>
    <row r="2762" spans="2:13">
      <c r="E2762" s="145"/>
      <c r="F2762" s="145"/>
      <c r="G2762" s="32"/>
      <c r="H2762" s="32"/>
      <c r="I2762" s="32"/>
      <c r="J2762" s="32"/>
      <c r="K2762" s="109"/>
      <c r="M2762" s="109"/>
    </row>
    <row r="2763" spans="2:13">
      <c r="E2763" s="145"/>
      <c r="F2763" s="145"/>
      <c r="G2763" s="32"/>
      <c r="H2763" s="32"/>
      <c r="I2763" s="109"/>
      <c r="K2763" s="32"/>
      <c r="L2763" s="32"/>
      <c r="M2763" s="146"/>
    </row>
    <row r="2764" spans="2:13">
      <c r="E2764" s="145"/>
      <c r="F2764" s="145"/>
      <c r="G2764" s="109"/>
      <c r="H2764" s="109"/>
      <c r="I2764" s="109"/>
      <c r="K2764" s="32"/>
      <c r="L2764" s="32"/>
      <c r="M2764" s="109"/>
    </row>
    <row r="2765" spans="2:13">
      <c r="E2765" s="155"/>
      <c r="F2765" s="145"/>
      <c r="I2765" s="109"/>
      <c r="K2765" s="32"/>
      <c r="L2765" s="32"/>
      <c r="M2765" s="109"/>
    </row>
    <row r="2766" spans="2:13">
      <c r="E2766" s="155"/>
      <c r="F2766" s="145"/>
      <c r="I2766" s="109"/>
      <c r="K2766" s="32"/>
      <c r="L2766" s="32"/>
      <c r="M2766" s="109"/>
    </row>
    <row r="2767" spans="2:13">
      <c r="E2767" s="145"/>
      <c r="F2767" s="145"/>
      <c r="G2767" s="32"/>
      <c r="H2767" s="32"/>
      <c r="I2767" s="109"/>
      <c r="J2767" s="146"/>
      <c r="K2767" s="32"/>
      <c r="L2767" s="32"/>
      <c r="M2767" s="109"/>
    </row>
    <row r="2768" spans="2:13">
      <c r="E2768" s="145"/>
      <c r="F2768" s="145"/>
      <c r="G2768" s="32"/>
      <c r="H2768" s="32"/>
      <c r="I2768" s="146"/>
      <c r="J2768" s="146"/>
      <c r="K2768" s="32"/>
      <c r="L2768" s="32"/>
      <c r="M2768" s="109"/>
    </row>
    <row r="2769" spans="1:13">
      <c r="A2769" s="32"/>
      <c r="B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</row>
    <row r="2770" spans="1:13">
      <c r="E2770" s="145"/>
      <c r="F2770" s="145"/>
      <c r="G2770" s="109"/>
      <c r="H2770" s="109"/>
      <c r="I2770" s="109"/>
      <c r="J2770" s="146"/>
      <c r="K2770" s="32"/>
      <c r="L2770" s="32"/>
      <c r="M2770" s="109"/>
    </row>
    <row r="2771" spans="1:13">
      <c r="B2771" s="158"/>
      <c r="C2771" s="32"/>
      <c r="E2771" s="145"/>
      <c r="F2771" s="145"/>
      <c r="I2771" s="109"/>
      <c r="K2771" s="109"/>
      <c r="L2771" s="109"/>
      <c r="M2771" s="109"/>
    </row>
    <row r="2772" spans="1:13" ht="16.5" customHeight="1">
      <c r="E2772" s="145"/>
      <c r="F2772" s="145"/>
    </row>
    <row r="2773" spans="1:13">
      <c r="E2773" s="145"/>
      <c r="F2773" s="145"/>
      <c r="G2773" s="109"/>
      <c r="H2773" s="146"/>
      <c r="M2773" s="109"/>
    </row>
    <row r="2774" spans="1:13">
      <c r="E2774" s="145"/>
      <c r="F2774" s="145"/>
      <c r="G2774" s="109"/>
      <c r="H2774" s="146"/>
      <c r="M2774" s="109"/>
    </row>
    <row r="2775" spans="1:13">
      <c r="E2775" s="145"/>
      <c r="F2775" s="145"/>
      <c r="G2775" s="32"/>
      <c r="H2775" s="32"/>
      <c r="I2775" s="32"/>
      <c r="J2775" s="32"/>
      <c r="K2775" s="109"/>
      <c r="M2775" s="109"/>
    </row>
    <row r="2776" spans="1:13">
      <c r="E2776" s="145"/>
      <c r="F2776" s="145"/>
      <c r="G2776" s="32"/>
      <c r="H2776" s="32"/>
      <c r="I2776" s="109"/>
      <c r="K2776" s="32"/>
      <c r="L2776" s="32"/>
      <c r="M2776" s="146"/>
    </row>
    <row r="2777" spans="1:13">
      <c r="E2777" s="145"/>
      <c r="F2777" s="145"/>
      <c r="G2777" s="109"/>
      <c r="H2777" s="109"/>
      <c r="I2777" s="109"/>
      <c r="K2777" s="32"/>
      <c r="L2777" s="32"/>
      <c r="M2777" s="109"/>
    </row>
    <row r="2778" spans="1:13">
      <c r="E2778" s="155"/>
      <c r="F2778" s="145"/>
      <c r="I2778" s="109"/>
      <c r="K2778" s="32"/>
      <c r="L2778" s="32"/>
      <c r="M2778" s="109"/>
    </row>
    <row r="2779" spans="1:13">
      <c r="E2779" s="155"/>
      <c r="F2779" s="145"/>
      <c r="I2779" s="109"/>
      <c r="K2779" s="32"/>
      <c r="L2779" s="32"/>
      <c r="M2779" s="109"/>
    </row>
    <row r="2780" spans="1:13">
      <c r="E2780" s="145"/>
      <c r="F2780" s="145"/>
      <c r="G2780" s="32"/>
      <c r="H2780" s="32"/>
      <c r="I2780" s="109"/>
      <c r="J2780" s="146"/>
      <c r="K2780" s="32"/>
      <c r="L2780" s="32"/>
      <c r="M2780" s="109"/>
    </row>
    <row r="2781" spans="1:13">
      <c r="E2781" s="145"/>
      <c r="F2781" s="145"/>
      <c r="G2781" s="32"/>
      <c r="H2781" s="32"/>
      <c r="I2781" s="146"/>
      <c r="J2781" s="146"/>
      <c r="K2781" s="32"/>
      <c r="L2781" s="32"/>
      <c r="M2781" s="109"/>
    </row>
    <row r="2782" spans="1:13">
      <c r="E2782" s="145"/>
      <c r="F2782" s="145"/>
      <c r="G2782" s="109"/>
      <c r="H2782" s="109"/>
      <c r="I2782" s="109"/>
      <c r="J2782" s="146"/>
      <c r="K2782" s="32"/>
      <c r="L2782" s="32"/>
      <c r="M2782" s="109"/>
    </row>
    <row r="2783" spans="1:13">
      <c r="B2783" s="158"/>
      <c r="E2783" s="145"/>
      <c r="F2783" s="145"/>
      <c r="I2783" s="109"/>
      <c r="K2783" s="109"/>
      <c r="L2783" s="109"/>
      <c r="M2783" s="109"/>
    </row>
    <row r="2784" spans="1:13" ht="16.5" customHeight="1">
      <c r="E2784" s="145"/>
      <c r="F2784" s="145"/>
    </row>
    <row r="2785" spans="2:13">
      <c r="E2785" s="145"/>
      <c r="F2785" s="145"/>
      <c r="G2785" s="109"/>
      <c r="H2785" s="146"/>
      <c r="M2785" s="109"/>
    </row>
    <row r="2786" spans="2:13">
      <c r="E2786" s="145"/>
      <c r="F2786" s="145"/>
      <c r="G2786" s="109"/>
      <c r="H2786" s="146"/>
      <c r="M2786" s="109"/>
    </row>
    <row r="2787" spans="2:13">
      <c r="E2787" s="145"/>
      <c r="F2787" s="145"/>
      <c r="G2787" s="32"/>
      <c r="H2787" s="32"/>
      <c r="I2787" s="32"/>
      <c r="J2787" s="32"/>
      <c r="K2787" s="109"/>
      <c r="M2787" s="109"/>
    </row>
    <row r="2788" spans="2:13">
      <c r="E2788" s="145"/>
      <c r="F2788" s="145"/>
      <c r="G2788" s="32"/>
      <c r="H2788" s="32"/>
      <c r="I2788" s="109"/>
      <c r="K2788" s="32"/>
      <c r="L2788" s="32"/>
      <c r="M2788" s="146"/>
    </row>
    <row r="2789" spans="2:13">
      <c r="E2789" s="145"/>
      <c r="F2789" s="145"/>
      <c r="G2789" s="109"/>
      <c r="H2789" s="109"/>
      <c r="I2789" s="109"/>
      <c r="K2789" s="32"/>
      <c r="L2789" s="32"/>
      <c r="M2789" s="109"/>
    </row>
    <row r="2790" spans="2:13">
      <c r="E2790" s="155"/>
      <c r="F2790" s="145"/>
      <c r="I2790" s="109"/>
      <c r="K2790" s="32"/>
      <c r="L2790" s="32"/>
      <c r="M2790" s="109"/>
    </row>
    <row r="2791" spans="2:13">
      <c r="E2791" s="155"/>
      <c r="F2791" s="145"/>
      <c r="I2791" s="109"/>
      <c r="K2791" s="32"/>
      <c r="L2791" s="32"/>
      <c r="M2791" s="109"/>
    </row>
    <row r="2792" spans="2:13">
      <c r="E2792" s="145"/>
      <c r="F2792" s="145"/>
      <c r="G2792" s="32"/>
      <c r="H2792" s="32"/>
      <c r="I2792" s="109"/>
      <c r="J2792" s="146"/>
      <c r="K2792" s="32"/>
      <c r="L2792" s="32"/>
      <c r="M2792" s="109"/>
    </row>
    <row r="2793" spans="2:13">
      <c r="E2793" s="145"/>
      <c r="F2793" s="145"/>
      <c r="G2793" s="32"/>
      <c r="H2793" s="32"/>
      <c r="I2793" s="146"/>
      <c r="J2793" s="146"/>
      <c r="K2793" s="32"/>
      <c r="L2793" s="32"/>
      <c r="M2793" s="109"/>
    </row>
    <row r="2794" spans="2:13">
      <c r="E2794" s="145"/>
      <c r="F2794" s="145"/>
      <c r="G2794" s="109"/>
      <c r="H2794" s="109"/>
      <c r="I2794" s="109"/>
      <c r="J2794" s="146"/>
      <c r="K2794" s="32"/>
      <c r="L2794" s="32"/>
      <c r="M2794" s="109"/>
    </row>
    <row r="2795" spans="2:13">
      <c r="B2795" s="158"/>
      <c r="E2795" s="145"/>
      <c r="F2795" s="145"/>
      <c r="I2795" s="109"/>
      <c r="K2795" s="109"/>
      <c r="L2795" s="109"/>
      <c r="M2795" s="109"/>
    </row>
    <row r="2796" spans="2:13" ht="16.5" customHeight="1">
      <c r="E2796" s="145"/>
      <c r="F2796" s="145"/>
    </row>
    <row r="2797" spans="2:13">
      <c r="E2797" s="145"/>
      <c r="F2797" s="145"/>
      <c r="G2797" s="109"/>
      <c r="H2797" s="146"/>
      <c r="M2797" s="109"/>
    </row>
    <row r="2798" spans="2:13">
      <c r="E2798" s="145"/>
      <c r="F2798" s="145"/>
      <c r="G2798" s="109"/>
      <c r="H2798" s="146"/>
      <c r="M2798" s="109"/>
    </row>
    <row r="2799" spans="2:13">
      <c r="E2799" s="145"/>
      <c r="F2799" s="145"/>
      <c r="G2799" s="32"/>
      <c r="H2799" s="32"/>
      <c r="I2799" s="32"/>
      <c r="J2799" s="32"/>
      <c r="K2799" s="109"/>
      <c r="M2799" s="109"/>
    </row>
    <row r="2800" spans="2:13">
      <c r="E2800" s="145"/>
      <c r="F2800" s="145"/>
      <c r="G2800" s="32"/>
      <c r="H2800" s="32"/>
      <c r="I2800" s="109"/>
      <c r="K2800" s="32"/>
      <c r="L2800" s="32"/>
      <c r="M2800" s="146"/>
    </row>
    <row r="2801" spans="1:13">
      <c r="E2801" s="145"/>
      <c r="F2801" s="145"/>
      <c r="G2801" s="109"/>
      <c r="H2801" s="109"/>
      <c r="I2801" s="109"/>
      <c r="K2801" s="32"/>
      <c r="L2801" s="32"/>
      <c r="M2801" s="109"/>
    </row>
    <row r="2802" spans="1:13">
      <c r="E2802" s="155"/>
      <c r="F2802" s="145"/>
      <c r="I2802" s="109"/>
      <c r="K2802" s="32"/>
      <c r="L2802" s="32"/>
      <c r="M2802" s="109"/>
    </row>
    <row r="2803" spans="1:13">
      <c r="E2803" s="155"/>
      <c r="F2803" s="145"/>
      <c r="I2803" s="109"/>
      <c r="K2803" s="32"/>
      <c r="L2803" s="32"/>
      <c r="M2803" s="109"/>
    </row>
    <row r="2804" spans="1:13">
      <c r="A2804" s="32"/>
      <c r="B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</row>
    <row r="2805" spans="1:13">
      <c r="E2805" s="145"/>
      <c r="F2805" s="145"/>
      <c r="G2805" s="32"/>
      <c r="H2805" s="32"/>
      <c r="I2805" s="109"/>
      <c r="J2805" s="146"/>
      <c r="K2805" s="32"/>
      <c r="L2805" s="32"/>
      <c r="M2805" s="109"/>
    </row>
    <row r="2806" spans="1:13">
      <c r="C2806" s="32"/>
      <c r="E2806" s="145"/>
      <c r="F2806" s="145"/>
      <c r="G2806" s="32"/>
      <c r="H2806" s="32"/>
      <c r="I2806" s="146"/>
      <c r="J2806" s="146"/>
      <c r="K2806" s="32"/>
      <c r="L2806" s="32"/>
      <c r="M2806" s="109"/>
    </row>
    <row r="2807" spans="1:13">
      <c r="E2807" s="145"/>
      <c r="F2807" s="145"/>
      <c r="G2807" s="109"/>
      <c r="H2807" s="109"/>
      <c r="I2807" s="109"/>
      <c r="J2807" s="146"/>
      <c r="K2807" s="32"/>
      <c r="L2807" s="32"/>
      <c r="M2807" s="109"/>
    </row>
    <row r="2808" spans="1:13">
      <c r="B2808" s="158"/>
      <c r="E2808" s="145"/>
      <c r="F2808" s="145"/>
      <c r="I2808" s="109"/>
      <c r="K2808" s="109"/>
      <c r="L2808" s="109"/>
      <c r="M2808" s="109"/>
    </row>
    <row r="2809" spans="1:13" ht="16.5" customHeight="1">
      <c r="E2809" s="145"/>
      <c r="F2809" s="145"/>
    </row>
    <row r="2810" spans="1:13">
      <c r="E2810" s="145"/>
      <c r="F2810" s="145"/>
      <c r="G2810" s="109"/>
      <c r="H2810" s="146"/>
      <c r="M2810" s="109"/>
    </row>
    <row r="2811" spans="1:13">
      <c r="E2811" s="145"/>
      <c r="F2811" s="145"/>
      <c r="G2811" s="109"/>
      <c r="H2811" s="146"/>
      <c r="M2811" s="109"/>
    </row>
    <row r="2812" spans="1:13">
      <c r="E2812" s="145"/>
      <c r="F2812" s="145"/>
      <c r="G2812" s="32"/>
      <c r="H2812" s="32"/>
      <c r="I2812" s="32"/>
      <c r="J2812" s="32"/>
      <c r="K2812" s="109"/>
      <c r="M2812" s="109"/>
    </row>
    <row r="2813" spans="1:13">
      <c r="E2813" s="145"/>
      <c r="F2813" s="145"/>
      <c r="G2813" s="32"/>
      <c r="H2813" s="32"/>
      <c r="I2813" s="109"/>
      <c r="K2813" s="32"/>
      <c r="L2813" s="32"/>
      <c r="M2813" s="146"/>
    </row>
    <row r="2814" spans="1:13">
      <c r="E2814" s="145"/>
      <c r="F2814" s="145"/>
      <c r="G2814" s="109"/>
      <c r="H2814" s="109"/>
      <c r="I2814" s="109"/>
      <c r="K2814" s="32"/>
      <c r="L2814" s="32"/>
      <c r="M2814" s="109"/>
    </row>
    <row r="2815" spans="1:13">
      <c r="E2815" s="155"/>
      <c r="F2815" s="145"/>
      <c r="I2815" s="109"/>
      <c r="K2815" s="32"/>
      <c r="L2815" s="32"/>
      <c r="M2815" s="109"/>
    </row>
    <row r="2816" spans="1:13">
      <c r="E2816" s="155"/>
      <c r="F2816" s="145"/>
      <c r="I2816" s="109"/>
      <c r="K2816" s="32"/>
      <c r="L2816" s="32"/>
      <c r="M2816" s="109"/>
    </row>
    <row r="2817" spans="2:13">
      <c r="E2817" s="145"/>
      <c r="F2817" s="145"/>
      <c r="G2817" s="32"/>
      <c r="H2817" s="32"/>
      <c r="I2817" s="109"/>
      <c r="J2817" s="146"/>
      <c r="K2817" s="32"/>
      <c r="L2817" s="32"/>
      <c r="M2817" s="109"/>
    </row>
    <row r="2818" spans="2:13">
      <c r="E2818" s="145"/>
      <c r="F2818" s="145"/>
      <c r="G2818" s="32"/>
      <c r="H2818" s="32"/>
      <c r="I2818" s="146"/>
      <c r="J2818" s="146"/>
      <c r="K2818" s="32"/>
      <c r="L2818" s="32"/>
      <c r="M2818" s="109"/>
    </row>
    <row r="2819" spans="2:13">
      <c r="E2819" s="145"/>
      <c r="F2819" s="145"/>
      <c r="G2819" s="109"/>
      <c r="H2819" s="109"/>
      <c r="I2819" s="109"/>
      <c r="J2819" s="146"/>
      <c r="K2819" s="32"/>
      <c r="L2819" s="32"/>
      <c r="M2819" s="109"/>
    </row>
    <row r="2820" spans="2:13">
      <c r="B2820" s="158"/>
      <c r="E2820" s="145"/>
      <c r="F2820" s="145"/>
      <c r="I2820" s="109"/>
      <c r="K2820" s="109"/>
      <c r="L2820" s="109"/>
      <c r="M2820" s="109"/>
    </row>
    <row r="2821" spans="2:13" ht="16.5" customHeight="1">
      <c r="E2821" s="145"/>
      <c r="F2821" s="145"/>
    </row>
    <row r="2822" spans="2:13">
      <c r="E2822" s="145"/>
      <c r="F2822" s="145"/>
      <c r="G2822" s="109"/>
      <c r="H2822" s="146"/>
      <c r="M2822" s="109"/>
    </row>
    <row r="2823" spans="2:13">
      <c r="E2823" s="145"/>
      <c r="F2823" s="145"/>
      <c r="G2823" s="109"/>
      <c r="H2823" s="146"/>
      <c r="M2823" s="109"/>
    </row>
    <row r="2824" spans="2:13">
      <c r="E2824" s="145"/>
      <c r="F2824" s="145"/>
      <c r="G2824" s="32"/>
      <c r="H2824" s="32"/>
      <c r="I2824" s="32"/>
      <c r="J2824" s="32"/>
      <c r="K2824" s="109"/>
      <c r="M2824" s="109"/>
    </row>
    <row r="2825" spans="2:13">
      <c r="E2825" s="145"/>
      <c r="F2825" s="145"/>
      <c r="G2825" s="32"/>
      <c r="H2825" s="32"/>
      <c r="I2825" s="109"/>
      <c r="K2825" s="32"/>
      <c r="L2825" s="32"/>
      <c r="M2825" s="146"/>
    </row>
    <row r="2826" spans="2:13">
      <c r="E2826" s="145"/>
      <c r="F2826" s="145"/>
      <c r="G2826" s="109"/>
      <c r="H2826" s="109"/>
      <c r="I2826" s="109"/>
      <c r="K2826" s="32"/>
      <c r="L2826" s="32"/>
      <c r="M2826" s="109"/>
    </row>
    <row r="2827" spans="2:13">
      <c r="E2827" s="155"/>
      <c r="F2827" s="145"/>
      <c r="I2827" s="109"/>
      <c r="K2827" s="32"/>
      <c r="L2827" s="32"/>
      <c r="M2827" s="109"/>
    </row>
    <row r="2828" spans="2:13">
      <c r="E2828" s="155"/>
      <c r="F2828" s="145"/>
      <c r="I2828" s="109"/>
      <c r="K2828" s="32"/>
      <c r="L2828" s="32"/>
      <c r="M2828" s="109"/>
    </row>
    <row r="2829" spans="2:13">
      <c r="E2829" s="145"/>
      <c r="F2829" s="145"/>
      <c r="G2829" s="32"/>
      <c r="H2829" s="32"/>
      <c r="I2829" s="109"/>
      <c r="J2829" s="146"/>
      <c r="K2829" s="32"/>
      <c r="L2829" s="32"/>
      <c r="M2829" s="109"/>
    </row>
    <row r="2830" spans="2:13">
      <c r="E2830" s="145"/>
      <c r="F2830" s="145"/>
      <c r="G2830" s="32"/>
      <c r="H2830" s="32"/>
      <c r="I2830" s="146"/>
      <c r="J2830" s="146"/>
      <c r="K2830" s="32"/>
      <c r="L2830" s="32"/>
      <c r="M2830" s="109"/>
    </row>
    <row r="2831" spans="2:13">
      <c r="E2831" s="145"/>
      <c r="F2831" s="145"/>
      <c r="G2831" s="109"/>
      <c r="H2831" s="109"/>
      <c r="I2831" s="109"/>
      <c r="J2831" s="146"/>
      <c r="K2831" s="32"/>
      <c r="L2831" s="32"/>
      <c r="M2831" s="109"/>
    </row>
    <row r="2832" spans="2:13">
      <c r="B2832" s="158"/>
      <c r="E2832" s="145"/>
      <c r="F2832" s="145"/>
      <c r="I2832" s="109"/>
      <c r="K2832" s="109"/>
      <c r="L2832" s="109"/>
      <c r="M2832" s="109"/>
    </row>
    <row r="2833" spans="1:13" ht="16.5" customHeight="1">
      <c r="E2833" s="145"/>
      <c r="F2833" s="145"/>
    </row>
    <row r="2834" spans="1:13">
      <c r="E2834" s="145"/>
      <c r="F2834" s="145"/>
      <c r="G2834" s="109"/>
      <c r="H2834" s="146"/>
      <c r="M2834" s="109"/>
    </row>
    <row r="2835" spans="1:13">
      <c r="E2835" s="145"/>
      <c r="F2835" s="145"/>
      <c r="G2835" s="109"/>
      <c r="H2835" s="146"/>
      <c r="M2835" s="109"/>
    </row>
    <row r="2836" spans="1:13">
      <c r="E2836" s="145"/>
      <c r="F2836" s="145"/>
      <c r="G2836" s="32"/>
      <c r="H2836" s="32"/>
      <c r="I2836" s="32"/>
      <c r="J2836" s="32"/>
      <c r="K2836" s="109"/>
      <c r="M2836" s="109"/>
    </row>
    <row r="2837" spans="1:13">
      <c r="E2837" s="145"/>
      <c r="F2837" s="145"/>
      <c r="G2837" s="32"/>
      <c r="H2837" s="32"/>
      <c r="I2837" s="109"/>
      <c r="K2837" s="32"/>
      <c r="L2837" s="32"/>
      <c r="M2837" s="146"/>
    </row>
    <row r="2838" spans="1:13">
      <c r="E2838" s="145"/>
      <c r="F2838" s="145"/>
      <c r="G2838" s="109"/>
      <c r="H2838" s="109"/>
      <c r="I2838" s="109"/>
      <c r="K2838" s="32"/>
      <c r="L2838" s="32"/>
      <c r="M2838" s="109"/>
    </row>
    <row r="2839" spans="1:13">
      <c r="A2839" s="32"/>
      <c r="B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</row>
    <row r="2840" spans="1:13">
      <c r="E2840" s="155"/>
      <c r="F2840" s="145"/>
      <c r="I2840" s="109"/>
      <c r="K2840" s="32"/>
      <c r="L2840" s="32"/>
      <c r="M2840" s="109"/>
    </row>
    <row r="2841" spans="1:13">
      <c r="C2841" s="32"/>
      <c r="E2841" s="155"/>
      <c r="F2841" s="145"/>
      <c r="I2841" s="109"/>
      <c r="K2841" s="32"/>
      <c r="L2841" s="32"/>
      <c r="M2841" s="109"/>
    </row>
    <row r="2842" spans="1:13">
      <c r="E2842" s="145"/>
      <c r="F2842" s="145"/>
      <c r="G2842" s="32"/>
      <c r="H2842" s="32"/>
      <c r="I2842" s="109"/>
      <c r="J2842" s="146"/>
      <c r="K2842" s="32"/>
      <c r="L2842" s="32"/>
      <c r="M2842" s="109"/>
    </row>
    <row r="2843" spans="1:13">
      <c r="E2843" s="145"/>
      <c r="F2843" s="145"/>
      <c r="G2843" s="32"/>
      <c r="H2843" s="32"/>
      <c r="I2843" s="146"/>
      <c r="J2843" s="146"/>
      <c r="K2843" s="32"/>
      <c r="L2843" s="32"/>
      <c r="M2843" s="109"/>
    </row>
    <row r="2844" spans="1:13">
      <c r="E2844" s="145"/>
      <c r="F2844" s="145"/>
      <c r="G2844" s="109"/>
      <c r="H2844" s="109"/>
      <c r="I2844" s="109"/>
      <c r="J2844" s="146"/>
      <c r="K2844" s="32"/>
      <c r="L2844" s="32"/>
      <c r="M2844" s="109"/>
    </row>
    <row r="2845" spans="1:13">
      <c r="B2845" s="158"/>
      <c r="E2845" s="145"/>
      <c r="F2845" s="145"/>
      <c r="I2845" s="109"/>
      <c r="K2845" s="109"/>
      <c r="L2845" s="109"/>
      <c r="M2845" s="109"/>
    </row>
    <row r="2846" spans="1:13" ht="16.5" customHeight="1">
      <c r="E2846" s="145"/>
      <c r="F2846" s="145"/>
    </row>
    <row r="2847" spans="1:13">
      <c r="E2847" s="145"/>
      <c r="F2847" s="145"/>
      <c r="G2847" s="109"/>
      <c r="H2847" s="146"/>
      <c r="M2847" s="109"/>
    </row>
    <row r="2848" spans="1:13">
      <c r="E2848" s="145"/>
      <c r="F2848" s="145"/>
      <c r="G2848" s="109"/>
      <c r="H2848" s="146"/>
      <c r="M2848" s="109"/>
    </row>
    <row r="2849" spans="2:13">
      <c r="E2849" s="145"/>
      <c r="F2849" s="145"/>
      <c r="G2849" s="32"/>
      <c r="H2849" s="32"/>
      <c r="I2849" s="32"/>
      <c r="J2849" s="32"/>
      <c r="K2849" s="109"/>
      <c r="M2849" s="109"/>
    </row>
    <row r="2850" spans="2:13">
      <c r="E2850" s="145"/>
      <c r="F2850" s="145"/>
      <c r="G2850" s="32"/>
      <c r="H2850" s="32"/>
      <c r="I2850" s="109"/>
      <c r="K2850" s="32"/>
      <c r="L2850" s="32"/>
      <c r="M2850" s="146"/>
    </row>
    <row r="2851" spans="2:13">
      <c r="E2851" s="145"/>
      <c r="F2851" s="145"/>
      <c r="G2851" s="109"/>
      <c r="H2851" s="109"/>
      <c r="I2851" s="109"/>
      <c r="K2851" s="32"/>
      <c r="L2851" s="32"/>
      <c r="M2851" s="109"/>
    </row>
    <row r="2852" spans="2:13">
      <c r="E2852" s="155"/>
      <c r="F2852" s="145"/>
      <c r="I2852" s="109"/>
      <c r="K2852" s="32"/>
      <c r="L2852" s="32"/>
      <c r="M2852" s="109"/>
    </row>
    <row r="2853" spans="2:13">
      <c r="E2853" s="155"/>
      <c r="F2853" s="145"/>
      <c r="I2853" s="109"/>
      <c r="K2853" s="32"/>
      <c r="L2853" s="32"/>
      <c r="M2853" s="109"/>
    </row>
    <row r="2854" spans="2:13">
      <c r="E2854" s="145"/>
      <c r="F2854" s="145"/>
      <c r="G2854" s="32"/>
      <c r="H2854" s="32"/>
      <c r="I2854" s="109"/>
      <c r="J2854" s="146"/>
      <c r="K2854" s="32"/>
      <c r="L2854" s="32"/>
      <c r="M2854" s="109"/>
    </row>
    <row r="2855" spans="2:13">
      <c r="E2855" s="145"/>
      <c r="F2855" s="145"/>
      <c r="G2855" s="32"/>
      <c r="H2855" s="32"/>
      <c r="I2855" s="146"/>
      <c r="J2855" s="146"/>
      <c r="K2855" s="32"/>
      <c r="L2855" s="32"/>
      <c r="M2855" s="109"/>
    </row>
    <row r="2856" spans="2:13">
      <c r="E2856" s="145"/>
      <c r="F2856" s="145"/>
      <c r="G2856" s="109"/>
      <c r="H2856" s="109"/>
      <c r="I2856" s="109"/>
      <c r="J2856" s="146"/>
      <c r="K2856" s="32"/>
      <c r="L2856" s="32"/>
      <c r="M2856" s="109"/>
    </row>
    <row r="2857" spans="2:13">
      <c r="B2857" s="158"/>
      <c r="E2857" s="145"/>
      <c r="F2857" s="145"/>
      <c r="I2857" s="109"/>
      <c r="K2857" s="109"/>
      <c r="L2857" s="109"/>
      <c r="M2857" s="109"/>
    </row>
    <row r="2858" spans="2:13" ht="16.5" customHeight="1">
      <c r="E2858" s="145"/>
      <c r="F2858" s="145"/>
    </row>
    <row r="2859" spans="2:13">
      <c r="E2859" s="145"/>
      <c r="F2859" s="145"/>
      <c r="G2859" s="109"/>
      <c r="H2859" s="146"/>
      <c r="M2859" s="109"/>
    </row>
    <row r="2860" spans="2:13">
      <c r="E2860" s="145"/>
      <c r="F2860" s="145"/>
      <c r="G2860" s="109"/>
      <c r="H2860" s="146"/>
      <c r="M2860" s="109"/>
    </row>
    <row r="2861" spans="2:13">
      <c r="E2861" s="145"/>
      <c r="F2861" s="145"/>
      <c r="G2861" s="32"/>
      <c r="H2861" s="32"/>
      <c r="I2861" s="32"/>
      <c r="J2861" s="32"/>
      <c r="K2861" s="109"/>
      <c r="M2861" s="109"/>
    </row>
    <row r="2862" spans="2:13">
      <c r="E2862" s="145"/>
      <c r="F2862" s="145"/>
      <c r="G2862" s="32"/>
      <c r="H2862" s="32"/>
      <c r="I2862" s="109"/>
      <c r="K2862" s="32"/>
      <c r="L2862" s="32"/>
      <c r="M2862" s="146"/>
    </row>
    <row r="2863" spans="2:13">
      <c r="E2863" s="145"/>
      <c r="F2863" s="145"/>
      <c r="G2863" s="109"/>
      <c r="H2863" s="109"/>
      <c r="I2863" s="109"/>
      <c r="K2863" s="32"/>
      <c r="L2863" s="32"/>
      <c r="M2863" s="109"/>
    </row>
    <row r="2864" spans="2:13">
      <c r="E2864" s="155"/>
      <c r="F2864" s="145"/>
      <c r="I2864" s="109"/>
      <c r="K2864" s="32"/>
      <c r="L2864" s="32"/>
      <c r="M2864" s="109"/>
    </row>
    <row r="2865" spans="1:13">
      <c r="E2865" s="155"/>
      <c r="F2865" s="145"/>
      <c r="I2865" s="109"/>
      <c r="K2865" s="32"/>
      <c r="L2865" s="32"/>
      <c r="M2865" s="109"/>
    </row>
    <row r="2866" spans="1:13">
      <c r="E2866" s="145"/>
      <c r="F2866" s="145"/>
      <c r="G2866" s="32"/>
      <c r="H2866" s="32"/>
      <c r="I2866" s="109"/>
      <c r="J2866" s="146"/>
      <c r="K2866" s="32"/>
      <c r="L2866" s="32"/>
      <c r="M2866" s="109"/>
    </row>
    <row r="2867" spans="1:13">
      <c r="E2867" s="145"/>
      <c r="F2867" s="145"/>
      <c r="G2867" s="32"/>
      <c r="H2867" s="32"/>
      <c r="I2867" s="146"/>
      <c r="J2867" s="146"/>
      <c r="K2867" s="32"/>
      <c r="L2867" s="32"/>
      <c r="M2867" s="109"/>
    </row>
    <row r="2868" spans="1:13">
      <c r="E2868" s="145"/>
      <c r="F2868" s="145"/>
      <c r="G2868" s="109"/>
      <c r="H2868" s="109"/>
      <c r="I2868" s="109"/>
      <c r="J2868" s="146"/>
      <c r="K2868" s="32"/>
      <c r="L2868" s="32"/>
      <c r="M2868" s="109"/>
    </row>
    <row r="2869" spans="1:13">
      <c r="B2869" s="158"/>
      <c r="E2869" s="145"/>
      <c r="F2869" s="145"/>
      <c r="I2869" s="109"/>
      <c r="K2869" s="109"/>
      <c r="L2869" s="109"/>
      <c r="M2869" s="109"/>
    </row>
    <row r="2870" spans="1:13" ht="16.5" customHeight="1">
      <c r="E2870" s="145"/>
      <c r="F2870" s="145"/>
    </row>
    <row r="2871" spans="1:13">
      <c r="E2871" s="145"/>
      <c r="F2871" s="145"/>
      <c r="G2871" s="109"/>
      <c r="H2871" s="146"/>
      <c r="M2871" s="109"/>
    </row>
    <row r="2872" spans="1:13">
      <c r="E2872" s="145"/>
      <c r="F2872" s="145"/>
      <c r="G2872" s="109"/>
      <c r="H2872" s="146"/>
      <c r="M2872" s="109"/>
    </row>
    <row r="2873" spans="1:13">
      <c r="E2873" s="145"/>
      <c r="F2873" s="145"/>
      <c r="G2873" s="32"/>
      <c r="H2873" s="32"/>
      <c r="I2873" s="32"/>
      <c r="J2873" s="32"/>
      <c r="K2873" s="109"/>
      <c r="M2873" s="109"/>
    </row>
    <row r="2874" spans="1:13">
      <c r="A2874" s="32"/>
      <c r="B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</row>
    <row r="2875" spans="1:13">
      <c r="E2875" s="145"/>
      <c r="F2875" s="145"/>
      <c r="G2875" s="32"/>
      <c r="H2875" s="32"/>
      <c r="I2875" s="109"/>
      <c r="K2875" s="32"/>
      <c r="L2875" s="32"/>
      <c r="M2875" s="146"/>
    </row>
    <row r="2876" spans="1:13">
      <c r="C2876" s="32"/>
      <c r="E2876" s="145"/>
      <c r="F2876" s="145"/>
      <c r="G2876" s="109"/>
      <c r="H2876" s="109"/>
      <c r="I2876" s="109"/>
      <c r="K2876" s="32"/>
      <c r="L2876" s="32"/>
      <c r="M2876" s="109"/>
    </row>
    <row r="2877" spans="1:13">
      <c r="E2877" s="155"/>
      <c r="F2877" s="145"/>
      <c r="I2877" s="109"/>
      <c r="K2877" s="32"/>
      <c r="L2877" s="32"/>
      <c r="M2877" s="109"/>
    </row>
    <row r="2878" spans="1:13">
      <c r="E2878" s="155"/>
      <c r="F2878" s="145"/>
      <c r="I2878" s="109"/>
      <c r="K2878" s="32"/>
      <c r="L2878" s="32"/>
      <c r="M2878" s="109"/>
    </row>
    <row r="2879" spans="1:13">
      <c r="E2879" s="145"/>
      <c r="F2879" s="145"/>
      <c r="G2879" s="32"/>
      <c r="H2879" s="32"/>
      <c r="I2879" s="109"/>
      <c r="J2879" s="146"/>
      <c r="K2879" s="32"/>
      <c r="L2879" s="32"/>
      <c r="M2879" s="109"/>
    </row>
    <row r="2880" spans="1:13">
      <c r="E2880" s="145"/>
      <c r="F2880" s="145"/>
      <c r="G2880" s="32"/>
      <c r="H2880" s="32"/>
      <c r="I2880" s="146"/>
      <c r="J2880" s="146"/>
      <c r="K2880" s="32"/>
      <c r="L2880" s="32"/>
      <c r="M2880" s="109"/>
    </row>
    <row r="2881" spans="2:13">
      <c r="E2881" s="145"/>
      <c r="F2881" s="145"/>
      <c r="G2881" s="109"/>
      <c r="H2881" s="109"/>
      <c r="I2881" s="109"/>
      <c r="J2881" s="146"/>
      <c r="K2881" s="32"/>
      <c r="L2881" s="32"/>
      <c r="M2881" s="109"/>
    </row>
    <row r="2882" spans="2:13">
      <c r="B2882" s="158"/>
      <c r="E2882" s="145"/>
      <c r="F2882" s="145"/>
      <c r="I2882" s="109"/>
      <c r="K2882" s="109"/>
      <c r="L2882" s="109"/>
      <c r="M2882" s="109"/>
    </row>
    <row r="2883" spans="2:13" ht="16.5" customHeight="1">
      <c r="E2883" s="145"/>
      <c r="F2883" s="145"/>
    </row>
    <row r="2884" spans="2:13">
      <c r="E2884" s="145"/>
      <c r="F2884" s="145"/>
      <c r="G2884" s="109"/>
      <c r="H2884" s="146"/>
      <c r="M2884" s="109"/>
    </row>
    <row r="2885" spans="2:13">
      <c r="E2885" s="145"/>
      <c r="F2885" s="145"/>
      <c r="G2885" s="109"/>
      <c r="H2885" s="146"/>
      <c r="M2885" s="109"/>
    </row>
    <row r="2886" spans="2:13">
      <c r="E2886" s="145"/>
      <c r="F2886" s="145"/>
      <c r="G2886" s="32"/>
      <c r="H2886" s="32"/>
      <c r="I2886" s="32"/>
      <c r="J2886" s="32"/>
      <c r="K2886" s="109"/>
      <c r="M2886" s="109"/>
    </row>
    <row r="2887" spans="2:13">
      <c r="E2887" s="145"/>
      <c r="F2887" s="145"/>
      <c r="G2887" s="32"/>
      <c r="H2887" s="32"/>
      <c r="I2887" s="109"/>
      <c r="K2887" s="32"/>
      <c r="L2887" s="32"/>
      <c r="M2887" s="146"/>
    </row>
    <row r="2888" spans="2:13">
      <c r="E2888" s="145"/>
      <c r="F2888" s="145"/>
      <c r="G2888" s="109"/>
      <c r="H2888" s="109"/>
      <c r="I2888" s="109"/>
      <c r="K2888" s="32"/>
      <c r="L2888" s="32"/>
      <c r="M2888" s="109"/>
    </row>
    <row r="2889" spans="2:13">
      <c r="E2889" s="155"/>
      <c r="F2889" s="145"/>
      <c r="I2889" s="109"/>
      <c r="K2889" s="32"/>
      <c r="L2889" s="32"/>
      <c r="M2889" s="109"/>
    </row>
    <row r="2890" spans="2:13">
      <c r="E2890" s="155"/>
      <c r="F2890" s="145"/>
      <c r="I2890" s="109"/>
      <c r="K2890" s="32"/>
      <c r="L2890" s="32"/>
      <c r="M2890" s="109"/>
    </row>
    <row r="2891" spans="2:13">
      <c r="E2891" s="145"/>
      <c r="F2891" s="145"/>
      <c r="G2891" s="32"/>
      <c r="H2891" s="32"/>
      <c r="I2891" s="109"/>
      <c r="J2891" s="146"/>
      <c r="K2891" s="32"/>
      <c r="L2891" s="32"/>
      <c r="M2891" s="109"/>
    </row>
    <row r="2892" spans="2:13">
      <c r="E2892" s="145"/>
      <c r="F2892" s="145"/>
      <c r="G2892" s="32"/>
      <c r="H2892" s="32"/>
      <c r="I2892" s="146"/>
      <c r="J2892" s="146"/>
      <c r="K2892" s="32"/>
      <c r="L2892" s="32"/>
      <c r="M2892" s="109"/>
    </row>
    <row r="2893" spans="2:13">
      <c r="E2893" s="145"/>
      <c r="F2893" s="145"/>
      <c r="G2893" s="109"/>
      <c r="H2893" s="109"/>
      <c r="I2893" s="109"/>
      <c r="J2893" s="146"/>
      <c r="K2893" s="32"/>
      <c r="L2893" s="32"/>
      <c r="M2893" s="109"/>
    </row>
    <row r="2894" spans="2:13">
      <c r="B2894" s="158"/>
      <c r="E2894" s="145"/>
      <c r="F2894" s="145"/>
      <c r="I2894" s="109"/>
      <c r="K2894" s="109"/>
      <c r="L2894" s="109"/>
      <c r="M2894" s="109"/>
    </row>
    <row r="2895" spans="2:13" ht="16.5" customHeight="1">
      <c r="E2895" s="145"/>
      <c r="F2895" s="145"/>
    </row>
    <row r="2896" spans="2:13">
      <c r="E2896" s="145"/>
      <c r="F2896" s="145"/>
      <c r="G2896" s="109"/>
      <c r="H2896" s="146"/>
      <c r="M2896" s="109"/>
    </row>
    <row r="2897" spans="1:13">
      <c r="E2897" s="145"/>
      <c r="F2897" s="145"/>
      <c r="G2897" s="109"/>
      <c r="H2897" s="146"/>
      <c r="M2897" s="109"/>
    </row>
    <row r="2898" spans="1:13">
      <c r="E2898" s="145"/>
      <c r="F2898" s="145"/>
      <c r="G2898" s="32"/>
      <c r="H2898" s="32"/>
      <c r="I2898" s="32"/>
      <c r="J2898" s="32"/>
      <c r="K2898" s="109"/>
      <c r="M2898" s="109"/>
    </row>
    <row r="2899" spans="1:13">
      <c r="E2899" s="145"/>
      <c r="F2899" s="145"/>
      <c r="G2899" s="32"/>
      <c r="H2899" s="32"/>
      <c r="I2899" s="109"/>
      <c r="K2899" s="32"/>
      <c r="L2899" s="32"/>
      <c r="M2899" s="146"/>
    </row>
    <row r="2900" spans="1:13">
      <c r="E2900" s="145"/>
      <c r="F2900" s="145"/>
      <c r="G2900" s="109"/>
      <c r="H2900" s="109"/>
      <c r="I2900" s="109"/>
      <c r="K2900" s="32"/>
      <c r="L2900" s="32"/>
      <c r="M2900" s="109"/>
    </row>
    <row r="2901" spans="1:13">
      <c r="E2901" s="155"/>
      <c r="F2901" s="145"/>
      <c r="I2901" s="109"/>
      <c r="K2901" s="32"/>
      <c r="L2901" s="32"/>
      <c r="M2901" s="109"/>
    </row>
    <row r="2902" spans="1:13">
      <c r="E2902" s="155"/>
      <c r="F2902" s="145"/>
      <c r="I2902" s="109"/>
      <c r="K2902" s="32"/>
      <c r="L2902" s="32"/>
      <c r="M2902" s="109"/>
    </row>
    <row r="2903" spans="1:13">
      <c r="E2903" s="145"/>
      <c r="F2903" s="145"/>
      <c r="G2903" s="32"/>
      <c r="H2903" s="32"/>
      <c r="I2903" s="109"/>
      <c r="J2903" s="146"/>
      <c r="K2903" s="32"/>
      <c r="L2903" s="32"/>
      <c r="M2903" s="109"/>
    </row>
    <row r="2904" spans="1:13">
      <c r="E2904" s="145"/>
      <c r="F2904" s="145"/>
      <c r="G2904" s="32"/>
      <c r="H2904" s="32"/>
      <c r="I2904" s="146"/>
      <c r="J2904" s="146"/>
      <c r="K2904" s="32"/>
      <c r="L2904" s="32"/>
      <c r="M2904" s="109"/>
    </row>
    <row r="2905" spans="1:13">
      <c r="E2905" s="145"/>
      <c r="F2905" s="145"/>
      <c r="G2905" s="109"/>
      <c r="H2905" s="109"/>
      <c r="I2905" s="109"/>
      <c r="J2905" s="146"/>
      <c r="K2905" s="32"/>
      <c r="L2905" s="32"/>
      <c r="M2905" s="109"/>
    </row>
    <row r="2906" spans="1:13">
      <c r="B2906" s="158"/>
      <c r="E2906" s="145"/>
      <c r="F2906" s="145"/>
      <c r="I2906" s="109"/>
      <c r="K2906" s="109"/>
      <c r="L2906" s="109"/>
      <c r="M2906" s="109"/>
    </row>
    <row r="2907" spans="1:13" ht="16.5" customHeight="1">
      <c r="E2907" s="145"/>
      <c r="F2907" s="145"/>
    </row>
    <row r="2908" spans="1:13">
      <c r="E2908" s="145"/>
      <c r="F2908" s="145"/>
      <c r="G2908" s="109"/>
      <c r="H2908" s="146"/>
      <c r="M2908" s="109"/>
    </row>
    <row r="2909" spans="1:13">
      <c r="A2909" s="32"/>
      <c r="B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</row>
    <row r="2910" spans="1:13">
      <c r="E2910" s="145"/>
      <c r="F2910" s="145"/>
      <c r="G2910" s="109"/>
      <c r="H2910" s="146"/>
      <c r="M2910" s="109"/>
    </row>
    <row r="2911" spans="1:13">
      <c r="C2911" s="32"/>
      <c r="E2911" s="145"/>
      <c r="F2911" s="145"/>
      <c r="G2911" s="32"/>
      <c r="H2911" s="32"/>
      <c r="I2911" s="32"/>
      <c r="J2911" s="32"/>
      <c r="K2911" s="109"/>
      <c r="M2911" s="109"/>
    </row>
    <row r="2912" spans="1:13">
      <c r="E2912" s="145"/>
      <c r="F2912" s="145"/>
      <c r="G2912" s="32"/>
      <c r="H2912" s="32"/>
      <c r="I2912" s="109"/>
      <c r="K2912" s="32"/>
      <c r="L2912" s="32"/>
      <c r="M2912" s="146"/>
    </row>
    <row r="2913" spans="2:13">
      <c r="E2913" s="145"/>
      <c r="F2913" s="145"/>
      <c r="G2913" s="109"/>
      <c r="H2913" s="109"/>
      <c r="I2913" s="109"/>
      <c r="K2913" s="32"/>
      <c r="L2913" s="32"/>
      <c r="M2913" s="109"/>
    </row>
    <row r="2914" spans="2:13">
      <c r="E2914" s="155"/>
      <c r="F2914" s="145"/>
      <c r="I2914" s="109"/>
      <c r="K2914" s="32"/>
      <c r="L2914" s="32"/>
      <c r="M2914" s="109"/>
    </row>
    <row r="2915" spans="2:13">
      <c r="E2915" s="155"/>
      <c r="F2915" s="145"/>
      <c r="I2915" s="109"/>
      <c r="K2915" s="32"/>
      <c r="L2915" s="32"/>
      <c r="M2915" s="109"/>
    </row>
    <row r="2916" spans="2:13">
      <c r="E2916" s="145"/>
      <c r="F2916" s="145"/>
      <c r="G2916" s="32"/>
      <c r="H2916" s="32"/>
      <c r="I2916" s="109"/>
      <c r="J2916" s="146"/>
      <c r="K2916" s="32"/>
      <c r="L2916" s="32"/>
      <c r="M2916" s="109"/>
    </row>
    <row r="2917" spans="2:13">
      <c r="E2917" s="145"/>
      <c r="F2917" s="145"/>
      <c r="G2917" s="32"/>
      <c r="H2917" s="32"/>
      <c r="I2917" s="146"/>
      <c r="J2917" s="146"/>
      <c r="K2917" s="32"/>
      <c r="L2917" s="32"/>
      <c r="M2917" s="109"/>
    </row>
    <row r="2918" spans="2:13">
      <c r="E2918" s="145"/>
      <c r="F2918" s="145"/>
      <c r="G2918" s="109"/>
      <c r="H2918" s="109"/>
      <c r="I2918" s="109"/>
      <c r="J2918" s="146"/>
      <c r="K2918" s="32"/>
      <c r="L2918" s="32"/>
      <c r="M2918" s="109"/>
    </row>
    <row r="2919" spans="2:13">
      <c r="B2919" s="158"/>
      <c r="E2919" s="145"/>
      <c r="F2919" s="145"/>
      <c r="I2919" s="109"/>
      <c r="K2919" s="109"/>
      <c r="L2919" s="109"/>
      <c r="M2919" s="109"/>
    </row>
    <row r="2920" spans="2:13" ht="16.5" customHeight="1">
      <c r="E2920" s="145"/>
      <c r="F2920" s="145"/>
    </row>
    <row r="2921" spans="2:13">
      <c r="E2921" s="145"/>
      <c r="F2921" s="145"/>
      <c r="G2921" s="109"/>
      <c r="H2921" s="146"/>
      <c r="M2921" s="109"/>
    </row>
    <row r="2922" spans="2:13">
      <c r="E2922" s="145"/>
      <c r="F2922" s="145"/>
      <c r="G2922" s="109"/>
      <c r="H2922" s="146"/>
      <c r="M2922" s="109"/>
    </row>
    <row r="2923" spans="2:13">
      <c r="E2923" s="145"/>
      <c r="F2923" s="145"/>
      <c r="G2923" s="32"/>
      <c r="H2923" s="32"/>
      <c r="I2923" s="32"/>
      <c r="J2923" s="32"/>
      <c r="K2923" s="109"/>
      <c r="M2923" s="109"/>
    </row>
    <row r="2924" spans="2:13">
      <c r="E2924" s="145"/>
      <c r="F2924" s="145"/>
      <c r="G2924" s="32"/>
      <c r="H2924" s="32"/>
      <c r="I2924" s="109"/>
      <c r="K2924" s="32"/>
      <c r="L2924" s="32"/>
      <c r="M2924" s="146"/>
    </row>
    <row r="2925" spans="2:13">
      <c r="E2925" s="145"/>
      <c r="F2925" s="145"/>
      <c r="G2925" s="109"/>
      <c r="H2925" s="109"/>
      <c r="I2925" s="109"/>
      <c r="K2925" s="32"/>
      <c r="L2925" s="32"/>
      <c r="M2925" s="109"/>
    </row>
    <row r="2926" spans="2:13">
      <c r="E2926" s="155"/>
      <c r="F2926" s="145"/>
      <c r="I2926" s="109"/>
      <c r="K2926" s="32"/>
      <c r="L2926" s="32"/>
      <c r="M2926" s="109"/>
    </row>
    <row r="2927" spans="2:13">
      <c r="E2927" s="155"/>
      <c r="F2927" s="145"/>
      <c r="I2927" s="109"/>
      <c r="K2927" s="32"/>
      <c r="L2927" s="32"/>
      <c r="M2927" s="109"/>
    </row>
    <row r="2928" spans="2:13">
      <c r="E2928" s="145"/>
      <c r="F2928" s="145"/>
      <c r="G2928" s="32"/>
      <c r="H2928" s="32"/>
      <c r="I2928" s="109"/>
      <c r="J2928" s="146"/>
      <c r="K2928" s="32"/>
      <c r="L2928" s="32"/>
      <c r="M2928" s="109"/>
    </row>
    <row r="2929" spans="1:13">
      <c r="E2929" s="145"/>
      <c r="F2929" s="145"/>
      <c r="G2929" s="32"/>
      <c r="H2929" s="32"/>
      <c r="I2929" s="146"/>
      <c r="J2929" s="146"/>
      <c r="K2929" s="32"/>
      <c r="L2929" s="32"/>
      <c r="M2929" s="109"/>
    </row>
    <row r="2930" spans="1:13">
      <c r="E2930" s="145"/>
      <c r="F2930" s="145"/>
      <c r="G2930" s="109"/>
      <c r="H2930" s="109"/>
      <c r="I2930" s="109"/>
      <c r="J2930" s="146"/>
      <c r="K2930" s="32"/>
      <c r="L2930" s="32"/>
      <c r="M2930" s="109"/>
    </row>
    <row r="2931" spans="1:13">
      <c r="B2931" s="158"/>
      <c r="E2931" s="145"/>
      <c r="F2931" s="145"/>
      <c r="I2931" s="109"/>
      <c r="K2931" s="109"/>
      <c r="L2931" s="109"/>
      <c r="M2931" s="109"/>
    </row>
    <row r="2932" spans="1:13" ht="16.5" customHeight="1">
      <c r="E2932" s="145"/>
      <c r="F2932" s="145"/>
    </row>
    <row r="2933" spans="1:13">
      <c r="E2933" s="145"/>
      <c r="F2933" s="145"/>
      <c r="G2933" s="109"/>
      <c r="H2933" s="146"/>
      <c r="M2933" s="109"/>
    </row>
    <row r="2934" spans="1:13">
      <c r="E2934" s="145"/>
      <c r="F2934" s="145"/>
      <c r="G2934" s="109"/>
      <c r="H2934" s="146"/>
      <c r="M2934" s="109"/>
    </row>
    <row r="2935" spans="1:13">
      <c r="E2935" s="145"/>
      <c r="F2935" s="145"/>
      <c r="G2935" s="32"/>
      <c r="H2935" s="32"/>
      <c r="I2935" s="32"/>
      <c r="J2935" s="32"/>
      <c r="K2935" s="109"/>
      <c r="M2935" s="109"/>
    </row>
    <row r="2936" spans="1:13">
      <c r="E2936" s="145"/>
      <c r="F2936" s="145"/>
      <c r="G2936" s="32"/>
      <c r="H2936" s="32"/>
      <c r="I2936" s="109"/>
      <c r="K2936" s="32"/>
      <c r="L2936" s="32"/>
      <c r="M2936" s="146"/>
    </row>
    <row r="2937" spans="1:13">
      <c r="E2937" s="145"/>
      <c r="F2937" s="145"/>
      <c r="G2937" s="109"/>
      <c r="H2937" s="109"/>
      <c r="I2937" s="109"/>
      <c r="K2937" s="32"/>
      <c r="L2937" s="32"/>
      <c r="M2937" s="109"/>
    </row>
    <row r="2938" spans="1:13">
      <c r="E2938" s="155"/>
      <c r="F2938" s="145"/>
      <c r="I2938" s="109"/>
      <c r="K2938" s="32"/>
      <c r="L2938" s="32"/>
      <c r="M2938" s="109"/>
    </row>
    <row r="2939" spans="1:13">
      <c r="E2939" s="155"/>
      <c r="F2939" s="145"/>
      <c r="I2939" s="109"/>
      <c r="K2939" s="32"/>
      <c r="L2939" s="32"/>
      <c r="M2939" s="109"/>
    </row>
    <row r="2940" spans="1:13">
      <c r="E2940" s="145"/>
      <c r="F2940" s="145"/>
      <c r="G2940" s="32"/>
      <c r="H2940" s="32"/>
      <c r="I2940" s="109"/>
      <c r="J2940" s="146"/>
      <c r="K2940" s="32"/>
      <c r="L2940" s="32"/>
      <c r="M2940" s="109"/>
    </row>
    <row r="2941" spans="1:13">
      <c r="E2941" s="145"/>
      <c r="F2941" s="145"/>
      <c r="G2941" s="32"/>
      <c r="H2941" s="32"/>
      <c r="I2941" s="146"/>
      <c r="J2941" s="146"/>
      <c r="K2941" s="32"/>
      <c r="L2941" s="32"/>
      <c r="M2941" s="109"/>
    </row>
    <row r="2942" spans="1:13">
      <c r="E2942" s="145"/>
      <c r="F2942" s="145"/>
      <c r="G2942" s="109"/>
      <c r="H2942" s="109"/>
      <c r="I2942" s="109"/>
      <c r="J2942" s="146"/>
      <c r="K2942" s="32"/>
      <c r="L2942" s="32"/>
      <c r="M2942" s="109"/>
    </row>
    <row r="2943" spans="1:13">
      <c r="B2943" s="158"/>
      <c r="E2943" s="145"/>
      <c r="F2943" s="145"/>
      <c r="I2943" s="109"/>
      <c r="K2943" s="109"/>
      <c r="L2943" s="109"/>
      <c r="M2943" s="109"/>
    </row>
    <row r="2944" spans="1:13">
      <c r="A2944" s="32"/>
      <c r="B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</row>
    <row r="2945" spans="2:13" ht="16.5" customHeight="1">
      <c r="E2945" s="145"/>
      <c r="F2945" s="145"/>
    </row>
    <row r="2946" spans="2:13">
      <c r="C2946" s="32"/>
      <c r="E2946" s="145"/>
      <c r="F2946" s="145"/>
      <c r="G2946" s="109"/>
      <c r="H2946" s="146"/>
      <c r="M2946" s="109"/>
    </row>
    <row r="2947" spans="2:13">
      <c r="E2947" s="145"/>
      <c r="F2947" s="145"/>
      <c r="G2947" s="109"/>
      <c r="H2947" s="146"/>
      <c r="M2947" s="109"/>
    </row>
    <row r="2948" spans="2:13">
      <c r="E2948" s="145"/>
      <c r="F2948" s="145"/>
      <c r="G2948" s="32"/>
      <c r="H2948" s="32"/>
      <c r="I2948" s="32"/>
      <c r="J2948" s="32"/>
      <c r="K2948" s="109"/>
      <c r="M2948" s="109"/>
    </row>
    <row r="2949" spans="2:13">
      <c r="E2949" s="145"/>
      <c r="F2949" s="145"/>
      <c r="G2949" s="32"/>
      <c r="H2949" s="32"/>
      <c r="I2949" s="109"/>
      <c r="K2949" s="32"/>
      <c r="L2949" s="32"/>
      <c r="M2949" s="146"/>
    </row>
    <row r="2950" spans="2:13">
      <c r="E2950" s="145"/>
      <c r="F2950" s="145"/>
      <c r="G2950" s="109"/>
      <c r="H2950" s="109"/>
      <c r="I2950" s="109"/>
      <c r="K2950" s="32"/>
      <c r="L2950" s="32"/>
      <c r="M2950" s="109"/>
    </row>
    <row r="2951" spans="2:13">
      <c r="E2951" s="155"/>
      <c r="F2951" s="145"/>
      <c r="I2951" s="109"/>
      <c r="K2951" s="32"/>
      <c r="L2951" s="32"/>
      <c r="M2951" s="109"/>
    </row>
    <row r="2952" spans="2:13">
      <c r="E2952" s="155"/>
      <c r="F2952" s="145"/>
      <c r="I2952" s="109"/>
      <c r="K2952" s="32"/>
      <c r="L2952" s="32"/>
      <c r="M2952" s="109"/>
    </row>
    <row r="2953" spans="2:13">
      <c r="E2953" s="145"/>
      <c r="F2953" s="145"/>
      <c r="G2953" s="32"/>
      <c r="H2953" s="32"/>
      <c r="I2953" s="109"/>
      <c r="J2953" s="146"/>
      <c r="K2953" s="32"/>
      <c r="L2953" s="32"/>
      <c r="M2953" s="109"/>
    </row>
    <row r="2954" spans="2:13">
      <c r="E2954" s="145"/>
      <c r="F2954" s="145"/>
      <c r="G2954" s="32"/>
      <c r="H2954" s="32"/>
      <c r="I2954" s="146"/>
      <c r="J2954" s="146"/>
      <c r="K2954" s="32"/>
      <c r="L2954" s="32"/>
      <c r="M2954" s="109"/>
    </row>
    <row r="2955" spans="2:13">
      <c r="E2955" s="145"/>
      <c r="F2955" s="145"/>
      <c r="G2955" s="109"/>
      <c r="H2955" s="109"/>
      <c r="I2955" s="109"/>
      <c r="J2955" s="146"/>
      <c r="K2955" s="32"/>
      <c r="L2955" s="32"/>
      <c r="M2955" s="109"/>
    </row>
    <row r="2956" spans="2:13">
      <c r="B2956" s="158"/>
      <c r="E2956" s="145"/>
      <c r="F2956" s="145"/>
      <c r="I2956" s="109"/>
      <c r="K2956" s="109"/>
      <c r="L2956" s="109"/>
      <c r="M2956" s="109"/>
    </row>
    <row r="2957" spans="2:13" ht="16.5" customHeight="1">
      <c r="E2957" s="145"/>
      <c r="F2957" s="145"/>
    </row>
    <row r="2958" spans="2:13">
      <c r="E2958" s="145"/>
      <c r="F2958" s="145"/>
      <c r="G2958" s="109"/>
      <c r="H2958" s="146"/>
      <c r="M2958" s="109"/>
    </row>
    <row r="2959" spans="2:13">
      <c r="E2959" s="145"/>
      <c r="F2959" s="145"/>
      <c r="G2959" s="109"/>
      <c r="H2959" s="146"/>
      <c r="M2959" s="109"/>
    </row>
    <row r="2960" spans="2:13">
      <c r="E2960" s="145"/>
      <c r="F2960" s="145"/>
      <c r="G2960" s="32"/>
      <c r="H2960" s="32"/>
      <c r="I2960" s="32"/>
      <c r="J2960" s="32"/>
      <c r="K2960" s="109"/>
      <c r="M2960" s="109"/>
    </row>
    <row r="2961" spans="2:13">
      <c r="E2961" s="145"/>
      <c r="F2961" s="145"/>
      <c r="G2961" s="32"/>
      <c r="H2961" s="32"/>
      <c r="I2961" s="109"/>
      <c r="K2961" s="32"/>
      <c r="L2961" s="32"/>
      <c r="M2961" s="146"/>
    </row>
    <row r="2962" spans="2:13">
      <c r="E2962" s="145"/>
      <c r="F2962" s="145"/>
      <c r="G2962" s="109"/>
      <c r="H2962" s="109"/>
      <c r="I2962" s="109"/>
      <c r="K2962" s="32"/>
      <c r="L2962" s="32"/>
      <c r="M2962" s="109"/>
    </row>
    <row r="2963" spans="2:13">
      <c r="E2963" s="155"/>
      <c r="F2963" s="145"/>
      <c r="I2963" s="109"/>
      <c r="K2963" s="32"/>
      <c r="L2963" s="32"/>
      <c r="M2963" s="109"/>
    </row>
    <row r="2964" spans="2:13">
      <c r="E2964" s="155"/>
      <c r="F2964" s="145"/>
      <c r="I2964" s="109"/>
      <c r="K2964" s="32"/>
      <c r="L2964" s="32"/>
      <c r="M2964" s="109"/>
    </row>
    <row r="2965" spans="2:13">
      <c r="E2965" s="145"/>
      <c r="F2965" s="145"/>
      <c r="G2965" s="32"/>
      <c r="H2965" s="32"/>
      <c r="I2965" s="109"/>
      <c r="J2965" s="146"/>
      <c r="K2965" s="32"/>
      <c r="L2965" s="32"/>
      <c r="M2965" s="109"/>
    </row>
    <row r="2966" spans="2:13">
      <c r="E2966" s="145"/>
      <c r="F2966" s="145"/>
      <c r="G2966" s="32"/>
      <c r="H2966" s="32"/>
      <c r="I2966" s="146"/>
      <c r="J2966" s="146"/>
      <c r="K2966" s="32"/>
      <c r="L2966" s="32"/>
      <c r="M2966" s="109"/>
    </row>
    <row r="2967" spans="2:13">
      <c r="E2967" s="145"/>
      <c r="F2967" s="145"/>
      <c r="G2967" s="109"/>
      <c r="H2967" s="109"/>
      <c r="I2967" s="109"/>
      <c r="J2967" s="146"/>
      <c r="K2967" s="32"/>
      <c r="L2967" s="32"/>
      <c r="M2967" s="109"/>
    </row>
    <row r="2968" spans="2:13">
      <c r="B2968" s="158"/>
      <c r="E2968" s="145"/>
      <c r="F2968" s="145"/>
      <c r="I2968" s="109"/>
      <c r="K2968" s="109"/>
      <c r="L2968" s="109"/>
      <c r="M2968" s="109"/>
    </row>
    <row r="2969" spans="2:13" ht="16.5" customHeight="1">
      <c r="E2969" s="145"/>
      <c r="F2969" s="145"/>
    </row>
    <row r="2970" spans="2:13">
      <c r="E2970" s="145"/>
      <c r="F2970" s="145"/>
      <c r="G2970" s="109"/>
      <c r="H2970" s="146"/>
      <c r="M2970" s="109"/>
    </row>
    <row r="2971" spans="2:13">
      <c r="E2971" s="145"/>
      <c r="F2971" s="145"/>
      <c r="G2971" s="109"/>
      <c r="H2971" s="146"/>
      <c r="M2971" s="109"/>
    </row>
    <row r="2972" spans="2:13">
      <c r="E2972" s="145"/>
      <c r="F2972" s="145"/>
      <c r="G2972" s="32"/>
      <c r="H2972" s="32"/>
      <c r="I2972" s="32"/>
      <c r="J2972" s="32"/>
      <c r="K2972" s="109"/>
      <c r="M2972" s="109"/>
    </row>
    <row r="2973" spans="2:13">
      <c r="E2973" s="145"/>
      <c r="F2973" s="145"/>
      <c r="G2973" s="32"/>
      <c r="H2973" s="32"/>
      <c r="I2973" s="109"/>
      <c r="K2973" s="32"/>
      <c r="L2973" s="32"/>
      <c r="M2973" s="146"/>
    </row>
    <row r="2974" spans="2:13">
      <c r="E2974" s="145"/>
      <c r="F2974" s="145"/>
      <c r="G2974" s="109"/>
      <c r="H2974" s="109"/>
      <c r="I2974" s="109"/>
      <c r="K2974" s="32"/>
      <c r="L2974" s="32"/>
      <c r="M2974" s="109"/>
    </row>
    <row r="2975" spans="2:13">
      <c r="E2975" s="155"/>
      <c r="F2975" s="145"/>
      <c r="I2975" s="109"/>
      <c r="K2975" s="32"/>
      <c r="L2975" s="32"/>
      <c r="M2975" s="109"/>
    </row>
    <row r="2976" spans="2:13">
      <c r="E2976" s="155"/>
      <c r="F2976" s="145"/>
      <c r="I2976" s="109"/>
      <c r="K2976" s="32"/>
      <c r="L2976" s="32"/>
      <c r="M2976" s="109"/>
    </row>
    <row r="2977" spans="1:13">
      <c r="E2977" s="145"/>
      <c r="F2977" s="145"/>
      <c r="G2977" s="32"/>
      <c r="H2977" s="32"/>
      <c r="I2977" s="109"/>
      <c r="J2977" s="146"/>
      <c r="K2977" s="32"/>
      <c r="L2977" s="32"/>
      <c r="M2977" s="109"/>
    </row>
    <row r="2978" spans="1:13">
      <c r="E2978" s="145"/>
      <c r="F2978" s="145"/>
      <c r="G2978" s="32"/>
      <c r="H2978" s="32"/>
      <c r="I2978" s="146"/>
      <c r="J2978" s="146"/>
      <c r="K2978" s="32"/>
      <c r="L2978" s="32"/>
      <c r="M2978" s="109"/>
    </row>
    <row r="2979" spans="1:13">
      <c r="A2979" s="32"/>
      <c r="B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</row>
    <row r="2980" spans="1:13">
      <c r="E2980" s="145"/>
      <c r="F2980" s="145"/>
      <c r="G2980" s="109"/>
      <c r="H2980" s="109"/>
      <c r="I2980" s="109"/>
      <c r="J2980" s="146"/>
      <c r="K2980" s="32"/>
      <c r="L2980" s="32"/>
      <c r="M2980" s="109"/>
    </row>
    <row r="2981" spans="1:13">
      <c r="B2981" s="158"/>
      <c r="C2981" s="32"/>
      <c r="E2981" s="145"/>
      <c r="F2981" s="145"/>
      <c r="I2981" s="109"/>
      <c r="K2981" s="109"/>
      <c r="L2981" s="109"/>
      <c r="M2981" s="109"/>
    </row>
    <row r="2982" spans="1:13" ht="16.5" customHeight="1">
      <c r="E2982" s="145"/>
      <c r="F2982" s="145"/>
    </row>
    <row r="2983" spans="1:13">
      <c r="E2983" s="145"/>
      <c r="F2983" s="145"/>
      <c r="G2983" s="109"/>
      <c r="H2983" s="146"/>
      <c r="M2983" s="109"/>
    </row>
    <row r="2984" spans="1:13">
      <c r="E2984" s="145"/>
      <c r="F2984" s="145"/>
      <c r="G2984" s="109"/>
      <c r="H2984" s="146"/>
      <c r="M2984" s="109"/>
    </row>
    <row r="2985" spans="1:13">
      <c r="E2985" s="145"/>
      <c r="F2985" s="145"/>
      <c r="G2985" s="32"/>
      <c r="H2985" s="32"/>
      <c r="I2985" s="32"/>
      <c r="J2985" s="32"/>
      <c r="K2985" s="109"/>
      <c r="M2985" s="109"/>
    </row>
    <row r="2986" spans="1:13">
      <c r="E2986" s="145"/>
      <c r="F2986" s="145"/>
      <c r="G2986" s="32"/>
      <c r="H2986" s="32"/>
      <c r="I2986" s="109"/>
      <c r="K2986" s="32"/>
      <c r="L2986" s="32"/>
      <c r="M2986" s="146"/>
    </row>
    <row r="2987" spans="1:13">
      <c r="E2987" s="145"/>
      <c r="F2987" s="145"/>
      <c r="G2987" s="109"/>
      <c r="H2987" s="109"/>
      <c r="I2987" s="109"/>
      <c r="K2987" s="32"/>
      <c r="L2987" s="32"/>
      <c r="M2987" s="109"/>
    </row>
    <row r="2988" spans="1:13">
      <c r="E2988" s="155"/>
      <c r="F2988" s="145"/>
      <c r="I2988" s="109"/>
      <c r="K2988" s="32"/>
      <c r="L2988" s="32"/>
      <c r="M2988" s="109"/>
    </row>
    <row r="2989" spans="1:13">
      <c r="E2989" s="155"/>
      <c r="F2989" s="145"/>
      <c r="I2989" s="109"/>
      <c r="K2989" s="32"/>
      <c r="L2989" s="32"/>
      <c r="M2989" s="109"/>
    </row>
    <row r="2990" spans="1:13">
      <c r="E2990" s="145"/>
      <c r="F2990" s="145"/>
      <c r="G2990" s="32"/>
      <c r="H2990" s="32"/>
      <c r="I2990" s="109"/>
      <c r="J2990" s="146"/>
      <c r="K2990" s="32"/>
      <c r="L2990" s="32"/>
      <c r="M2990" s="109"/>
    </row>
    <row r="2991" spans="1:13">
      <c r="E2991" s="145"/>
      <c r="F2991" s="145"/>
      <c r="G2991" s="32"/>
      <c r="H2991" s="32"/>
      <c r="I2991" s="146"/>
      <c r="J2991" s="146"/>
      <c r="K2991" s="32"/>
      <c r="L2991" s="32"/>
      <c r="M2991" s="109"/>
    </row>
    <row r="2992" spans="1:13">
      <c r="E2992" s="145"/>
      <c r="F2992" s="145"/>
      <c r="G2992" s="109"/>
      <c r="H2992" s="109"/>
      <c r="I2992" s="109"/>
      <c r="J2992" s="146"/>
      <c r="K2992" s="32"/>
      <c r="L2992" s="32"/>
      <c r="M2992" s="109"/>
    </row>
    <row r="2993" spans="2:13">
      <c r="B2993" s="158"/>
      <c r="E2993" s="145"/>
      <c r="F2993" s="145"/>
      <c r="I2993" s="109"/>
      <c r="K2993" s="109"/>
      <c r="L2993" s="109"/>
      <c r="M2993" s="109"/>
    </row>
    <row r="2994" spans="2:13" ht="16.5" customHeight="1">
      <c r="E2994" s="145"/>
      <c r="F2994" s="145"/>
    </row>
    <row r="2995" spans="2:13">
      <c r="E2995" s="145"/>
      <c r="F2995" s="145"/>
      <c r="G2995" s="109"/>
      <c r="H2995" s="146"/>
      <c r="M2995" s="109"/>
    </row>
    <row r="2996" spans="2:13">
      <c r="E2996" s="145"/>
      <c r="F2996" s="145"/>
      <c r="G2996" s="109"/>
      <c r="H2996" s="146"/>
      <c r="M2996" s="109"/>
    </row>
    <row r="2997" spans="2:13">
      <c r="E2997" s="145"/>
      <c r="F2997" s="145"/>
      <c r="G2997" s="32"/>
      <c r="H2997" s="32"/>
      <c r="I2997" s="32"/>
      <c r="J2997" s="32"/>
      <c r="K2997" s="109"/>
      <c r="M2997" s="109"/>
    </row>
    <row r="2998" spans="2:13">
      <c r="E2998" s="145"/>
      <c r="F2998" s="145"/>
      <c r="G2998" s="32"/>
      <c r="H2998" s="32"/>
      <c r="I2998" s="109"/>
      <c r="K2998" s="32"/>
      <c r="L2998" s="32"/>
      <c r="M2998" s="146"/>
    </row>
    <row r="2999" spans="2:13">
      <c r="E2999" s="145"/>
      <c r="F2999" s="145"/>
      <c r="G2999" s="109"/>
      <c r="H2999" s="109"/>
      <c r="I2999" s="109"/>
      <c r="K2999" s="32"/>
      <c r="L2999" s="32"/>
      <c r="M2999" s="109"/>
    </row>
    <row r="3000" spans="2:13">
      <c r="E3000" s="155"/>
      <c r="F3000" s="145"/>
      <c r="I3000" s="109"/>
      <c r="K3000" s="32"/>
      <c r="L3000" s="32"/>
      <c r="M3000" s="109"/>
    </row>
    <row r="3001" spans="2:13">
      <c r="E3001" s="155"/>
      <c r="F3001" s="145"/>
      <c r="I3001" s="109"/>
      <c r="K3001" s="32"/>
      <c r="L3001" s="32"/>
      <c r="M3001" s="109"/>
    </row>
    <row r="3002" spans="2:13">
      <c r="E3002" s="145"/>
      <c r="F3002" s="145"/>
      <c r="G3002" s="32"/>
      <c r="H3002" s="32"/>
      <c r="I3002" s="109"/>
      <c r="J3002" s="146"/>
      <c r="K3002" s="32"/>
      <c r="L3002" s="32"/>
      <c r="M3002" s="109"/>
    </row>
    <row r="3003" spans="2:13">
      <c r="E3003" s="145"/>
      <c r="F3003" s="145"/>
      <c r="G3003" s="32"/>
      <c r="H3003" s="32"/>
      <c r="I3003" s="146"/>
      <c r="J3003" s="146"/>
      <c r="K3003" s="32"/>
      <c r="L3003" s="32"/>
      <c r="M3003" s="109"/>
    </row>
    <row r="3004" spans="2:13">
      <c r="E3004" s="145"/>
      <c r="F3004" s="145"/>
      <c r="G3004" s="109"/>
      <c r="H3004" s="109"/>
      <c r="I3004" s="109"/>
      <c r="J3004" s="146"/>
      <c r="K3004" s="32"/>
      <c r="L3004" s="32"/>
      <c r="M3004" s="109"/>
    </row>
    <row r="3005" spans="2:13">
      <c r="B3005" s="158"/>
      <c r="E3005" s="145"/>
      <c r="F3005" s="145"/>
      <c r="I3005" s="109"/>
      <c r="K3005" s="109"/>
      <c r="L3005" s="109"/>
      <c r="M3005" s="109"/>
    </row>
    <row r="3006" spans="2:13" ht="16.5" customHeight="1">
      <c r="E3006" s="145"/>
      <c r="F3006" s="145"/>
    </row>
    <row r="3007" spans="2:13">
      <c r="E3007" s="145"/>
      <c r="F3007" s="145"/>
      <c r="G3007" s="109"/>
      <c r="H3007" s="146"/>
      <c r="M3007" s="109"/>
    </row>
    <row r="3008" spans="2:13">
      <c r="E3008" s="145"/>
      <c r="F3008" s="145"/>
      <c r="G3008" s="109"/>
      <c r="H3008" s="146"/>
      <c r="M3008" s="109"/>
    </row>
    <row r="3009" spans="1:13">
      <c r="E3009" s="145"/>
      <c r="F3009" s="145"/>
      <c r="G3009" s="32"/>
      <c r="H3009" s="32"/>
      <c r="I3009" s="32"/>
      <c r="J3009" s="32"/>
      <c r="K3009" s="109"/>
      <c r="M3009" s="109"/>
    </row>
    <row r="3010" spans="1:13">
      <c r="E3010" s="145"/>
      <c r="F3010" s="145"/>
      <c r="G3010" s="32"/>
      <c r="H3010" s="32"/>
      <c r="I3010" s="109"/>
      <c r="K3010" s="32"/>
      <c r="L3010" s="32"/>
      <c r="M3010" s="146"/>
    </row>
    <row r="3011" spans="1:13">
      <c r="E3011" s="145"/>
      <c r="F3011" s="145"/>
      <c r="G3011" s="109"/>
      <c r="H3011" s="109"/>
      <c r="I3011" s="109"/>
      <c r="K3011" s="32"/>
      <c r="L3011" s="32"/>
      <c r="M3011" s="109"/>
    </row>
    <row r="3012" spans="1:13">
      <c r="E3012" s="155"/>
      <c r="F3012" s="145"/>
      <c r="I3012" s="109"/>
      <c r="K3012" s="32"/>
      <c r="L3012" s="32"/>
      <c r="M3012" s="109"/>
    </row>
    <row r="3013" spans="1:13">
      <c r="E3013" s="155"/>
      <c r="F3013" s="145"/>
      <c r="I3013" s="109"/>
      <c r="K3013" s="32"/>
      <c r="L3013" s="32"/>
      <c r="M3013" s="109"/>
    </row>
    <row r="3014" spans="1:13">
      <c r="A3014" s="32"/>
      <c r="B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</row>
    <row r="3015" spans="1:13">
      <c r="E3015" s="145"/>
      <c r="F3015" s="145"/>
      <c r="G3015" s="32"/>
      <c r="H3015" s="32"/>
      <c r="I3015" s="109"/>
      <c r="J3015" s="146"/>
      <c r="K3015" s="32"/>
      <c r="L3015" s="32"/>
      <c r="M3015" s="109"/>
    </row>
    <row r="3016" spans="1:13">
      <c r="C3016" s="32"/>
      <c r="E3016" s="145"/>
      <c r="F3016" s="145"/>
      <c r="G3016" s="32"/>
      <c r="H3016" s="32"/>
      <c r="I3016" s="146"/>
      <c r="J3016" s="146"/>
      <c r="K3016" s="32"/>
      <c r="L3016" s="32"/>
      <c r="M3016" s="109"/>
    </row>
    <row r="3017" spans="1:13">
      <c r="E3017" s="145"/>
      <c r="F3017" s="145"/>
      <c r="G3017" s="109"/>
      <c r="H3017" s="109"/>
      <c r="I3017" s="109"/>
      <c r="J3017" s="146"/>
      <c r="K3017" s="32"/>
      <c r="L3017" s="32"/>
      <c r="M3017" s="109"/>
    </row>
    <row r="3018" spans="1:13">
      <c r="B3018" s="158"/>
      <c r="E3018" s="145"/>
      <c r="F3018" s="145"/>
      <c r="I3018" s="109"/>
      <c r="K3018" s="109"/>
      <c r="L3018" s="109"/>
      <c r="M3018" s="109"/>
    </row>
    <row r="3019" spans="1:13" ht="16.5" customHeight="1">
      <c r="E3019" s="145"/>
      <c r="F3019" s="145"/>
    </row>
    <row r="3020" spans="1:13">
      <c r="E3020" s="145"/>
      <c r="F3020" s="145"/>
      <c r="G3020" s="109"/>
      <c r="H3020" s="146"/>
      <c r="M3020" s="109"/>
    </row>
    <row r="3021" spans="1:13">
      <c r="E3021" s="145"/>
      <c r="F3021" s="145"/>
      <c r="G3021" s="109"/>
      <c r="H3021" s="146"/>
      <c r="M3021" s="109"/>
    </row>
    <row r="3022" spans="1:13">
      <c r="E3022" s="145"/>
      <c r="F3022" s="145"/>
      <c r="G3022" s="32"/>
      <c r="H3022" s="32"/>
      <c r="I3022" s="32"/>
      <c r="J3022" s="32"/>
      <c r="K3022" s="109"/>
      <c r="M3022" s="109"/>
    </row>
    <row r="3023" spans="1:13">
      <c r="E3023" s="145"/>
      <c r="F3023" s="145"/>
      <c r="G3023" s="32"/>
      <c r="H3023" s="32"/>
      <c r="I3023" s="109"/>
      <c r="K3023" s="32"/>
      <c r="L3023" s="32"/>
      <c r="M3023" s="146"/>
    </row>
    <row r="3024" spans="1:13">
      <c r="E3024" s="145"/>
      <c r="F3024" s="145"/>
      <c r="G3024" s="109"/>
      <c r="H3024" s="109"/>
      <c r="I3024" s="109"/>
      <c r="K3024" s="32"/>
      <c r="L3024" s="32"/>
      <c r="M3024" s="109"/>
    </row>
    <row r="3025" spans="2:13">
      <c r="E3025" s="155"/>
      <c r="F3025" s="145"/>
      <c r="I3025" s="109"/>
      <c r="K3025" s="32"/>
      <c r="L3025" s="32"/>
      <c r="M3025" s="109"/>
    </row>
    <row r="3026" spans="2:13">
      <c r="E3026" s="155"/>
      <c r="F3026" s="145"/>
      <c r="I3026" s="109"/>
      <c r="K3026" s="32"/>
      <c r="L3026" s="32"/>
      <c r="M3026" s="109"/>
    </row>
    <row r="3027" spans="2:13">
      <c r="E3027" s="145"/>
      <c r="F3027" s="145"/>
      <c r="G3027" s="32"/>
      <c r="H3027" s="32"/>
      <c r="I3027" s="109"/>
      <c r="J3027" s="146"/>
      <c r="K3027" s="32"/>
      <c r="L3027" s="32"/>
      <c r="M3027" s="109"/>
    </row>
    <row r="3028" spans="2:13">
      <c r="E3028" s="145"/>
      <c r="F3028" s="145"/>
      <c r="G3028" s="32"/>
      <c r="H3028" s="32"/>
      <c r="I3028" s="146"/>
      <c r="J3028" s="146"/>
      <c r="K3028" s="32"/>
      <c r="L3028" s="32"/>
      <c r="M3028" s="109"/>
    </row>
    <row r="3029" spans="2:13">
      <c r="E3029" s="145"/>
      <c r="F3029" s="145"/>
      <c r="G3029" s="109"/>
      <c r="H3029" s="109"/>
      <c r="I3029" s="109"/>
      <c r="J3029" s="146"/>
      <c r="K3029" s="32"/>
      <c r="L3029" s="32"/>
      <c r="M3029" s="109"/>
    </row>
    <row r="3030" spans="2:13">
      <c r="B3030" s="158"/>
      <c r="E3030" s="145"/>
      <c r="F3030" s="145"/>
      <c r="I3030" s="109"/>
      <c r="K3030" s="109"/>
      <c r="L3030" s="109"/>
      <c r="M3030" s="109"/>
    </row>
    <row r="3031" spans="2:13" ht="16.5" customHeight="1">
      <c r="E3031" s="145"/>
      <c r="F3031" s="145"/>
    </row>
    <row r="3032" spans="2:13">
      <c r="E3032" s="145"/>
      <c r="F3032" s="145"/>
      <c r="G3032" s="109"/>
      <c r="H3032" s="146"/>
      <c r="M3032" s="109"/>
    </row>
    <row r="3033" spans="2:13">
      <c r="E3033" s="145"/>
      <c r="F3033" s="145"/>
      <c r="G3033" s="109"/>
      <c r="H3033" s="146"/>
      <c r="M3033" s="109"/>
    </row>
    <row r="3034" spans="2:13">
      <c r="E3034" s="145"/>
      <c r="F3034" s="145"/>
      <c r="G3034" s="32"/>
      <c r="H3034" s="32"/>
      <c r="I3034" s="32"/>
      <c r="J3034" s="32"/>
      <c r="K3034" s="109"/>
      <c r="M3034" s="109"/>
    </row>
    <row r="3035" spans="2:13">
      <c r="E3035" s="145"/>
      <c r="F3035" s="145"/>
      <c r="G3035" s="32"/>
      <c r="H3035" s="32"/>
      <c r="I3035" s="109"/>
      <c r="K3035" s="32"/>
      <c r="L3035" s="32"/>
      <c r="M3035" s="146"/>
    </row>
    <row r="3036" spans="2:13">
      <c r="E3036" s="145"/>
      <c r="F3036" s="145"/>
      <c r="G3036" s="109"/>
      <c r="H3036" s="109"/>
      <c r="I3036" s="109"/>
      <c r="K3036" s="32"/>
      <c r="L3036" s="32"/>
      <c r="M3036" s="109"/>
    </row>
    <row r="3037" spans="2:13">
      <c r="E3037" s="155"/>
      <c r="F3037" s="145"/>
      <c r="I3037" s="109"/>
      <c r="K3037" s="32"/>
      <c r="L3037" s="32"/>
      <c r="M3037" s="109"/>
    </row>
    <row r="3038" spans="2:13">
      <c r="E3038" s="155"/>
      <c r="F3038" s="145"/>
      <c r="I3038" s="109"/>
      <c r="K3038" s="32"/>
      <c r="L3038" s="32"/>
      <c r="M3038" s="109"/>
    </row>
    <row r="3039" spans="2:13">
      <c r="E3039" s="145"/>
      <c r="F3039" s="145"/>
      <c r="G3039" s="32"/>
      <c r="H3039" s="32"/>
      <c r="I3039" s="109"/>
      <c r="J3039" s="146"/>
      <c r="K3039" s="32"/>
      <c r="L3039" s="32"/>
      <c r="M3039" s="109"/>
    </row>
    <row r="3040" spans="2:13">
      <c r="E3040" s="145"/>
      <c r="F3040" s="145"/>
      <c r="G3040" s="32"/>
      <c r="H3040" s="32"/>
      <c r="I3040" s="146"/>
      <c r="J3040" s="146"/>
      <c r="K3040" s="32"/>
      <c r="L3040" s="32"/>
      <c r="M3040" s="109"/>
    </row>
    <row r="3041" spans="1:13">
      <c r="E3041" s="145"/>
      <c r="F3041" s="145"/>
      <c r="G3041" s="109"/>
      <c r="H3041" s="109"/>
      <c r="I3041" s="109"/>
      <c r="J3041" s="146"/>
      <c r="K3041" s="32"/>
      <c r="L3041" s="32"/>
      <c r="M3041" s="109"/>
    </row>
    <row r="3042" spans="1:13">
      <c r="B3042" s="158"/>
      <c r="E3042" s="145"/>
      <c r="F3042" s="145"/>
      <c r="I3042" s="109"/>
      <c r="K3042" s="109"/>
      <c r="L3042" s="109"/>
      <c r="M3042" s="109"/>
    </row>
    <row r="3043" spans="1:13" ht="16.5" customHeight="1">
      <c r="E3043" s="145"/>
      <c r="F3043" s="145"/>
    </row>
    <row r="3044" spans="1:13">
      <c r="E3044" s="145"/>
      <c r="F3044" s="145"/>
      <c r="G3044" s="109"/>
      <c r="H3044" s="146"/>
      <c r="M3044" s="109"/>
    </row>
    <row r="3045" spans="1:13">
      <c r="E3045" s="145"/>
      <c r="F3045" s="145"/>
      <c r="G3045" s="109"/>
      <c r="H3045" s="146"/>
      <c r="M3045" s="109"/>
    </row>
    <row r="3046" spans="1:13">
      <c r="E3046" s="145"/>
      <c r="F3046" s="145"/>
      <c r="G3046" s="32"/>
      <c r="H3046" s="32"/>
      <c r="I3046" s="32"/>
      <c r="J3046" s="32"/>
      <c r="K3046" s="109"/>
      <c r="M3046" s="109"/>
    </row>
    <row r="3047" spans="1:13">
      <c r="E3047" s="145"/>
      <c r="F3047" s="145"/>
      <c r="G3047" s="32"/>
      <c r="H3047" s="32"/>
      <c r="I3047" s="109"/>
      <c r="K3047" s="32"/>
      <c r="L3047" s="32"/>
      <c r="M3047" s="146"/>
    </row>
    <row r="3048" spans="1:13">
      <c r="E3048" s="145"/>
      <c r="F3048" s="145"/>
      <c r="G3048" s="109"/>
      <c r="H3048" s="109"/>
      <c r="I3048" s="109"/>
      <c r="K3048" s="32"/>
      <c r="L3048" s="32"/>
      <c r="M3048" s="109"/>
    </row>
    <row r="3049" spans="1:13">
      <c r="A3049" s="32"/>
      <c r="B3049" s="32"/>
      <c r="D3049" s="32"/>
      <c r="E3049" s="32"/>
      <c r="F3049" s="32"/>
      <c r="G3049" s="32"/>
      <c r="H3049" s="32"/>
      <c r="I3049" s="32"/>
      <c r="J3049" s="32"/>
      <c r="K3049" s="32"/>
      <c r="L3049" s="32"/>
      <c r="M3049" s="32"/>
    </row>
    <row r="3050" spans="1:13">
      <c r="E3050" s="155"/>
      <c r="F3050" s="145"/>
      <c r="I3050" s="109"/>
      <c r="K3050" s="32"/>
      <c r="L3050" s="32"/>
      <c r="M3050" s="109"/>
    </row>
    <row r="3051" spans="1:13">
      <c r="C3051" s="32"/>
      <c r="E3051" s="155"/>
      <c r="F3051" s="145"/>
      <c r="I3051" s="109"/>
      <c r="K3051" s="32"/>
      <c r="L3051" s="32"/>
      <c r="M3051" s="109"/>
    </row>
    <row r="3052" spans="1:13">
      <c r="E3052" s="145"/>
      <c r="F3052" s="145"/>
      <c r="G3052" s="32"/>
      <c r="H3052" s="32"/>
      <c r="I3052" s="109"/>
      <c r="J3052" s="146"/>
      <c r="K3052" s="32"/>
      <c r="L3052" s="32"/>
      <c r="M3052" s="109"/>
    </row>
    <row r="3053" spans="1:13">
      <c r="E3053" s="145"/>
      <c r="F3053" s="145"/>
      <c r="G3053" s="32"/>
      <c r="H3053" s="32"/>
      <c r="I3053" s="146"/>
      <c r="J3053" s="146"/>
      <c r="K3053" s="32"/>
      <c r="L3053" s="32"/>
      <c r="M3053" s="109"/>
    </row>
    <row r="3054" spans="1:13">
      <c r="E3054" s="145"/>
      <c r="F3054" s="145"/>
      <c r="G3054" s="109"/>
      <c r="H3054" s="109"/>
      <c r="I3054" s="109"/>
      <c r="J3054" s="146"/>
      <c r="K3054" s="32"/>
      <c r="L3054" s="32"/>
      <c r="M3054" s="109"/>
    </row>
    <row r="3055" spans="1:13">
      <c r="B3055" s="158"/>
      <c r="E3055" s="145"/>
      <c r="F3055" s="145"/>
      <c r="I3055" s="109"/>
      <c r="K3055" s="109"/>
      <c r="L3055" s="109"/>
      <c r="M3055" s="109"/>
    </row>
    <row r="3056" spans="1:13" ht="16.5" customHeight="1">
      <c r="E3056" s="145"/>
      <c r="F3056" s="145"/>
    </row>
    <row r="3057" spans="2:13">
      <c r="E3057" s="145"/>
      <c r="F3057" s="145"/>
      <c r="G3057" s="109"/>
      <c r="H3057" s="146"/>
      <c r="M3057" s="109"/>
    </row>
    <row r="3058" spans="2:13">
      <c r="E3058" s="145"/>
      <c r="F3058" s="145"/>
      <c r="G3058" s="109"/>
      <c r="H3058" s="146"/>
      <c r="M3058" s="109"/>
    </row>
    <row r="3059" spans="2:13">
      <c r="E3059" s="145"/>
      <c r="F3059" s="145"/>
      <c r="G3059" s="32"/>
      <c r="H3059" s="32"/>
      <c r="I3059" s="32"/>
      <c r="J3059" s="32"/>
      <c r="K3059" s="109"/>
      <c r="M3059" s="109"/>
    </row>
    <row r="3060" spans="2:13">
      <c r="E3060" s="145"/>
      <c r="F3060" s="145"/>
      <c r="G3060" s="32"/>
      <c r="H3060" s="32"/>
      <c r="I3060" s="109"/>
      <c r="K3060" s="32"/>
      <c r="L3060" s="32"/>
      <c r="M3060" s="146"/>
    </row>
    <row r="3061" spans="2:13">
      <c r="E3061" s="145"/>
      <c r="F3061" s="145"/>
      <c r="G3061" s="109"/>
      <c r="H3061" s="109"/>
      <c r="I3061" s="109"/>
      <c r="K3061" s="32"/>
      <c r="L3061" s="32"/>
      <c r="M3061" s="109"/>
    </row>
    <row r="3062" spans="2:13">
      <c r="E3062" s="155"/>
      <c r="F3062" s="145"/>
      <c r="I3062" s="109"/>
      <c r="K3062" s="32"/>
      <c r="L3062" s="32"/>
      <c r="M3062" s="109"/>
    </row>
    <row r="3063" spans="2:13">
      <c r="E3063" s="155"/>
      <c r="F3063" s="145"/>
      <c r="I3063" s="109"/>
      <c r="K3063" s="32"/>
      <c r="L3063" s="32"/>
      <c r="M3063" s="109"/>
    </row>
    <row r="3064" spans="2:13">
      <c r="E3064" s="145"/>
      <c r="F3064" s="145"/>
      <c r="G3064" s="32"/>
      <c r="H3064" s="32"/>
      <c r="I3064" s="109"/>
      <c r="J3064" s="146"/>
      <c r="K3064" s="32"/>
      <c r="L3064" s="32"/>
      <c r="M3064" s="109"/>
    </row>
    <row r="3065" spans="2:13">
      <c r="E3065" s="145"/>
      <c r="F3065" s="145"/>
      <c r="G3065" s="32"/>
      <c r="H3065" s="32"/>
      <c r="I3065" s="146"/>
      <c r="J3065" s="146"/>
      <c r="K3065" s="32"/>
      <c r="L3065" s="32"/>
      <c r="M3065" s="109"/>
    </row>
    <row r="3066" spans="2:13">
      <c r="E3066" s="145"/>
      <c r="F3066" s="145"/>
      <c r="G3066" s="109"/>
      <c r="H3066" s="109"/>
      <c r="I3066" s="109"/>
      <c r="J3066" s="146"/>
      <c r="K3066" s="32"/>
      <c r="L3066" s="32"/>
      <c r="M3066" s="109"/>
    </row>
    <row r="3067" spans="2:13">
      <c r="B3067" s="158"/>
      <c r="E3067" s="145"/>
      <c r="F3067" s="145"/>
      <c r="I3067" s="109"/>
      <c r="K3067" s="109"/>
      <c r="L3067" s="109"/>
      <c r="M3067" s="109"/>
    </row>
    <row r="3068" spans="2:13" ht="16.5" customHeight="1">
      <c r="E3068" s="145"/>
      <c r="F3068" s="145"/>
    </row>
    <row r="3069" spans="2:13">
      <c r="E3069" s="145"/>
      <c r="F3069" s="145"/>
      <c r="G3069" s="109"/>
      <c r="H3069" s="146"/>
      <c r="M3069" s="109"/>
    </row>
    <row r="3070" spans="2:13">
      <c r="E3070" s="145"/>
      <c r="F3070" s="145"/>
      <c r="G3070" s="109"/>
      <c r="H3070" s="146"/>
      <c r="M3070" s="109"/>
    </row>
    <row r="3071" spans="2:13">
      <c r="E3071" s="145"/>
      <c r="F3071" s="145"/>
      <c r="G3071" s="32"/>
      <c r="H3071" s="32"/>
      <c r="I3071" s="32"/>
      <c r="J3071" s="32"/>
      <c r="K3071" s="109"/>
      <c r="M3071" s="109"/>
    </row>
    <row r="3072" spans="2:13">
      <c r="E3072" s="145"/>
      <c r="F3072" s="145"/>
      <c r="G3072" s="32"/>
      <c r="H3072" s="32"/>
      <c r="I3072" s="109"/>
      <c r="K3072" s="32"/>
      <c r="L3072" s="32"/>
      <c r="M3072" s="146"/>
    </row>
    <row r="3073" spans="1:13">
      <c r="E3073" s="145"/>
      <c r="F3073" s="145"/>
      <c r="G3073" s="109"/>
      <c r="H3073" s="109"/>
      <c r="I3073" s="109"/>
      <c r="K3073" s="32"/>
      <c r="L3073" s="32"/>
      <c r="M3073" s="109"/>
    </row>
    <row r="3074" spans="1:13">
      <c r="E3074" s="155"/>
      <c r="F3074" s="145"/>
      <c r="I3074" s="109"/>
      <c r="K3074" s="32"/>
      <c r="L3074" s="32"/>
      <c r="M3074" s="109"/>
    </row>
    <row r="3075" spans="1:13">
      <c r="E3075" s="155"/>
      <c r="F3075" s="145"/>
      <c r="I3075" s="109"/>
      <c r="K3075" s="32"/>
      <c r="L3075" s="32"/>
      <c r="M3075" s="109"/>
    </row>
    <row r="3076" spans="1:13">
      <c r="E3076" s="145"/>
      <c r="F3076" s="145"/>
      <c r="G3076" s="32"/>
      <c r="H3076" s="32"/>
      <c r="I3076" s="109"/>
      <c r="J3076" s="146"/>
      <c r="K3076" s="32"/>
      <c r="L3076" s="32"/>
      <c r="M3076" s="109"/>
    </row>
    <row r="3077" spans="1:13">
      <c r="E3077" s="145"/>
      <c r="F3077" s="145"/>
      <c r="G3077" s="32"/>
      <c r="H3077" s="32"/>
      <c r="I3077" s="146"/>
      <c r="J3077" s="146"/>
      <c r="K3077" s="32"/>
      <c r="L3077" s="32"/>
      <c r="M3077" s="109"/>
    </row>
    <row r="3078" spans="1:13">
      <c r="E3078" s="145"/>
      <c r="F3078" s="145"/>
      <c r="G3078" s="109"/>
      <c r="H3078" s="109"/>
      <c r="I3078" s="109"/>
      <c r="J3078" s="146"/>
      <c r="K3078" s="32"/>
      <c r="L3078" s="32"/>
      <c r="M3078" s="109"/>
    </row>
    <row r="3079" spans="1:13">
      <c r="B3079" s="158"/>
      <c r="E3079" s="145"/>
      <c r="F3079" s="145"/>
      <c r="I3079" s="109"/>
      <c r="K3079" s="109"/>
      <c r="L3079" s="109"/>
      <c r="M3079" s="109"/>
    </row>
    <row r="3080" spans="1:13" ht="16.5" customHeight="1">
      <c r="E3080" s="145"/>
      <c r="F3080" s="145"/>
    </row>
    <row r="3081" spans="1:13">
      <c r="E3081" s="145"/>
      <c r="F3081" s="145"/>
      <c r="G3081" s="109"/>
      <c r="H3081" s="146"/>
      <c r="M3081" s="109"/>
    </row>
    <row r="3082" spans="1:13">
      <c r="E3082" s="145"/>
      <c r="F3082" s="145"/>
      <c r="G3082" s="109"/>
      <c r="H3082" s="146"/>
      <c r="M3082" s="109"/>
    </row>
    <row r="3083" spans="1:13">
      <c r="E3083" s="145"/>
      <c r="F3083" s="145"/>
      <c r="G3083" s="32"/>
      <c r="H3083" s="32"/>
      <c r="I3083" s="32"/>
      <c r="J3083" s="32"/>
      <c r="K3083" s="109"/>
      <c r="M3083" s="109"/>
    </row>
    <row r="3084" spans="1:13">
      <c r="A3084" s="32"/>
      <c r="B3084" s="32"/>
      <c r="D3084" s="32"/>
      <c r="E3084" s="32"/>
      <c r="F3084" s="32"/>
      <c r="G3084" s="32"/>
      <c r="H3084" s="32"/>
      <c r="I3084" s="32"/>
      <c r="J3084" s="32"/>
      <c r="K3084" s="32"/>
      <c r="L3084" s="32"/>
      <c r="M3084" s="32"/>
    </row>
    <row r="3085" spans="1:13">
      <c r="E3085" s="145"/>
      <c r="F3085" s="145"/>
      <c r="G3085" s="32"/>
      <c r="H3085" s="32"/>
      <c r="I3085" s="109"/>
      <c r="K3085" s="32"/>
      <c r="L3085" s="32"/>
      <c r="M3085" s="146"/>
    </row>
    <row r="3086" spans="1:13">
      <c r="C3086" s="32"/>
      <c r="E3086" s="145"/>
      <c r="F3086" s="145"/>
      <c r="G3086" s="109"/>
      <c r="H3086" s="109"/>
      <c r="I3086" s="109"/>
      <c r="K3086" s="32"/>
      <c r="L3086" s="32"/>
      <c r="M3086" s="109"/>
    </row>
    <row r="3087" spans="1:13">
      <c r="E3087" s="155"/>
      <c r="F3087" s="145"/>
      <c r="I3087" s="109"/>
      <c r="K3087" s="32"/>
      <c r="L3087" s="32"/>
      <c r="M3087" s="109"/>
    </row>
    <row r="3088" spans="1:13">
      <c r="E3088" s="155"/>
      <c r="F3088" s="145"/>
      <c r="I3088" s="109"/>
      <c r="K3088" s="32"/>
      <c r="L3088" s="32"/>
      <c r="M3088" s="109"/>
    </row>
    <row r="3089" spans="2:13">
      <c r="E3089" s="145"/>
      <c r="F3089" s="145"/>
      <c r="G3089" s="32"/>
      <c r="H3089" s="32"/>
      <c r="I3089" s="109"/>
      <c r="J3089" s="146"/>
      <c r="K3089" s="32"/>
      <c r="L3089" s="32"/>
      <c r="M3089" s="109"/>
    </row>
    <row r="3090" spans="2:13">
      <c r="E3090" s="145"/>
      <c r="F3090" s="145"/>
      <c r="G3090" s="32"/>
      <c r="H3090" s="32"/>
      <c r="I3090" s="146"/>
      <c r="J3090" s="146"/>
      <c r="K3090" s="32"/>
      <c r="L3090" s="32"/>
      <c r="M3090" s="109"/>
    </row>
    <row r="3091" spans="2:13">
      <c r="E3091" s="145"/>
      <c r="F3091" s="145"/>
      <c r="G3091" s="109"/>
      <c r="H3091" s="109"/>
      <c r="I3091" s="109"/>
      <c r="J3091" s="146"/>
      <c r="K3091" s="32"/>
      <c r="L3091" s="32"/>
      <c r="M3091" s="109"/>
    </row>
    <row r="3092" spans="2:13">
      <c r="B3092" s="158"/>
      <c r="E3092" s="145"/>
      <c r="F3092" s="145"/>
      <c r="I3092" s="109"/>
      <c r="K3092" s="109"/>
      <c r="L3092" s="109"/>
      <c r="M3092" s="109"/>
    </row>
    <row r="3093" spans="2:13" ht="16.5" customHeight="1">
      <c r="E3093" s="145"/>
      <c r="F3093" s="145"/>
    </row>
    <row r="3094" spans="2:13">
      <c r="E3094" s="145"/>
      <c r="F3094" s="145"/>
      <c r="G3094" s="109"/>
      <c r="H3094" s="146"/>
      <c r="M3094" s="109"/>
    </row>
    <row r="3095" spans="2:13">
      <c r="E3095" s="145"/>
      <c r="F3095" s="145"/>
      <c r="G3095" s="109"/>
      <c r="H3095" s="146"/>
      <c r="M3095" s="109"/>
    </row>
    <row r="3096" spans="2:13">
      <c r="E3096" s="145"/>
      <c r="F3096" s="145"/>
      <c r="G3096" s="32"/>
      <c r="H3096" s="32"/>
      <c r="I3096" s="32"/>
      <c r="J3096" s="32"/>
      <c r="K3096" s="109"/>
      <c r="M3096" s="109"/>
    </row>
    <row r="3097" spans="2:13">
      <c r="E3097" s="145"/>
      <c r="F3097" s="145"/>
      <c r="G3097" s="32"/>
      <c r="H3097" s="32"/>
      <c r="I3097" s="109"/>
      <c r="K3097" s="32"/>
      <c r="L3097" s="32"/>
      <c r="M3097" s="146"/>
    </row>
    <row r="3098" spans="2:13">
      <c r="E3098" s="145"/>
      <c r="F3098" s="145"/>
      <c r="G3098" s="109"/>
      <c r="H3098" s="109"/>
      <c r="I3098" s="109"/>
      <c r="K3098" s="32"/>
      <c r="L3098" s="32"/>
      <c r="M3098" s="109"/>
    </row>
    <row r="3099" spans="2:13">
      <c r="E3099" s="155"/>
      <c r="F3099" s="145"/>
      <c r="I3099" s="109"/>
      <c r="K3099" s="32"/>
      <c r="L3099" s="32"/>
      <c r="M3099" s="109"/>
    </row>
    <row r="3100" spans="2:13">
      <c r="E3100" s="155"/>
      <c r="F3100" s="145"/>
      <c r="I3100" s="109"/>
      <c r="K3100" s="32"/>
      <c r="L3100" s="32"/>
      <c r="M3100" s="109"/>
    </row>
    <row r="3101" spans="2:13">
      <c r="E3101" s="145"/>
      <c r="F3101" s="145"/>
      <c r="G3101" s="32"/>
      <c r="H3101" s="32"/>
      <c r="I3101" s="109"/>
      <c r="J3101" s="146"/>
      <c r="K3101" s="32"/>
      <c r="L3101" s="32"/>
      <c r="M3101" s="109"/>
    </row>
    <row r="3102" spans="2:13">
      <c r="E3102" s="145"/>
      <c r="F3102" s="145"/>
      <c r="G3102" s="32"/>
      <c r="H3102" s="32"/>
      <c r="I3102" s="146"/>
      <c r="J3102" s="146"/>
      <c r="K3102" s="32"/>
      <c r="L3102" s="32"/>
      <c r="M3102" s="109"/>
    </row>
    <row r="3103" spans="2:13">
      <c r="E3103" s="145"/>
      <c r="F3103" s="145"/>
      <c r="G3103" s="109"/>
      <c r="H3103" s="109"/>
      <c r="I3103" s="109"/>
      <c r="J3103" s="146"/>
      <c r="K3103" s="32"/>
      <c r="L3103" s="32"/>
      <c r="M3103" s="109"/>
    </row>
    <row r="3104" spans="2:13">
      <c r="B3104" s="158"/>
      <c r="E3104" s="145"/>
      <c r="F3104" s="145"/>
      <c r="I3104" s="109"/>
      <c r="K3104" s="109"/>
      <c r="L3104" s="109"/>
      <c r="M3104" s="109"/>
    </row>
    <row r="3105" spans="1:13" ht="16.5" customHeight="1">
      <c r="E3105" s="145"/>
      <c r="F3105" s="145"/>
    </row>
    <row r="3106" spans="1:13">
      <c r="E3106" s="145"/>
      <c r="F3106" s="145"/>
      <c r="G3106" s="109"/>
      <c r="H3106" s="146"/>
      <c r="M3106" s="109"/>
    </row>
    <row r="3107" spans="1:13">
      <c r="E3107" s="145"/>
      <c r="F3107" s="145"/>
      <c r="G3107" s="109"/>
      <c r="H3107" s="146"/>
      <c r="M3107" s="109"/>
    </row>
    <row r="3108" spans="1:13">
      <c r="E3108" s="145"/>
      <c r="F3108" s="145"/>
      <c r="G3108" s="32"/>
      <c r="H3108" s="32"/>
      <c r="I3108" s="32"/>
      <c r="J3108" s="32"/>
      <c r="K3108" s="109"/>
      <c r="M3108" s="109"/>
    </row>
    <row r="3109" spans="1:13">
      <c r="E3109" s="145"/>
      <c r="F3109" s="145"/>
      <c r="G3109" s="32"/>
      <c r="H3109" s="32"/>
      <c r="I3109" s="109"/>
      <c r="K3109" s="32"/>
      <c r="L3109" s="32"/>
      <c r="M3109" s="146"/>
    </row>
    <row r="3110" spans="1:13">
      <c r="E3110" s="145"/>
      <c r="F3110" s="145"/>
      <c r="G3110" s="109"/>
      <c r="H3110" s="109"/>
      <c r="I3110" s="109"/>
      <c r="K3110" s="32"/>
      <c r="L3110" s="32"/>
      <c r="M3110" s="109"/>
    </row>
    <row r="3111" spans="1:13">
      <c r="E3111" s="155"/>
      <c r="F3111" s="145"/>
      <c r="I3111" s="109"/>
      <c r="K3111" s="32"/>
      <c r="L3111" s="32"/>
      <c r="M3111" s="109"/>
    </row>
    <row r="3112" spans="1:13">
      <c r="E3112" s="155"/>
      <c r="F3112" s="145"/>
      <c r="I3112" s="109"/>
      <c r="K3112" s="32"/>
      <c r="L3112" s="32"/>
      <c r="M3112" s="109"/>
    </row>
    <row r="3113" spans="1:13">
      <c r="E3113" s="145"/>
      <c r="F3113" s="145"/>
      <c r="G3113" s="32"/>
      <c r="H3113" s="32"/>
      <c r="I3113" s="109"/>
      <c r="J3113" s="146"/>
      <c r="K3113" s="32"/>
      <c r="L3113" s="32"/>
      <c r="M3113" s="109"/>
    </row>
    <row r="3114" spans="1:13">
      <c r="E3114" s="145"/>
      <c r="F3114" s="145"/>
      <c r="G3114" s="32"/>
      <c r="H3114" s="32"/>
      <c r="I3114" s="146"/>
      <c r="J3114" s="146"/>
      <c r="K3114" s="32"/>
      <c r="L3114" s="32"/>
      <c r="M3114" s="109"/>
    </row>
    <row r="3115" spans="1:13">
      <c r="E3115" s="145"/>
      <c r="F3115" s="145"/>
      <c r="G3115" s="109"/>
      <c r="H3115" s="109"/>
      <c r="I3115" s="109"/>
      <c r="J3115" s="146"/>
      <c r="K3115" s="32"/>
      <c r="L3115" s="32"/>
      <c r="M3115" s="109"/>
    </row>
    <row r="3116" spans="1:13">
      <c r="B3116" s="158"/>
      <c r="E3116" s="145"/>
      <c r="F3116" s="145"/>
      <c r="I3116" s="109"/>
      <c r="K3116" s="109"/>
      <c r="L3116" s="109"/>
      <c r="M3116" s="109"/>
    </row>
    <row r="3117" spans="1:13">
      <c r="A3117" s="32"/>
      <c r="B3117" s="32"/>
      <c r="D3117" s="32"/>
      <c r="E3117" s="32"/>
      <c r="F3117" s="32"/>
      <c r="G3117" s="32"/>
      <c r="H3117" s="32"/>
      <c r="I3117" s="32"/>
      <c r="J3117" s="32"/>
      <c r="K3117" s="32"/>
      <c r="L3117" s="32"/>
      <c r="M3117" s="32"/>
    </row>
    <row r="3118" spans="1:13" ht="16.5" customHeight="1">
      <c r="E3118" s="145"/>
      <c r="F3118" s="145"/>
    </row>
    <row r="3119" spans="1:13">
      <c r="E3119" s="145"/>
      <c r="F3119" s="145"/>
      <c r="G3119" s="109"/>
      <c r="H3119" s="146"/>
      <c r="M3119" s="109"/>
    </row>
    <row r="3120" spans="1:13">
      <c r="E3120" s="145"/>
      <c r="F3120" s="145"/>
      <c r="G3120" s="109"/>
      <c r="H3120" s="146"/>
      <c r="M3120" s="109"/>
    </row>
    <row r="3121" spans="2:13">
      <c r="C3121" s="32"/>
      <c r="E3121" s="145"/>
      <c r="F3121" s="145"/>
      <c r="G3121" s="32"/>
      <c r="H3121" s="32"/>
      <c r="I3121" s="32"/>
      <c r="J3121" s="32"/>
      <c r="K3121" s="109"/>
      <c r="M3121" s="109"/>
    </row>
    <row r="3122" spans="2:13">
      <c r="E3122" s="145"/>
      <c r="F3122" s="145"/>
      <c r="G3122" s="32"/>
      <c r="H3122" s="32"/>
      <c r="I3122" s="109"/>
      <c r="K3122" s="32"/>
      <c r="L3122" s="32"/>
      <c r="M3122" s="146"/>
    </row>
    <row r="3123" spans="2:13">
      <c r="E3123" s="145"/>
      <c r="F3123" s="145"/>
      <c r="G3123" s="109"/>
      <c r="H3123" s="109"/>
      <c r="I3123" s="109"/>
      <c r="K3123" s="32"/>
      <c r="L3123" s="32"/>
      <c r="M3123" s="109"/>
    </row>
    <row r="3124" spans="2:13">
      <c r="E3124" s="155"/>
      <c r="F3124" s="145"/>
      <c r="I3124" s="109"/>
      <c r="K3124" s="32"/>
      <c r="L3124" s="32"/>
      <c r="M3124" s="109"/>
    </row>
    <row r="3125" spans="2:13">
      <c r="E3125" s="155"/>
      <c r="F3125" s="145"/>
      <c r="I3125" s="109"/>
      <c r="K3125" s="32"/>
      <c r="L3125" s="32"/>
      <c r="M3125" s="109"/>
    </row>
    <row r="3126" spans="2:13">
      <c r="E3126" s="145"/>
      <c r="F3126" s="145"/>
      <c r="G3126" s="32"/>
      <c r="H3126" s="32"/>
      <c r="I3126" s="109"/>
      <c r="J3126" s="146"/>
      <c r="K3126" s="32"/>
      <c r="L3126" s="32"/>
      <c r="M3126" s="109"/>
    </row>
    <row r="3127" spans="2:13">
      <c r="E3127" s="145"/>
      <c r="F3127" s="145"/>
      <c r="G3127" s="32"/>
      <c r="H3127" s="32"/>
      <c r="I3127" s="146"/>
      <c r="J3127" s="146"/>
      <c r="K3127" s="32"/>
      <c r="L3127" s="32"/>
      <c r="M3127" s="109"/>
    </row>
    <row r="3128" spans="2:13">
      <c r="E3128" s="145"/>
      <c r="F3128" s="145"/>
      <c r="G3128" s="109"/>
      <c r="H3128" s="109"/>
      <c r="I3128" s="109"/>
      <c r="J3128" s="146"/>
      <c r="K3128" s="32"/>
      <c r="L3128" s="32"/>
      <c r="M3128" s="109"/>
    </row>
    <row r="3129" spans="2:13">
      <c r="B3129" s="158"/>
      <c r="E3129" s="145"/>
      <c r="F3129" s="145"/>
      <c r="I3129" s="109"/>
      <c r="K3129" s="109"/>
      <c r="L3129" s="109"/>
      <c r="M3129" s="109"/>
    </row>
    <row r="3130" spans="2:13" ht="16.5" customHeight="1">
      <c r="E3130" s="145"/>
      <c r="F3130" s="145"/>
    </row>
    <row r="3131" spans="2:13">
      <c r="E3131" s="145"/>
      <c r="F3131" s="145"/>
      <c r="G3131" s="109"/>
      <c r="H3131" s="146"/>
      <c r="M3131" s="109"/>
    </row>
    <row r="3132" spans="2:13">
      <c r="E3132" s="145"/>
      <c r="F3132" s="145"/>
      <c r="G3132" s="109"/>
      <c r="H3132" s="146"/>
      <c r="M3132" s="109"/>
    </row>
    <row r="3133" spans="2:13">
      <c r="E3133" s="145"/>
      <c r="F3133" s="145"/>
      <c r="G3133" s="32"/>
      <c r="H3133" s="32"/>
      <c r="I3133" s="32"/>
      <c r="J3133" s="32"/>
      <c r="K3133" s="109"/>
      <c r="M3133" s="109"/>
    </row>
    <row r="3134" spans="2:13">
      <c r="E3134" s="145"/>
      <c r="F3134" s="145"/>
      <c r="G3134" s="32"/>
      <c r="H3134" s="32"/>
      <c r="I3134" s="109"/>
      <c r="K3134" s="32"/>
      <c r="L3134" s="32"/>
      <c r="M3134" s="146"/>
    </row>
    <row r="3135" spans="2:13">
      <c r="E3135" s="145"/>
      <c r="F3135" s="145"/>
      <c r="G3135" s="109"/>
      <c r="H3135" s="109"/>
      <c r="I3135" s="109"/>
      <c r="K3135" s="32"/>
      <c r="L3135" s="32"/>
      <c r="M3135" s="109"/>
    </row>
    <row r="3136" spans="2:13">
      <c r="E3136" s="155"/>
      <c r="F3136" s="145"/>
      <c r="I3136" s="109"/>
      <c r="K3136" s="32"/>
      <c r="L3136" s="32"/>
      <c r="M3136" s="109"/>
    </row>
    <row r="3137" spans="1:13">
      <c r="E3137" s="155"/>
      <c r="F3137" s="145"/>
      <c r="I3137" s="109"/>
      <c r="K3137" s="32"/>
      <c r="L3137" s="32"/>
      <c r="M3137" s="109"/>
    </row>
    <row r="3138" spans="1:13">
      <c r="E3138" s="145"/>
      <c r="F3138" s="145"/>
      <c r="G3138" s="32"/>
      <c r="H3138" s="32"/>
      <c r="I3138" s="109"/>
      <c r="J3138" s="146"/>
      <c r="K3138" s="32"/>
      <c r="L3138" s="32"/>
      <c r="M3138" s="109"/>
    </row>
    <row r="3139" spans="1:13">
      <c r="E3139" s="145"/>
      <c r="F3139" s="145"/>
      <c r="G3139" s="32"/>
      <c r="H3139" s="32"/>
      <c r="I3139" s="146"/>
      <c r="J3139" s="146"/>
      <c r="K3139" s="32"/>
      <c r="L3139" s="32"/>
      <c r="M3139" s="109"/>
    </row>
    <row r="3140" spans="1:13">
      <c r="E3140" s="145"/>
      <c r="F3140" s="145"/>
      <c r="G3140" s="109"/>
      <c r="H3140" s="109"/>
      <c r="I3140" s="109"/>
      <c r="J3140" s="146"/>
      <c r="K3140" s="32"/>
      <c r="L3140" s="32"/>
      <c r="M3140" s="109"/>
    </row>
    <row r="3141" spans="1:13">
      <c r="B3141" s="158"/>
      <c r="E3141" s="145"/>
      <c r="F3141" s="145"/>
      <c r="I3141" s="109"/>
      <c r="K3141" s="109"/>
      <c r="L3141" s="109"/>
      <c r="M3141" s="109"/>
    </row>
    <row r="3142" spans="1:13" ht="16.5" customHeight="1">
      <c r="E3142" s="145"/>
      <c r="F3142" s="145"/>
    </row>
    <row r="3143" spans="1:13">
      <c r="E3143" s="145"/>
      <c r="F3143" s="145"/>
      <c r="G3143" s="109"/>
      <c r="H3143" s="146"/>
      <c r="M3143" s="109"/>
    </row>
    <row r="3144" spans="1:13">
      <c r="E3144" s="145"/>
      <c r="F3144" s="145"/>
      <c r="G3144" s="109"/>
      <c r="H3144" s="146"/>
      <c r="M3144" s="109"/>
    </row>
    <row r="3145" spans="1:13">
      <c r="E3145" s="145"/>
      <c r="F3145" s="145"/>
      <c r="G3145" s="32"/>
      <c r="H3145" s="32"/>
      <c r="I3145" s="32"/>
      <c r="J3145" s="32"/>
      <c r="K3145" s="109"/>
      <c r="M3145" s="109"/>
    </row>
    <row r="3146" spans="1:13">
      <c r="E3146" s="145"/>
      <c r="F3146" s="145"/>
      <c r="G3146" s="32"/>
      <c r="H3146" s="32"/>
      <c r="I3146" s="109"/>
      <c r="K3146" s="32"/>
      <c r="L3146" s="32"/>
      <c r="M3146" s="146"/>
    </row>
    <row r="3147" spans="1:13">
      <c r="E3147" s="145"/>
      <c r="F3147" s="145"/>
      <c r="G3147" s="109"/>
      <c r="H3147" s="109"/>
      <c r="I3147" s="109"/>
      <c r="K3147" s="32"/>
      <c r="L3147" s="32"/>
      <c r="M3147" s="109"/>
    </row>
    <row r="3148" spans="1:13">
      <c r="E3148" s="155"/>
      <c r="F3148" s="145"/>
      <c r="I3148" s="109"/>
      <c r="K3148" s="32"/>
      <c r="L3148" s="32"/>
      <c r="M3148" s="109"/>
    </row>
    <row r="3149" spans="1:13">
      <c r="E3149" s="155"/>
      <c r="F3149" s="145"/>
      <c r="I3149" s="109"/>
      <c r="K3149" s="32"/>
      <c r="L3149" s="32"/>
      <c r="M3149" s="109"/>
    </row>
    <row r="3150" spans="1:13">
      <c r="A3150" s="32"/>
      <c r="B3150" s="32"/>
      <c r="D3150" s="32"/>
      <c r="E3150" s="32"/>
      <c r="F3150" s="32"/>
      <c r="G3150" s="32"/>
      <c r="H3150" s="32"/>
      <c r="I3150" s="32"/>
      <c r="J3150" s="32"/>
      <c r="K3150" s="32"/>
      <c r="L3150" s="32"/>
      <c r="M3150" s="32"/>
    </row>
    <row r="3151" spans="1:13">
      <c r="E3151" s="145"/>
      <c r="F3151" s="145"/>
      <c r="G3151" s="32"/>
      <c r="H3151" s="32"/>
      <c r="I3151" s="109"/>
      <c r="J3151" s="146"/>
      <c r="K3151" s="32"/>
      <c r="L3151" s="32"/>
      <c r="M3151" s="109"/>
    </row>
    <row r="3152" spans="1:13">
      <c r="E3152" s="145"/>
      <c r="F3152" s="145"/>
      <c r="G3152" s="32"/>
      <c r="H3152" s="32"/>
      <c r="I3152" s="146"/>
      <c r="J3152" s="146"/>
      <c r="K3152" s="32"/>
      <c r="L3152" s="32"/>
      <c r="M3152" s="109"/>
    </row>
    <row r="3153" spans="2:13">
      <c r="E3153" s="145"/>
      <c r="F3153" s="145"/>
      <c r="G3153" s="109"/>
      <c r="H3153" s="109"/>
      <c r="I3153" s="109"/>
      <c r="J3153" s="146"/>
      <c r="K3153" s="32"/>
      <c r="L3153" s="32"/>
      <c r="M3153" s="109"/>
    </row>
    <row r="3154" spans="2:13">
      <c r="B3154" s="158"/>
      <c r="E3154" s="145"/>
      <c r="F3154" s="145"/>
      <c r="I3154" s="109"/>
      <c r="K3154" s="109"/>
      <c r="L3154" s="109"/>
      <c r="M3154" s="109"/>
    </row>
    <row r="3155" spans="2:13" ht="16.5" customHeight="1">
      <c r="E3155" s="145"/>
      <c r="F3155" s="145"/>
    </row>
    <row r="3156" spans="2:13">
      <c r="C3156" s="32"/>
      <c r="E3156" s="145"/>
      <c r="F3156" s="145"/>
      <c r="G3156" s="109"/>
      <c r="H3156" s="146"/>
      <c r="M3156" s="109"/>
    </row>
    <row r="3157" spans="2:13">
      <c r="E3157" s="145"/>
      <c r="F3157" s="145"/>
      <c r="G3157" s="109"/>
      <c r="H3157" s="146"/>
      <c r="M3157" s="109"/>
    </row>
    <row r="3158" spans="2:13">
      <c r="E3158" s="145"/>
      <c r="F3158" s="145"/>
      <c r="G3158" s="32"/>
      <c r="H3158" s="32"/>
      <c r="I3158" s="32"/>
      <c r="J3158" s="32"/>
      <c r="K3158" s="109"/>
      <c r="M3158" s="109"/>
    </row>
    <row r="3159" spans="2:13">
      <c r="E3159" s="145"/>
      <c r="F3159" s="145"/>
      <c r="G3159" s="32"/>
      <c r="H3159" s="32"/>
      <c r="I3159" s="109"/>
      <c r="K3159" s="32"/>
      <c r="L3159" s="32"/>
      <c r="M3159" s="146"/>
    </row>
    <row r="3160" spans="2:13">
      <c r="E3160" s="145"/>
      <c r="F3160" s="145"/>
      <c r="G3160" s="109"/>
      <c r="H3160" s="109"/>
      <c r="I3160" s="109"/>
      <c r="K3160" s="32"/>
      <c r="L3160" s="32"/>
      <c r="M3160" s="109"/>
    </row>
    <row r="3161" spans="2:13">
      <c r="E3161" s="155"/>
      <c r="F3161" s="145"/>
      <c r="I3161" s="109"/>
      <c r="K3161" s="32"/>
      <c r="L3161" s="32"/>
      <c r="M3161" s="109"/>
    </row>
    <row r="3162" spans="2:13">
      <c r="E3162" s="155"/>
      <c r="F3162" s="145"/>
      <c r="I3162" s="109"/>
      <c r="K3162" s="32"/>
      <c r="L3162" s="32"/>
      <c r="M3162" s="109"/>
    </row>
    <row r="3163" spans="2:13">
      <c r="E3163" s="145"/>
      <c r="F3163" s="145"/>
      <c r="G3163" s="32"/>
      <c r="H3163" s="32"/>
      <c r="I3163" s="109"/>
      <c r="J3163" s="146"/>
      <c r="K3163" s="32"/>
      <c r="L3163" s="32"/>
      <c r="M3163" s="109"/>
    </row>
    <row r="3164" spans="2:13">
      <c r="E3164" s="145"/>
      <c r="F3164" s="145"/>
      <c r="G3164" s="32"/>
      <c r="H3164" s="32"/>
      <c r="I3164" s="146"/>
      <c r="J3164" s="146"/>
      <c r="K3164" s="32"/>
      <c r="L3164" s="32"/>
      <c r="M3164" s="109"/>
    </row>
    <row r="3165" spans="2:13">
      <c r="E3165" s="145"/>
      <c r="F3165" s="145"/>
      <c r="G3165" s="109"/>
      <c r="H3165" s="109"/>
      <c r="I3165" s="109"/>
      <c r="J3165" s="146"/>
      <c r="K3165" s="32"/>
      <c r="L3165" s="32"/>
      <c r="M3165" s="109"/>
    </row>
    <row r="3166" spans="2:13">
      <c r="B3166" s="158"/>
      <c r="E3166" s="145"/>
      <c r="F3166" s="145"/>
      <c r="I3166" s="109"/>
      <c r="K3166" s="109"/>
      <c r="L3166" s="109"/>
      <c r="M3166" s="109"/>
    </row>
    <row r="3167" spans="2:13" ht="16.5" customHeight="1">
      <c r="E3167" s="145"/>
      <c r="F3167" s="145"/>
    </row>
    <row r="3168" spans="2:13">
      <c r="E3168" s="145"/>
      <c r="F3168" s="145"/>
      <c r="G3168" s="109"/>
      <c r="H3168" s="146"/>
      <c r="M3168" s="109"/>
    </row>
    <row r="3169" spans="1:13">
      <c r="E3169" s="145"/>
      <c r="F3169" s="145"/>
      <c r="G3169" s="109"/>
      <c r="H3169" s="146"/>
      <c r="M3169" s="109"/>
    </row>
    <row r="3170" spans="1:13">
      <c r="E3170" s="145"/>
      <c r="F3170" s="145"/>
      <c r="G3170" s="32"/>
      <c r="H3170" s="32"/>
      <c r="I3170" s="32"/>
      <c r="J3170" s="32"/>
      <c r="K3170" s="109"/>
      <c r="M3170" s="109"/>
    </row>
    <row r="3171" spans="1:13">
      <c r="E3171" s="145"/>
      <c r="F3171" s="145"/>
      <c r="G3171" s="32"/>
      <c r="H3171" s="32"/>
      <c r="I3171" s="109"/>
      <c r="K3171" s="32"/>
      <c r="L3171" s="32"/>
      <c r="M3171" s="146"/>
    </row>
    <row r="3172" spans="1:13">
      <c r="E3172" s="145"/>
      <c r="F3172" s="145"/>
      <c r="G3172" s="109"/>
      <c r="H3172" s="109"/>
      <c r="I3172" s="109"/>
      <c r="K3172" s="32"/>
      <c r="L3172" s="32"/>
      <c r="M3172" s="109"/>
    </row>
    <row r="3173" spans="1:13">
      <c r="E3173" s="155"/>
      <c r="F3173" s="145"/>
      <c r="I3173" s="109"/>
      <c r="K3173" s="32"/>
      <c r="L3173" s="32"/>
      <c r="M3173" s="109"/>
    </row>
    <row r="3174" spans="1:13">
      <c r="E3174" s="155"/>
      <c r="F3174" s="145"/>
      <c r="I3174" s="109"/>
      <c r="K3174" s="32"/>
      <c r="L3174" s="32"/>
      <c r="M3174" s="109"/>
    </row>
    <row r="3175" spans="1:13">
      <c r="E3175" s="145"/>
      <c r="F3175" s="145"/>
      <c r="G3175" s="32"/>
      <c r="H3175" s="32"/>
      <c r="I3175" s="109"/>
      <c r="J3175" s="146"/>
      <c r="K3175" s="32"/>
      <c r="L3175" s="32"/>
      <c r="M3175" s="109"/>
    </row>
    <row r="3176" spans="1:13">
      <c r="E3176" s="145"/>
      <c r="F3176" s="145"/>
      <c r="G3176" s="32"/>
      <c r="H3176" s="32"/>
      <c r="I3176" s="146"/>
      <c r="J3176" s="146"/>
      <c r="K3176" s="32"/>
      <c r="L3176" s="32"/>
      <c r="M3176" s="109"/>
    </row>
    <row r="3177" spans="1:13">
      <c r="E3177" s="145"/>
      <c r="F3177" s="145"/>
      <c r="G3177" s="109"/>
      <c r="H3177" s="109"/>
      <c r="I3177" s="109"/>
      <c r="J3177" s="146"/>
      <c r="K3177" s="32"/>
      <c r="L3177" s="32"/>
      <c r="M3177" s="109"/>
    </row>
    <row r="3178" spans="1:13">
      <c r="B3178" s="158"/>
      <c r="E3178" s="145"/>
      <c r="F3178" s="145"/>
      <c r="I3178" s="109"/>
      <c r="K3178" s="109"/>
      <c r="L3178" s="109"/>
      <c r="M3178" s="109"/>
    </row>
    <row r="3179" spans="1:13">
      <c r="E3179" s="145"/>
      <c r="F3179" s="155"/>
      <c r="G3179" s="109"/>
      <c r="H3179" s="153"/>
      <c r="J3179" s="153"/>
      <c r="L3179" s="153"/>
      <c r="M3179" s="153"/>
    </row>
    <row r="3180" spans="1:13">
      <c r="E3180" s="145"/>
      <c r="F3180" s="145"/>
      <c r="G3180" s="109"/>
      <c r="H3180" s="153"/>
      <c r="J3180" s="153"/>
      <c r="L3180" s="153"/>
      <c r="M3180" s="153"/>
    </row>
    <row r="3181" spans="1:13">
      <c r="E3181" s="145"/>
      <c r="F3181" s="155"/>
      <c r="G3181" s="109"/>
      <c r="H3181" s="153"/>
      <c r="J3181" s="153"/>
      <c r="L3181" s="153"/>
      <c r="M3181" s="153"/>
    </row>
    <row r="3182" spans="1:13">
      <c r="E3182" s="145"/>
      <c r="F3182" s="145"/>
      <c r="G3182" s="109"/>
      <c r="H3182" s="153"/>
      <c r="J3182" s="153"/>
      <c r="L3182" s="153"/>
      <c r="M3182" s="153"/>
    </row>
    <row r="3183" spans="1:13">
      <c r="H3183" s="153"/>
      <c r="J3183" s="153"/>
      <c r="L3183" s="153"/>
      <c r="M3183" s="153"/>
    </row>
    <row r="3184" spans="1:13">
      <c r="A3184" s="32"/>
      <c r="B3184" s="32"/>
      <c r="D3184" s="32"/>
      <c r="E3184" s="32"/>
      <c r="F3184" s="32"/>
      <c r="G3184" s="32"/>
      <c r="H3184" s="32"/>
      <c r="I3184" s="32"/>
      <c r="J3184" s="32"/>
      <c r="K3184" s="32"/>
      <c r="L3184" s="32"/>
      <c r="M3184" s="32"/>
    </row>
    <row r="3185" spans="3:13">
      <c r="E3185" s="145"/>
      <c r="F3185" s="145"/>
      <c r="G3185" s="109"/>
      <c r="H3185" s="153"/>
      <c r="J3185" s="153"/>
      <c r="L3185" s="153"/>
      <c r="M3185" s="153"/>
    </row>
    <row r="3186" spans="3:13">
      <c r="E3186" s="145"/>
      <c r="F3186" s="145"/>
      <c r="G3186" s="109"/>
      <c r="H3186" s="153"/>
      <c r="M3186" s="153"/>
    </row>
    <row r="3187" spans="3:13">
      <c r="E3187" s="145"/>
      <c r="F3187" s="145"/>
      <c r="G3187" s="109"/>
      <c r="H3187" s="153"/>
      <c r="J3187" s="153"/>
      <c r="L3187" s="153"/>
      <c r="M3187" s="153"/>
    </row>
    <row r="3188" spans="3:13">
      <c r="E3188" s="145"/>
      <c r="F3188" s="145"/>
      <c r="G3188" s="109"/>
      <c r="H3188" s="153"/>
      <c r="J3188" s="153"/>
      <c r="L3188" s="153"/>
      <c r="M3188" s="153"/>
    </row>
    <row r="3189" spans="3:13">
      <c r="E3189" s="145"/>
      <c r="F3189" s="145"/>
      <c r="G3189" s="109"/>
      <c r="H3189" s="153"/>
      <c r="J3189" s="153"/>
      <c r="L3189" s="153"/>
      <c r="M3189" s="153"/>
    </row>
    <row r="3190" spans="3:13">
      <c r="E3190" s="145"/>
      <c r="F3190" s="145"/>
    </row>
    <row r="3191" spans="3:13">
      <c r="C3191" s="32"/>
      <c r="E3191" s="145"/>
      <c r="F3191" s="145"/>
    </row>
    <row r="3192" spans="3:13">
      <c r="E3192" s="145"/>
      <c r="F3192" s="145"/>
    </row>
    <row r="3193" spans="3:13">
      <c r="E3193" s="145"/>
      <c r="F3193" s="145"/>
      <c r="G3193" s="109"/>
      <c r="H3193" s="146"/>
      <c r="M3193" s="109"/>
    </row>
    <row r="3194" spans="3:13">
      <c r="E3194" s="145"/>
      <c r="F3194" s="145"/>
      <c r="G3194" s="32"/>
      <c r="H3194" s="32"/>
      <c r="I3194" s="32"/>
      <c r="J3194" s="32"/>
      <c r="K3194" s="109"/>
      <c r="M3194" s="109"/>
    </row>
    <row r="3195" spans="3:13">
      <c r="E3195" s="145"/>
      <c r="F3195" s="145"/>
      <c r="G3195" s="32"/>
      <c r="H3195" s="32"/>
      <c r="I3195" s="109"/>
      <c r="K3195" s="32"/>
      <c r="L3195" s="32"/>
      <c r="M3195" s="146"/>
    </row>
    <row r="3196" spans="3:13">
      <c r="E3196" s="145"/>
      <c r="F3196" s="145"/>
      <c r="G3196" s="32"/>
      <c r="H3196" s="32"/>
      <c r="I3196" s="109"/>
      <c r="K3196" s="32"/>
      <c r="L3196" s="32"/>
      <c r="M3196" s="109"/>
    </row>
    <row r="3197" spans="3:13">
      <c r="E3197" s="155"/>
      <c r="F3197" s="145"/>
      <c r="G3197" s="109"/>
      <c r="H3197" s="109"/>
      <c r="I3197" s="109"/>
      <c r="K3197" s="32"/>
      <c r="L3197" s="32"/>
      <c r="M3197" s="109"/>
    </row>
    <row r="3198" spans="3:13">
      <c r="E3198" s="155"/>
      <c r="F3198" s="145"/>
      <c r="I3198" s="109"/>
      <c r="K3198" s="32"/>
      <c r="L3198" s="32"/>
      <c r="M3198" s="109"/>
    </row>
    <row r="3199" spans="3:13">
      <c r="E3199" s="155"/>
      <c r="F3199" s="145"/>
      <c r="I3199" s="109"/>
      <c r="J3199" s="146"/>
      <c r="K3199" s="32"/>
      <c r="L3199" s="32"/>
      <c r="M3199" s="109"/>
    </row>
    <row r="3200" spans="3:13">
      <c r="E3200" s="145"/>
      <c r="F3200" s="145"/>
      <c r="G3200" s="32"/>
      <c r="H3200" s="32"/>
      <c r="I3200" s="109"/>
      <c r="J3200" s="146"/>
      <c r="K3200" s="32"/>
      <c r="L3200" s="32"/>
      <c r="M3200" s="109"/>
    </row>
    <row r="3201" spans="5:13">
      <c r="E3201" s="145"/>
      <c r="F3201" s="145"/>
      <c r="G3201" s="32"/>
      <c r="H3201" s="32"/>
      <c r="I3201" s="146"/>
      <c r="J3201" s="146"/>
      <c r="K3201" s="32"/>
      <c r="L3201" s="32"/>
      <c r="M3201" s="109"/>
    </row>
    <row r="3202" spans="5:13">
      <c r="E3202" s="145"/>
      <c r="F3202" s="145"/>
      <c r="I3202" s="109"/>
      <c r="J3202" s="146"/>
      <c r="K3202" s="32"/>
      <c r="L3202" s="32"/>
      <c r="M3202" s="109"/>
    </row>
    <row r="3203" spans="5:13">
      <c r="E3203" s="145"/>
      <c r="F3203" s="145"/>
    </row>
    <row r="3204" spans="5:13">
      <c r="E3204" s="145"/>
      <c r="F3204" s="145"/>
    </row>
    <row r="3205" spans="5:13">
      <c r="E3205" s="145"/>
      <c r="F3205" s="145"/>
      <c r="G3205" s="109"/>
      <c r="H3205" s="146"/>
      <c r="M3205" s="109"/>
    </row>
    <row r="3206" spans="5:13">
      <c r="E3206" s="145"/>
      <c r="F3206" s="145"/>
      <c r="G3206" s="32"/>
      <c r="H3206" s="32"/>
      <c r="I3206" s="32"/>
      <c r="J3206" s="32"/>
      <c r="K3206" s="109"/>
      <c r="M3206" s="109"/>
    </row>
    <row r="3207" spans="5:13">
      <c r="E3207" s="145"/>
      <c r="F3207" s="145"/>
      <c r="G3207" s="32"/>
      <c r="H3207" s="32"/>
      <c r="I3207" s="109"/>
      <c r="K3207" s="32"/>
      <c r="L3207" s="32"/>
      <c r="M3207" s="146"/>
    </row>
    <row r="3208" spans="5:13">
      <c r="E3208" s="145"/>
      <c r="F3208" s="145"/>
      <c r="G3208" s="32"/>
      <c r="H3208" s="32"/>
      <c r="I3208" s="109"/>
      <c r="K3208" s="32"/>
      <c r="L3208" s="32"/>
      <c r="M3208" s="109"/>
    </row>
    <row r="3209" spans="5:13">
      <c r="E3209" s="155"/>
      <c r="F3209" s="145"/>
      <c r="G3209" s="109"/>
      <c r="H3209" s="109"/>
      <c r="I3209" s="109"/>
      <c r="K3209" s="32"/>
      <c r="L3209" s="32"/>
      <c r="M3209" s="109"/>
    </row>
    <row r="3210" spans="5:13">
      <c r="E3210" s="155"/>
      <c r="F3210" s="145"/>
      <c r="I3210" s="109"/>
      <c r="K3210" s="32"/>
      <c r="L3210" s="32"/>
      <c r="M3210" s="109"/>
    </row>
    <row r="3211" spans="5:13">
      <c r="E3211" s="155"/>
      <c r="F3211" s="145"/>
      <c r="I3211" s="109"/>
      <c r="J3211" s="146"/>
      <c r="K3211" s="32"/>
      <c r="L3211" s="32"/>
      <c r="M3211" s="109"/>
    </row>
    <row r="3212" spans="5:13">
      <c r="E3212" s="145"/>
      <c r="F3212" s="145"/>
      <c r="G3212" s="32"/>
      <c r="H3212" s="32"/>
      <c r="I3212" s="109"/>
      <c r="J3212" s="146"/>
      <c r="K3212" s="32"/>
      <c r="L3212" s="32"/>
      <c r="M3212" s="109"/>
    </row>
    <row r="3213" spans="5:13">
      <c r="E3213" s="145"/>
      <c r="F3213" s="145"/>
      <c r="G3213" s="32"/>
      <c r="H3213" s="32"/>
      <c r="I3213" s="146"/>
      <c r="J3213" s="146"/>
      <c r="K3213" s="32"/>
      <c r="L3213" s="32"/>
      <c r="M3213" s="109"/>
    </row>
    <row r="3214" spans="5:13">
      <c r="E3214" s="145"/>
      <c r="F3214" s="145"/>
      <c r="I3214" s="109"/>
      <c r="J3214" s="146"/>
      <c r="K3214" s="32"/>
      <c r="L3214" s="32"/>
      <c r="M3214" s="109"/>
    </row>
    <row r="3215" spans="5:13">
      <c r="E3215" s="145"/>
      <c r="F3215" s="145"/>
    </row>
    <row r="3216" spans="5:13">
      <c r="E3216" s="145"/>
      <c r="F3216" s="145"/>
    </row>
    <row r="3217" spans="1:13">
      <c r="E3217" s="145"/>
      <c r="F3217" s="145"/>
      <c r="G3217" s="109"/>
      <c r="H3217" s="146"/>
      <c r="M3217" s="109"/>
    </row>
    <row r="3218" spans="1:13">
      <c r="E3218" s="145"/>
      <c r="F3218" s="145"/>
      <c r="G3218" s="32"/>
      <c r="H3218" s="32"/>
      <c r="I3218" s="32"/>
      <c r="J3218" s="32"/>
      <c r="K3218" s="109"/>
      <c r="M3218" s="109"/>
    </row>
    <row r="3219" spans="1:13">
      <c r="A3219" s="32"/>
      <c r="B3219" s="32"/>
      <c r="D3219" s="32"/>
      <c r="E3219" s="32"/>
      <c r="F3219" s="32"/>
      <c r="G3219" s="32"/>
      <c r="H3219" s="32"/>
      <c r="I3219" s="32"/>
      <c r="J3219" s="32"/>
      <c r="K3219" s="32"/>
      <c r="L3219" s="32"/>
      <c r="M3219" s="32"/>
    </row>
    <row r="3220" spans="1:13">
      <c r="E3220" s="145"/>
      <c r="F3220" s="145"/>
      <c r="G3220" s="32"/>
      <c r="H3220" s="32"/>
      <c r="I3220" s="109"/>
      <c r="K3220" s="32"/>
      <c r="L3220" s="32"/>
      <c r="M3220" s="146"/>
    </row>
    <row r="3221" spans="1:13">
      <c r="E3221" s="145"/>
      <c r="F3221" s="145"/>
      <c r="G3221" s="32"/>
      <c r="H3221" s="32"/>
      <c r="I3221" s="109"/>
      <c r="K3221" s="32"/>
      <c r="L3221" s="32"/>
      <c r="M3221" s="109"/>
    </row>
    <row r="3222" spans="1:13">
      <c r="E3222" s="155"/>
      <c r="F3222" s="145"/>
      <c r="G3222" s="109"/>
      <c r="H3222" s="109"/>
      <c r="I3222" s="109"/>
      <c r="K3222" s="32"/>
      <c r="L3222" s="32"/>
      <c r="M3222" s="109"/>
    </row>
    <row r="3223" spans="1:13">
      <c r="E3223" s="155"/>
      <c r="F3223" s="145"/>
      <c r="I3223" s="109"/>
      <c r="K3223" s="32"/>
      <c r="L3223" s="32"/>
      <c r="M3223" s="109"/>
    </row>
    <row r="3224" spans="1:13">
      <c r="E3224" s="155"/>
      <c r="F3224" s="145"/>
      <c r="I3224" s="109"/>
      <c r="J3224" s="146"/>
      <c r="K3224" s="32"/>
      <c r="L3224" s="32"/>
      <c r="M3224" s="109"/>
    </row>
    <row r="3225" spans="1:13">
      <c r="E3225" s="145"/>
      <c r="F3225" s="145"/>
      <c r="G3225" s="32"/>
      <c r="H3225" s="32"/>
      <c r="I3225" s="109"/>
      <c r="J3225" s="146"/>
      <c r="K3225" s="32"/>
      <c r="L3225" s="32"/>
      <c r="M3225" s="109"/>
    </row>
    <row r="3226" spans="1:13">
      <c r="C3226" s="32"/>
      <c r="E3226" s="145"/>
      <c r="F3226" s="145"/>
      <c r="G3226" s="32"/>
      <c r="H3226" s="32"/>
      <c r="I3226" s="146"/>
      <c r="J3226" s="146"/>
      <c r="K3226" s="32"/>
      <c r="L3226" s="32"/>
      <c r="M3226" s="109"/>
    </row>
    <row r="3227" spans="1:13">
      <c r="E3227" s="145"/>
      <c r="F3227" s="145"/>
      <c r="I3227" s="109"/>
      <c r="J3227" s="146"/>
      <c r="K3227" s="32"/>
      <c r="L3227" s="32"/>
      <c r="M3227" s="109"/>
    </row>
    <row r="3228" spans="1:13">
      <c r="E3228" s="145"/>
      <c r="F3228" s="145"/>
    </row>
    <row r="3229" spans="1:13">
      <c r="E3229" s="145"/>
      <c r="F3229" s="145"/>
    </row>
    <row r="3230" spans="1:13">
      <c r="E3230" s="145"/>
      <c r="F3230" s="145"/>
      <c r="G3230" s="109"/>
      <c r="H3230" s="146"/>
      <c r="M3230" s="109"/>
    </row>
    <row r="3231" spans="1:13">
      <c r="E3231" s="145"/>
      <c r="F3231" s="145"/>
      <c r="G3231" s="32"/>
      <c r="H3231" s="32"/>
      <c r="I3231" s="32"/>
      <c r="J3231" s="32"/>
      <c r="K3231" s="109"/>
      <c r="M3231" s="109"/>
    </row>
    <row r="3232" spans="1:13">
      <c r="E3232" s="145"/>
      <c r="F3232" s="145"/>
      <c r="G3232" s="32"/>
      <c r="H3232" s="32"/>
      <c r="I3232" s="109"/>
      <c r="K3232" s="32"/>
      <c r="L3232" s="32"/>
      <c r="M3232" s="146"/>
    </row>
    <row r="3233" spans="3:13">
      <c r="E3233" s="145"/>
      <c r="F3233" s="145"/>
      <c r="G3233" s="32"/>
      <c r="H3233" s="32"/>
      <c r="I3233" s="109"/>
      <c r="K3233" s="32"/>
      <c r="L3233" s="32"/>
      <c r="M3233" s="109"/>
    </row>
    <row r="3234" spans="3:13">
      <c r="E3234" s="155"/>
      <c r="F3234" s="145"/>
      <c r="G3234" s="109"/>
      <c r="H3234" s="109"/>
      <c r="I3234" s="109"/>
      <c r="K3234" s="32"/>
      <c r="L3234" s="32"/>
      <c r="M3234" s="109"/>
    </row>
    <row r="3235" spans="3:13">
      <c r="E3235" s="155"/>
      <c r="F3235" s="145"/>
      <c r="I3235" s="109"/>
      <c r="K3235" s="32"/>
      <c r="L3235" s="32"/>
      <c r="M3235" s="109"/>
    </row>
    <row r="3236" spans="3:13">
      <c r="C3236" s="160"/>
      <c r="E3236" s="155"/>
      <c r="F3236" s="145"/>
      <c r="I3236" s="109"/>
      <c r="J3236" s="146"/>
      <c r="K3236" s="32"/>
      <c r="L3236" s="32"/>
      <c r="M3236" s="109"/>
    </row>
    <row r="3237" spans="3:13">
      <c r="E3237" s="145"/>
      <c r="F3237" s="145"/>
      <c r="G3237" s="32"/>
      <c r="H3237" s="32"/>
      <c r="I3237" s="109"/>
      <c r="J3237" s="146"/>
      <c r="K3237" s="32"/>
      <c r="L3237" s="32"/>
      <c r="M3237" s="109"/>
    </row>
    <row r="3238" spans="3:13">
      <c r="E3238" s="145"/>
      <c r="F3238" s="145"/>
      <c r="G3238" s="32"/>
      <c r="H3238" s="32"/>
      <c r="I3238" s="146"/>
      <c r="J3238" s="146"/>
      <c r="K3238" s="32"/>
      <c r="L3238" s="32"/>
      <c r="M3238" s="109"/>
    </row>
    <row r="3239" spans="3:13">
      <c r="E3239" s="145"/>
      <c r="F3239" s="145"/>
      <c r="I3239" s="146"/>
      <c r="J3239" s="146"/>
      <c r="K3239" s="32"/>
      <c r="L3239" s="32"/>
      <c r="M3239" s="109"/>
    </row>
    <row r="3240" spans="3:13">
      <c r="E3240" s="145"/>
      <c r="F3240" s="145"/>
    </row>
    <row r="3241" spans="3:13">
      <c r="E3241" s="145"/>
      <c r="F3241" s="145"/>
    </row>
    <row r="3242" spans="3:13">
      <c r="E3242" s="145"/>
      <c r="F3242" s="145"/>
      <c r="G3242" s="109"/>
      <c r="H3242" s="146"/>
      <c r="M3242" s="109"/>
    </row>
    <row r="3243" spans="3:13">
      <c r="E3243" s="145"/>
      <c r="F3243" s="145"/>
      <c r="G3243" s="32"/>
      <c r="H3243" s="32"/>
      <c r="I3243" s="32"/>
      <c r="J3243" s="32"/>
      <c r="K3243" s="109"/>
      <c r="M3243" s="109"/>
    </row>
    <row r="3244" spans="3:13">
      <c r="E3244" s="145"/>
      <c r="F3244" s="145"/>
      <c r="G3244" s="32"/>
      <c r="H3244" s="32"/>
      <c r="I3244" s="109"/>
      <c r="K3244" s="32"/>
      <c r="L3244" s="32"/>
      <c r="M3244" s="146"/>
    </row>
    <row r="3245" spans="3:13">
      <c r="E3245" s="145"/>
      <c r="F3245" s="145"/>
      <c r="G3245" s="32"/>
      <c r="H3245" s="32"/>
      <c r="I3245" s="109"/>
      <c r="K3245" s="32"/>
      <c r="L3245" s="32"/>
      <c r="M3245" s="109"/>
    </row>
    <row r="3246" spans="3:13">
      <c r="E3246" s="155"/>
      <c r="F3246" s="145"/>
      <c r="G3246" s="109"/>
      <c r="H3246" s="109"/>
      <c r="I3246" s="109"/>
      <c r="K3246" s="32"/>
      <c r="L3246" s="32"/>
      <c r="M3246" s="109"/>
    </row>
    <row r="3247" spans="3:13">
      <c r="E3247" s="155"/>
      <c r="F3247" s="145"/>
      <c r="I3247" s="109"/>
      <c r="K3247" s="32"/>
      <c r="L3247" s="32"/>
      <c r="M3247" s="109"/>
    </row>
    <row r="3248" spans="3:13">
      <c r="C3248" s="160"/>
      <c r="E3248" s="155"/>
      <c r="F3248" s="145"/>
      <c r="I3248" s="109"/>
      <c r="J3248" s="146"/>
      <c r="K3248" s="32"/>
      <c r="L3248" s="32"/>
      <c r="M3248" s="109"/>
    </row>
    <row r="3249" spans="1:13">
      <c r="E3249" s="145"/>
      <c r="F3249" s="145"/>
      <c r="G3249" s="32"/>
      <c r="H3249" s="32"/>
      <c r="I3249" s="109"/>
      <c r="J3249" s="146"/>
      <c r="K3249" s="32"/>
      <c r="L3249" s="32"/>
      <c r="M3249" s="109"/>
    </row>
    <row r="3250" spans="1:13">
      <c r="E3250" s="145"/>
      <c r="F3250" s="145"/>
      <c r="G3250" s="32"/>
      <c r="H3250" s="32"/>
      <c r="I3250" s="146"/>
      <c r="J3250" s="146"/>
      <c r="K3250" s="32"/>
      <c r="L3250" s="32"/>
      <c r="M3250" s="109"/>
    </row>
    <row r="3251" spans="1:13">
      <c r="E3251" s="145"/>
      <c r="F3251" s="145"/>
      <c r="I3251" s="109"/>
      <c r="J3251" s="146"/>
      <c r="K3251" s="32"/>
      <c r="L3251" s="32"/>
      <c r="M3251" s="109"/>
    </row>
    <row r="3252" spans="1:13">
      <c r="E3252" s="145"/>
      <c r="F3252" s="145"/>
    </row>
    <row r="3254" spans="1:13">
      <c r="A3254" s="32"/>
      <c r="B3254" s="32"/>
      <c r="D3254" s="32"/>
      <c r="E3254" s="32"/>
      <c r="F3254" s="32"/>
      <c r="G3254" s="32"/>
      <c r="H3254" s="32"/>
      <c r="I3254" s="32"/>
      <c r="J3254" s="32"/>
      <c r="K3254" s="32"/>
      <c r="L3254" s="32"/>
      <c r="M3254" s="32"/>
    </row>
    <row r="3255" spans="1:13">
      <c r="E3255" s="145"/>
      <c r="F3255" s="145"/>
    </row>
    <row r="3256" spans="1:13">
      <c r="E3256" s="145"/>
      <c r="F3256" s="145"/>
      <c r="G3256" s="109"/>
      <c r="H3256" s="146"/>
      <c r="M3256" s="109"/>
    </row>
    <row r="3257" spans="1:13">
      <c r="E3257" s="145"/>
      <c r="F3257" s="145"/>
      <c r="G3257" s="32"/>
      <c r="H3257" s="32"/>
      <c r="I3257" s="32"/>
      <c r="J3257" s="32"/>
      <c r="K3257" s="109"/>
      <c r="M3257" s="109"/>
    </row>
    <row r="3258" spans="1:13">
      <c r="E3258" s="145"/>
      <c r="F3258" s="145"/>
      <c r="G3258" s="32"/>
      <c r="H3258" s="32"/>
      <c r="I3258" s="109"/>
      <c r="K3258" s="32"/>
      <c r="L3258" s="32"/>
      <c r="M3258" s="146"/>
    </row>
    <row r="3259" spans="1:13">
      <c r="C3259" s="32"/>
      <c r="E3259" s="145"/>
      <c r="F3259" s="145"/>
      <c r="G3259" s="32"/>
      <c r="H3259" s="32"/>
      <c r="I3259" s="109"/>
      <c r="K3259" s="32"/>
      <c r="L3259" s="32"/>
      <c r="M3259" s="109"/>
    </row>
    <row r="3260" spans="1:13">
      <c r="E3260" s="155"/>
      <c r="F3260" s="145"/>
      <c r="G3260" s="109"/>
      <c r="H3260" s="109"/>
      <c r="I3260" s="109"/>
      <c r="K3260" s="32"/>
      <c r="L3260" s="32"/>
      <c r="M3260" s="109"/>
    </row>
    <row r="3261" spans="1:13">
      <c r="C3261" s="160"/>
      <c r="E3261" s="155"/>
      <c r="F3261" s="145"/>
      <c r="I3261" s="109"/>
      <c r="K3261" s="32"/>
      <c r="L3261" s="32"/>
      <c r="M3261" s="109"/>
    </row>
    <row r="3262" spans="1:13">
      <c r="E3262" s="155"/>
      <c r="F3262" s="145"/>
      <c r="I3262" s="109"/>
      <c r="J3262" s="146"/>
      <c r="K3262" s="32"/>
      <c r="L3262" s="32"/>
      <c r="M3262" s="109"/>
    </row>
    <row r="3263" spans="1:13">
      <c r="E3263" s="145"/>
      <c r="F3263" s="145"/>
      <c r="G3263" s="32"/>
      <c r="H3263" s="32"/>
      <c r="I3263" s="109"/>
      <c r="J3263" s="146"/>
      <c r="K3263" s="32"/>
      <c r="L3263" s="32"/>
      <c r="M3263" s="109"/>
    </row>
    <row r="3264" spans="1:13">
      <c r="E3264" s="145"/>
      <c r="F3264" s="145"/>
      <c r="G3264" s="32"/>
      <c r="H3264" s="32"/>
      <c r="I3264" s="146"/>
      <c r="J3264" s="146"/>
      <c r="K3264" s="32"/>
      <c r="L3264" s="32"/>
      <c r="M3264" s="109"/>
    </row>
    <row r="3265" spans="3:13">
      <c r="E3265" s="145"/>
      <c r="F3265" s="145"/>
      <c r="I3265" s="109"/>
      <c r="J3265" s="146"/>
      <c r="K3265" s="32"/>
      <c r="L3265" s="32"/>
      <c r="M3265" s="109"/>
    </row>
    <row r="3266" spans="3:13">
      <c r="E3266" s="145"/>
      <c r="F3266" s="145"/>
    </row>
    <row r="3267" spans="3:13">
      <c r="E3267" s="145"/>
      <c r="F3267" s="145"/>
    </row>
    <row r="3268" spans="3:13">
      <c r="E3268" s="145"/>
      <c r="F3268" s="145"/>
      <c r="G3268" s="109"/>
      <c r="H3268" s="146"/>
      <c r="M3268" s="109"/>
    </row>
    <row r="3269" spans="3:13">
      <c r="E3269" s="145"/>
      <c r="F3269" s="145"/>
      <c r="G3269" s="32"/>
      <c r="H3269" s="32"/>
      <c r="I3269" s="32"/>
      <c r="J3269" s="32"/>
      <c r="K3269" s="109"/>
      <c r="M3269" s="109"/>
    </row>
    <row r="3270" spans="3:13">
      <c r="E3270" s="145"/>
      <c r="F3270" s="145"/>
      <c r="G3270" s="32"/>
      <c r="H3270" s="32"/>
      <c r="I3270" s="109"/>
      <c r="K3270" s="32"/>
      <c r="L3270" s="32"/>
      <c r="M3270" s="146"/>
    </row>
    <row r="3271" spans="3:13">
      <c r="E3271" s="145"/>
      <c r="F3271" s="145"/>
      <c r="G3271" s="32"/>
      <c r="H3271" s="32"/>
      <c r="I3271" s="109"/>
      <c r="K3271" s="32"/>
      <c r="L3271" s="32"/>
      <c r="M3271" s="109"/>
    </row>
    <row r="3272" spans="3:13">
      <c r="E3272" s="155"/>
      <c r="F3272" s="145"/>
      <c r="G3272" s="109"/>
      <c r="H3272" s="109"/>
      <c r="I3272" s="109"/>
      <c r="K3272" s="32"/>
      <c r="L3272" s="32"/>
      <c r="M3272" s="109"/>
    </row>
    <row r="3273" spans="3:13">
      <c r="C3273" s="160"/>
      <c r="E3273" s="155"/>
      <c r="F3273" s="145"/>
      <c r="I3273" s="109"/>
      <c r="K3273" s="32"/>
      <c r="L3273" s="32"/>
      <c r="M3273" s="109"/>
    </row>
    <row r="3274" spans="3:13">
      <c r="E3274" s="155"/>
      <c r="F3274" s="145"/>
      <c r="I3274" s="109"/>
      <c r="J3274" s="146"/>
      <c r="K3274" s="32"/>
      <c r="L3274" s="32"/>
      <c r="M3274" s="109"/>
    </row>
    <row r="3275" spans="3:13">
      <c r="E3275" s="145"/>
      <c r="F3275" s="145"/>
      <c r="G3275" s="32"/>
      <c r="H3275" s="32"/>
      <c r="I3275" s="109"/>
      <c r="J3275" s="146"/>
      <c r="K3275" s="32"/>
      <c r="L3275" s="32"/>
      <c r="M3275" s="109"/>
    </row>
    <row r="3276" spans="3:13">
      <c r="E3276" s="145"/>
      <c r="F3276" s="145"/>
      <c r="G3276" s="32"/>
      <c r="H3276" s="32"/>
      <c r="I3276" s="146"/>
      <c r="J3276" s="146"/>
      <c r="K3276" s="32"/>
      <c r="L3276" s="32"/>
      <c r="M3276" s="109"/>
    </row>
    <row r="3277" spans="3:13">
      <c r="E3277" s="145"/>
      <c r="F3277" s="145"/>
      <c r="I3277" s="109"/>
      <c r="J3277" s="146"/>
      <c r="K3277" s="32"/>
      <c r="L3277" s="32"/>
      <c r="M3277" s="109"/>
    </row>
    <row r="3278" spans="3:13">
      <c r="E3278" s="145"/>
      <c r="F3278" s="145"/>
    </row>
    <row r="3279" spans="3:13">
      <c r="E3279" s="145"/>
      <c r="F3279" s="145"/>
    </row>
    <row r="3280" spans="3:13">
      <c r="E3280" s="145"/>
      <c r="F3280" s="145"/>
      <c r="G3280" s="109"/>
      <c r="H3280" s="146"/>
      <c r="M3280" s="109"/>
    </row>
    <row r="3281" spans="1:13">
      <c r="E3281" s="145"/>
      <c r="F3281" s="145"/>
      <c r="G3281" s="32"/>
      <c r="H3281" s="32"/>
      <c r="I3281" s="32"/>
      <c r="J3281" s="32"/>
      <c r="K3281" s="109"/>
      <c r="M3281" s="109"/>
    </row>
    <row r="3282" spans="1:13">
      <c r="E3282" s="145"/>
      <c r="F3282" s="145"/>
      <c r="G3282" s="32"/>
      <c r="H3282" s="32"/>
      <c r="I3282" s="109"/>
      <c r="K3282" s="32"/>
      <c r="L3282" s="32"/>
      <c r="M3282" s="146"/>
    </row>
    <row r="3283" spans="1:13">
      <c r="E3283" s="145"/>
      <c r="F3283" s="145"/>
      <c r="G3283" s="32"/>
      <c r="H3283" s="32"/>
      <c r="I3283" s="109"/>
      <c r="K3283" s="32"/>
      <c r="L3283" s="32"/>
      <c r="M3283" s="109"/>
    </row>
    <row r="3284" spans="1:13">
      <c r="E3284" s="155"/>
      <c r="F3284" s="145"/>
      <c r="G3284" s="109"/>
      <c r="H3284" s="109"/>
      <c r="I3284" s="109"/>
      <c r="K3284" s="32"/>
      <c r="L3284" s="32"/>
      <c r="M3284" s="109"/>
    </row>
    <row r="3285" spans="1:13">
      <c r="C3285" s="160"/>
      <c r="E3285" s="155"/>
      <c r="F3285" s="145"/>
      <c r="I3285" s="109"/>
      <c r="K3285" s="32"/>
      <c r="L3285" s="32"/>
      <c r="M3285" s="109"/>
    </row>
    <row r="3286" spans="1:13">
      <c r="E3286" s="155"/>
      <c r="F3286" s="145"/>
      <c r="I3286" s="109"/>
      <c r="J3286" s="146"/>
      <c r="K3286" s="32"/>
      <c r="L3286" s="32"/>
      <c r="M3286" s="109"/>
    </row>
    <row r="3287" spans="1:13">
      <c r="E3287" s="145"/>
      <c r="F3287" s="145"/>
      <c r="G3287" s="32"/>
      <c r="H3287" s="32"/>
      <c r="I3287" s="109"/>
      <c r="J3287" s="146"/>
      <c r="K3287" s="32"/>
      <c r="L3287" s="32"/>
      <c r="M3287" s="109"/>
    </row>
    <row r="3288" spans="1:13">
      <c r="E3288" s="145"/>
      <c r="F3288" s="145"/>
      <c r="G3288" s="32"/>
      <c r="H3288" s="32"/>
      <c r="I3288" s="146"/>
      <c r="J3288" s="146"/>
      <c r="K3288" s="32"/>
      <c r="L3288" s="32"/>
      <c r="M3288" s="109"/>
    </row>
    <row r="3289" spans="1:13">
      <c r="A3289" s="32"/>
      <c r="B3289" s="32"/>
      <c r="D3289" s="32"/>
      <c r="E3289" s="32"/>
      <c r="F3289" s="32"/>
      <c r="G3289" s="32"/>
      <c r="H3289" s="32"/>
      <c r="I3289" s="32"/>
      <c r="J3289" s="32"/>
      <c r="K3289" s="32"/>
      <c r="L3289" s="32"/>
      <c r="M3289" s="32"/>
    </row>
    <row r="3290" spans="1:13">
      <c r="E3290" s="145"/>
      <c r="F3290" s="145"/>
      <c r="I3290" s="109"/>
      <c r="J3290" s="146"/>
      <c r="K3290" s="32"/>
      <c r="L3290" s="32"/>
      <c r="M3290" s="109"/>
    </row>
    <row r="3291" spans="1:13">
      <c r="E3291" s="145"/>
      <c r="F3291" s="145"/>
    </row>
    <row r="3292" spans="1:13">
      <c r="C3292" s="32"/>
      <c r="E3292" s="145"/>
      <c r="F3292" s="155"/>
      <c r="G3292" s="109"/>
      <c r="H3292" s="153"/>
      <c r="J3292" s="153"/>
      <c r="L3292" s="153"/>
      <c r="M3292" s="153"/>
    </row>
    <row r="3293" spans="1:13">
      <c r="E3293" s="145"/>
      <c r="F3293" s="145"/>
      <c r="G3293" s="109"/>
      <c r="H3293" s="153"/>
      <c r="J3293" s="153"/>
      <c r="L3293" s="153"/>
      <c r="M3293" s="153"/>
    </row>
    <row r="3294" spans="1:13">
      <c r="E3294" s="145"/>
      <c r="F3294" s="155"/>
      <c r="G3294" s="109"/>
      <c r="H3294" s="153"/>
      <c r="J3294" s="153"/>
      <c r="L3294" s="153"/>
      <c r="M3294" s="153"/>
    </row>
    <row r="3295" spans="1:13">
      <c r="E3295" s="145"/>
      <c r="F3295" s="145"/>
      <c r="G3295" s="109"/>
      <c r="H3295" s="153"/>
      <c r="J3295" s="153"/>
      <c r="L3295" s="153"/>
      <c r="M3295" s="153"/>
    </row>
    <row r="3296" spans="1:13">
      <c r="H3296" s="153"/>
      <c r="J3296" s="153"/>
      <c r="L3296" s="153"/>
      <c r="M3296" s="153"/>
    </row>
    <row r="3297" spans="3:13">
      <c r="E3297" s="145"/>
      <c r="F3297" s="145"/>
      <c r="G3297" s="109"/>
      <c r="H3297" s="153"/>
      <c r="J3297" s="153"/>
      <c r="L3297" s="153"/>
      <c r="M3297" s="153"/>
    </row>
    <row r="3298" spans="3:13">
      <c r="C3298" s="160"/>
      <c r="E3298" s="145"/>
      <c r="F3298" s="145"/>
      <c r="G3298" s="109"/>
      <c r="H3298" s="153"/>
      <c r="M3298" s="153"/>
    </row>
    <row r="3299" spans="3:13">
      <c r="E3299" s="145"/>
      <c r="F3299" s="145"/>
      <c r="G3299" s="109"/>
      <c r="H3299" s="153"/>
      <c r="J3299" s="153"/>
      <c r="L3299" s="153"/>
      <c r="M3299" s="153"/>
    </row>
    <row r="3300" spans="3:13">
      <c r="E3300" s="145"/>
      <c r="F3300" s="145"/>
      <c r="G3300" s="109"/>
      <c r="H3300" s="153"/>
      <c r="J3300" s="153"/>
      <c r="L3300" s="153"/>
      <c r="M3300" s="153"/>
    </row>
    <row r="3301" spans="3:13">
      <c r="E3301" s="145"/>
      <c r="F3301" s="145"/>
      <c r="G3301" s="109"/>
      <c r="H3301" s="153"/>
      <c r="J3301" s="153"/>
      <c r="L3301" s="153"/>
      <c r="M3301" s="153"/>
    </row>
    <row r="3302" spans="3:13">
      <c r="E3302" s="145"/>
      <c r="F3302" s="145"/>
    </row>
    <row r="3303" spans="3:13">
      <c r="E3303" s="145"/>
      <c r="F3303" s="145"/>
    </row>
    <row r="3304" spans="3:13">
      <c r="E3304" s="145"/>
      <c r="F3304" s="145"/>
    </row>
    <row r="3305" spans="3:13">
      <c r="E3305" s="145"/>
      <c r="F3305" s="145"/>
      <c r="G3305" s="109"/>
      <c r="H3305" s="146"/>
      <c r="M3305" s="109"/>
    </row>
    <row r="3306" spans="3:13">
      <c r="E3306" s="145"/>
      <c r="F3306" s="145"/>
      <c r="G3306" s="32"/>
      <c r="H3306" s="32"/>
      <c r="I3306" s="32"/>
      <c r="J3306" s="32"/>
      <c r="K3306" s="109"/>
      <c r="M3306" s="109"/>
    </row>
    <row r="3307" spans="3:13">
      <c r="E3307" s="145"/>
      <c r="F3307" s="145"/>
      <c r="G3307" s="32"/>
      <c r="H3307" s="32"/>
      <c r="I3307" s="109"/>
      <c r="K3307" s="32"/>
      <c r="L3307" s="32"/>
      <c r="M3307" s="146"/>
    </row>
    <row r="3308" spans="3:13">
      <c r="E3308" s="145"/>
      <c r="F3308" s="145"/>
      <c r="G3308" s="32"/>
      <c r="H3308" s="32"/>
      <c r="I3308" s="109"/>
      <c r="K3308" s="32"/>
      <c r="L3308" s="32"/>
      <c r="M3308" s="146"/>
    </row>
    <row r="3309" spans="3:13">
      <c r="E3309" s="155"/>
      <c r="F3309" s="145"/>
      <c r="G3309" s="109"/>
      <c r="H3309" s="109"/>
      <c r="I3309" s="109"/>
      <c r="K3309" s="32"/>
      <c r="L3309" s="32"/>
      <c r="M3309" s="109"/>
    </row>
    <row r="3310" spans="3:13">
      <c r="C3310" s="160"/>
      <c r="E3310" s="155"/>
      <c r="F3310" s="145"/>
      <c r="I3310" s="109"/>
      <c r="K3310" s="32"/>
      <c r="L3310" s="32"/>
      <c r="M3310" s="109"/>
    </row>
    <row r="3311" spans="3:13">
      <c r="E3311" s="155"/>
      <c r="F3311" s="145"/>
      <c r="I3311" s="109"/>
      <c r="K3311" s="32"/>
      <c r="L3311" s="32"/>
      <c r="M3311" s="109"/>
    </row>
    <row r="3312" spans="3:13">
      <c r="E3312" s="145"/>
      <c r="F3312" s="145"/>
      <c r="G3312" s="32"/>
      <c r="H3312" s="32"/>
      <c r="I3312" s="146"/>
      <c r="J3312" s="146"/>
      <c r="K3312" s="32"/>
      <c r="L3312" s="32"/>
      <c r="M3312" s="109"/>
    </row>
    <row r="3313" spans="1:13">
      <c r="E3313" s="145"/>
      <c r="F3313" s="145"/>
      <c r="I3313" s="109"/>
      <c r="J3313" s="146"/>
      <c r="K3313" s="32"/>
      <c r="L3313" s="32"/>
      <c r="M3313" s="109"/>
    </row>
    <row r="3314" spans="1:13">
      <c r="E3314" s="145"/>
      <c r="F3314" s="145"/>
    </row>
    <row r="3315" spans="1:13">
      <c r="E3315" s="145"/>
      <c r="F3315" s="145"/>
    </row>
    <row r="3316" spans="1:13">
      <c r="E3316" s="145"/>
      <c r="F3316" s="145"/>
      <c r="G3316" s="109"/>
      <c r="H3316" s="146"/>
      <c r="M3316" s="109"/>
    </row>
    <row r="3317" spans="1:13">
      <c r="E3317" s="145"/>
      <c r="F3317" s="145"/>
      <c r="G3317" s="32"/>
      <c r="H3317" s="32"/>
      <c r="I3317" s="32"/>
      <c r="J3317" s="32"/>
      <c r="K3317" s="109"/>
      <c r="M3317" s="109"/>
    </row>
    <row r="3318" spans="1:13">
      <c r="E3318" s="145"/>
      <c r="F3318" s="145"/>
      <c r="G3318" s="32"/>
      <c r="H3318" s="32"/>
      <c r="I3318" s="109"/>
      <c r="K3318" s="32"/>
      <c r="L3318" s="32"/>
      <c r="M3318" s="146"/>
    </row>
    <row r="3319" spans="1:13">
      <c r="E3319" s="145"/>
      <c r="F3319" s="145"/>
      <c r="G3319" s="32"/>
      <c r="H3319" s="32"/>
      <c r="I3319" s="109"/>
      <c r="K3319" s="32"/>
      <c r="L3319" s="32"/>
      <c r="M3319" s="146"/>
    </row>
    <row r="3320" spans="1:13">
      <c r="E3320" s="155"/>
      <c r="F3320" s="145"/>
      <c r="G3320" s="109"/>
      <c r="H3320" s="109"/>
      <c r="I3320" s="109"/>
      <c r="K3320" s="32"/>
      <c r="L3320" s="32"/>
      <c r="M3320" s="109"/>
    </row>
    <row r="3321" spans="1:13">
      <c r="E3321" s="155"/>
      <c r="F3321" s="145"/>
      <c r="I3321" s="109"/>
      <c r="K3321" s="32"/>
      <c r="L3321" s="32"/>
      <c r="M3321" s="109"/>
    </row>
    <row r="3322" spans="1:13">
      <c r="E3322" s="155"/>
      <c r="F3322" s="145"/>
      <c r="I3322" s="109"/>
      <c r="K3322" s="32"/>
      <c r="L3322" s="32"/>
      <c r="M3322" s="109"/>
    </row>
    <row r="3323" spans="1:13">
      <c r="E3323" s="145"/>
      <c r="F3323" s="145"/>
      <c r="G3323" s="32"/>
      <c r="H3323" s="32"/>
      <c r="I3323" s="146"/>
      <c r="J3323" s="146"/>
      <c r="K3323" s="32"/>
      <c r="L3323" s="32"/>
      <c r="M3323" s="109"/>
    </row>
    <row r="3324" spans="1:13">
      <c r="E3324" s="145"/>
      <c r="F3324" s="145"/>
      <c r="I3324" s="109"/>
      <c r="J3324" s="146"/>
      <c r="K3324" s="32"/>
      <c r="L3324" s="32"/>
      <c r="M3324" s="109"/>
    </row>
    <row r="3325" spans="1:13">
      <c r="A3325" s="32"/>
      <c r="B3325" s="32"/>
      <c r="D3325" s="32"/>
      <c r="E3325" s="32"/>
      <c r="F3325" s="32"/>
      <c r="G3325" s="32"/>
      <c r="H3325" s="32"/>
      <c r="I3325" s="32"/>
      <c r="J3325" s="32"/>
      <c r="K3325" s="32"/>
      <c r="L3325" s="32"/>
      <c r="M3325" s="32"/>
    </row>
    <row r="3326" spans="1:13">
      <c r="C3326" s="32"/>
      <c r="E3326" s="145"/>
      <c r="F3326" s="145"/>
    </row>
    <row r="3327" spans="1:13">
      <c r="E3327" s="145"/>
      <c r="F3327" s="145"/>
      <c r="G3327" s="109"/>
      <c r="H3327" s="146"/>
      <c r="M3327" s="109"/>
    </row>
    <row r="3328" spans="1:13">
      <c r="E3328" s="145"/>
      <c r="F3328" s="145"/>
      <c r="G3328" s="32"/>
      <c r="H3328" s="32"/>
      <c r="I3328" s="32"/>
      <c r="J3328" s="32"/>
      <c r="K3328" s="109"/>
      <c r="M3328" s="109"/>
    </row>
    <row r="3329" spans="5:13">
      <c r="E3329" s="145"/>
      <c r="F3329" s="145"/>
      <c r="G3329" s="32"/>
      <c r="H3329" s="32"/>
      <c r="I3329" s="109"/>
      <c r="K3329" s="32"/>
      <c r="L3329" s="32"/>
      <c r="M3329" s="146"/>
    </row>
    <row r="3330" spans="5:13">
      <c r="E3330" s="145"/>
      <c r="F3330" s="145"/>
      <c r="G3330" s="32"/>
      <c r="H3330" s="32"/>
      <c r="I3330" s="109"/>
      <c r="K3330" s="32"/>
      <c r="L3330" s="32"/>
      <c r="M3330" s="146"/>
    </row>
    <row r="3331" spans="5:13">
      <c r="E3331" s="155"/>
      <c r="F3331" s="145"/>
      <c r="G3331" s="109"/>
      <c r="H3331" s="109"/>
      <c r="I3331" s="109"/>
      <c r="K3331" s="32"/>
      <c r="L3331" s="32"/>
      <c r="M3331" s="109"/>
    </row>
    <row r="3332" spans="5:13">
      <c r="E3332" s="155"/>
      <c r="F3332" s="145"/>
      <c r="I3332" s="109"/>
      <c r="K3332" s="32"/>
      <c r="L3332" s="32"/>
      <c r="M3332" s="109"/>
    </row>
    <row r="3333" spans="5:13">
      <c r="E3333" s="155"/>
      <c r="F3333" s="145"/>
      <c r="I3333" s="109"/>
      <c r="K3333" s="32"/>
      <c r="L3333" s="32"/>
      <c r="M3333" s="109"/>
    </row>
    <row r="3334" spans="5:13">
      <c r="E3334" s="145"/>
      <c r="F3334" s="145"/>
      <c r="G3334" s="32"/>
      <c r="H3334" s="32"/>
      <c r="I3334" s="146"/>
      <c r="J3334" s="146"/>
      <c r="K3334" s="32"/>
      <c r="L3334" s="32"/>
      <c r="M3334" s="109"/>
    </row>
    <row r="3335" spans="5:13">
      <c r="E3335" s="145"/>
      <c r="F3335" s="145"/>
      <c r="I3335" s="109"/>
      <c r="J3335" s="146"/>
      <c r="K3335" s="32"/>
      <c r="L3335" s="32"/>
      <c r="M3335" s="109"/>
    </row>
    <row r="3336" spans="5:13">
      <c r="E3336" s="145"/>
      <c r="F3336" s="145"/>
    </row>
    <row r="3337" spans="5:13">
      <c r="E3337" s="145"/>
      <c r="F3337" s="145"/>
    </row>
    <row r="3338" spans="5:13">
      <c r="E3338" s="145"/>
      <c r="F3338" s="109"/>
      <c r="G3338" s="109"/>
      <c r="H3338" s="153"/>
      <c r="M3338" s="109"/>
    </row>
    <row r="3339" spans="5:13">
      <c r="E3339" s="145"/>
      <c r="F3339" s="145"/>
      <c r="G3339" s="32"/>
      <c r="H3339" s="32"/>
      <c r="I3339" s="32"/>
      <c r="J3339" s="32"/>
      <c r="K3339" s="109"/>
      <c r="M3339" s="109"/>
    </row>
    <row r="3340" spans="5:13">
      <c r="E3340" s="145"/>
      <c r="F3340" s="145"/>
      <c r="G3340" s="32"/>
      <c r="H3340" s="32"/>
      <c r="I3340" s="109"/>
      <c r="K3340" s="32"/>
      <c r="L3340" s="32"/>
      <c r="M3340" s="146"/>
    </row>
    <row r="3341" spans="5:13">
      <c r="E3341" s="145"/>
      <c r="F3341" s="145"/>
      <c r="G3341" s="32"/>
      <c r="H3341" s="32"/>
      <c r="I3341" s="109"/>
      <c r="K3341" s="32"/>
      <c r="L3341" s="32"/>
      <c r="M3341" s="146"/>
    </row>
    <row r="3342" spans="5:13">
      <c r="E3342" s="155"/>
      <c r="F3342" s="145"/>
      <c r="G3342" s="109"/>
      <c r="H3342" s="109"/>
      <c r="I3342" s="109"/>
      <c r="K3342" s="32"/>
      <c r="L3342" s="32"/>
      <c r="M3342" s="109"/>
    </row>
    <row r="3343" spans="5:13">
      <c r="E3343" s="155"/>
      <c r="F3343" s="145"/>
      <c r="I3343" s="109"/>
      <c r="K3343" s="32"/>
      <c r="L3343" s="32"/>
      <c r="M3343" s="109"/>
    </row>
    <row r="3344" spans="5:13">
      <c r="E3344" s="155"/>
      <c r="F3344" s="145"/>
      <c r="I3344" s="109"/>
      <c r="K3344" s="32"/>
      <c r="L3344" s="32"/>
      <c r="M3344" s="109"/>
    </row>
    <row r="3345" spans="5:13">
      <c r="E3345" s="145"/>
      <c r="F3345" s="145"/>
      <c r="G3345" s="32"/>
      <c r="H3345" s="32"/>
      <c r="I3345" s="146"/>
      <c r="J3345" s="146"/>
      <c r="K3345" s="32"/>
      <c r="L3345" s="32"/>
      <c r="M3345" s="109"/>
    </row>
    <row r="3346" spans="5:13">
      <c r="E3346" s="145"/>
      <c r="F3346" s="145"/>
      <c r="I3346" s="109"/>
      <c r="J3346" s="146"/>
      <c r="K3346" s="32"/>
      <c r="L3346" s="32"/>
      <c r="M3346" s="109"/>
    </row>
    <row r="3347" spans="5:13">
      <c r="E3347" s="145"/>
      <c r="F3347" s="145"/>
    </row>
    <row r="3348" spans="5:13">
      <c r="E3348" s="145"/>
      <c r="F3348" s="145"/>
    </row>
    <row r="3349" spans="5:13">
      <c r="E3349" s="145"/>
      <c r="F3349" s="109"/>
      <c r="G3349" s="109"/>
      <c r="H3349" s="153"/>
      <c r="M3349" s="109"/>
    </row>
    <row r="3350" spans="5:13">
      <c r="E3350" s="145"/>
      <c r="F3350" s="145"/>
      <c r="G3350" s="32"/>
      <c r="H3350" s="32"/>
      <c r="I3350" s="32"/>
      <c r="J3350" s="32"/>
      <c r="K3350" s="109"/>
      <c r="M3350" s="109"/>
    </row>
    <row r="3351" spans="5:13">
      <c r="E3351" s="145"/>
      <c r="F3351" s="145"/>
      <c r="G3351" s="32"/>
      <c r="H3351" s="32"/>
      <c r="I3351" s="109"/>
      <c r="K3351" s="32"/>
      <c r="L3351" s="32"/>
      <c r="M3351" s="146"/>
    </row>
    <row r="3352" spans="5:13">
      <c r="E3352" s="145"/>
      <c r="F3352" s="145"/>
      <c r="G3352" s="32"/>
      <c r="H3352" s="32"/>
      <c r="I3352" s="109"/>
      <c r="K3352" s="32"/>
      <c r="L3352" s="32"/>
      <c r="M3352" s="146"/>
    </row>
    <row r="3353" spans="5:13">
      <c r="E3353" s="155"/>
      <c r="F3353" s="145"/>
      <c r="G3353" s="109"/>
      <c r="H3353" s="109"/>
      <c r="I3353" s="109"/>
      <c r="K3353" s="32"/>
      <c r="L3353" s="32"/>
      <c r="M3353" s="109"/>
    </row>
    <row r="3354" spans="5:13">
      <c r="E3354" s="155"/>
      <c r="F3354" s="145"/>
      <c r="I3354" s="109"/>
      <c r="K3354" s="32"/>
      <c r="L3354" s="32"/>
      <c r="M3354" s="109"/>
    </row>
    <row r="3355" spans="5:13">
      <c r="E3355" s="155"/>
      <c r="F3355" s="145"/>
      <c r="I3355" s="109"/>
      <c r="K3355" s="32"/>
      <c r="L3355" s="32"/>
      <c r="M3355" s="109"/>
    </row>
    <row r="3356" spans="5:13">
      <c r="E3356" s="145"/>
      <c r="F3356" s="145"/>
      <c r="G3356" s="32"/>
      <c r="H3356" s="32"/>
      <c r="I3356" s="146"/>
      <c r="J3356" s="146"/>
      <c r="K3356" s="32"/>
      <c r="L3356" s="32"/>
      <c r="M3356" s="109"/>
    </row>
    <row r="3357" spans="5:13">
      <c r="E3357" s="145"/>
      <c r="F3357" s="145"/>
      <c r="I3357" s="109"/>
      <c r="J3357" s="146"/>
      <c r="K3357" s="32"/>
      <c r="L3357" s="32"/>
      <c r="M3357" s="109"/>
    </row>
    <row r="3358" spans="5:13">
      <c r="E3358" s="145"/>
      <c r="F3358" s="145"/>
    </row>
    <row r="3359" spans="5:13">
      <c r="E3359" s="145"/>
      <c r="F3359" s="145"/>
    </row>
    <row r="3360" spans="5:13">
      <c r="E3360" s="145"/>
      <c r="F3360" s="109"/>
      <c r="G3360" s="109"/>
      <c r="H3360" s="153"/>
      <c r="M3360" s="109"/>
    </row>
    <row r="3361" spans="1:13">
      <c r="A3361" s="32"/>
      <c r="B3361" s="32"/>
      <c r="C3361" s="32"/>
      <c r="D3361" s="32"/>
      <c r="E3361" s="32"/>
      <c r="F3361" s="32"/>
      <c r="G3361" s="32"/>
      <c r="H3361" s="32"/>
      <c r="I3361" s="32"/>
      <c r="J3361" s="32"/>
      <c r="K3361" s="32"/>
      <c r="L3361" s="32"/>
      <c r="M3361" s="32"/>
    </row>
    <row r="3362" spans="1:13">
      <c r="E3362" s="145"/>
      <c r="F3362" s="145"/>
      <c r="G3362" s="32"/>
      <c r="H3362" s="32"/>
      <c r="I3362" s="32"/>
      <c r="J3362" s="32"/>
      <c r="K3362" s="109"/>
      <c r="M3362" s="109"/>
    </row>
    <row r="3363" spans="1:13">
      <c r="E3363" s="145"/>
      <c r="F3363" s="145"/>
      <c r="G3363" s="32"/>
      <c r="H3363" s="32"/>
      <c r="I3363" s="109"/>
      <c r="K3363" s="32"/>
      <c r="L3363" s="32"/>
      <c r="M3363" s="146"/>
    </row>
    <row r="3364" spans="1:13">
      <c r="E3364" s="145"/>
      <c r="F3364" s="145"/>
      <c r="G3364" s="32"/>
      <c r="H3364" s="32"/>
      <c r="I3364" s="109"/>
      <c r="K3364" s="32"/>
      <c r="L3364" s="32"/>
      <c r="M3364" s="146"/>
    </row>
    <row r="3365" spans="1:13">
      <c r="E3365" s="155"/>
      <c r="F3365" s="145"/>
      <c r="G3365" s="109"/>
      <c r="H3365" s="109"/>
      <c r="I3365" s="109"/>
      <c r="K3365" s="32"/>
      <c r="L3365" s="32"/>
      <c r="M3365" s="109"/>
    </row>
    <row r="3366" spans="1:13">
      <c r="E3366" s="155"/>
      <c r="F3366" s="145"/>
      <c r="I3366" s="109"/>
      <c r="K3366" s="32"/>
      <c r="L3366" s="32"/>
      <c r="M3366" s="109"/>
    </row>
    <row r="3367" spans="1:13">
      <c r="E3367" s="155"/>
      <c r="F3367" s="145"/>
      <c r="I3367" s="109"/>
      <c r="K3367" s="32"/>
      <c r="L3367" s="32"/>
      <c r="M3367" s="109"/>
    </row>
    <row r="3368" spans="1:13">
      <c r="E3368" s="145"/>
      <c r="F3368" s="145"/>
      <c r="G3368" s="32"/>
      <c r="H3368" s="32"/>
      <c r="I3368" s="146"/>
      <c r="J3368" s="146"/>
      <c r="K3368" s="32"/>
      <c r="L3368" s="32"/>
      <c r="M3368" s="109"/>
    </row>
    <row r="3369" spans="1:13">
      <c r="E3369" s="145"/>
      <c r="F3369" s="145"/>
      <c r="I3369" s="109"/>
      <c r="J3369" s="146"/>
      <c r="K3369" s="32"/>
      <c r="L3369" s="32"/>
      <c r="M3369" s="109"/>
    </row>
    <row r="3370" spans="1:13">
      <c r="E3370" s="145"/>
      <c r="F3370" s="145"/>
    </row>
    <row r="3371" spans="1:13">
      <c r="E3371" s="145"/>
      <c r="F3371" s="145"/>
    </row>
    <row r="3372" spans="1:13">
      <c r="E3372" s="145"/>
      <c r="F3372" s="109"/>
      <c r="G3372" s="109"/>
      <c r="H3372" s="153"/>
      <c r="M3372" s="109"/>
    </row>
    <row r="3373" spans="1:13">
      <c r="E3373" s="145"/>
      <c r="F3373" s="145"/>
      <c r="G3373" s="32"/>
      <c r="H3373" s="32"/>
      <c r="I3373" s="32"/>
      <c r="J3373" s="32"/>
      <c r="K3373" s="109"/>
      <c r="M3373" s="109"/>
    </row>
    <row r="3374" spans="1:13">
      <c r="E3374" s="145"/>
      <c r="F3374" s="145"/>
      <c r="G3374" s="32"/>
      <c r="H3374" s="32"/>
      <c r="I3374" s="109"/>
      <c r="K3374" s="32"/>
      <c r="L3374" s="32"/>
      <c r="M3374" s="146"/>
    </row>
    <row r="3375" spans="1:13">
      <c r="E3375" s="145"/>
      <c r="F3375" s="145"/>
      <c r="G3375" s="32"/>
      <c r="H3375" s="32"/>
      <c r="I3375" s="109"/>
      <c r="K3375" s="32"/>
      <c r="L3375" s="32"/>
      <c r="M3375" s="146"/>
    </row>
    <row r="3376" spans="1:13">
      <c r="E3376" s="155"/>
      <c r="F3376" s="145"/>
      <c r="G3376" s="109"/>
      <c r="H3376" s="109"/>
      <c r="I3376" s="109"/>
      <c r="K3376" s="32"/>
      <c r="L3376" s="32"/>
      <c r="M3376" s="109"/>
    </row>
    <row r="3377" spans="5:13">
      <c r="E3377" s="155"/>
      <c r="F3377" s="145"/>
      <c r="I3377" s="109"/>
      <c r="K3377" s="32"/>
      <c r="L3377" s="32"/>
      <c r="M3377" s="109"/>
    </row>
    <row r="3378" spans="5:13">
      <c r="E3378" s="155"/>
      <c r="F3378" s="145"/>
      <c r="I3378" s="109"/>
      <c r="K3378" s="32"/>
      <c r="L3378" s="32"/>
      <c r="M3378" s="109"/>
    </row>
    <row r="3379" spans="5:13">
      <c r="E3379" s="145"/>
      <c r="F3379" s="145"/>
      <c r="G3379" s="32"/>
      <c r="H3379" s="32"/>
      <c r="I3379" s="146"/>
      <c r="J3379" s="146"/>
      <c r="K3379" s="32"/>
      <c r="L3379" s="32"/>
      <c r="M3379" s="109"/>
    </row>
    <row r="3380" spans="5:13">
      <c r="E3380" s="145"/>
      <c r="F3380" s="145"/>
      <c r="I3380" s="109"/>
      <c r="J3380" s="146"/>
      <c r="K3380" s="32"/>
      <c r="L3380" s="32"/>
      <c r="M3380" s="109"/>
    </row>
    <row r="3381" spans="5:13">
      <c r="E3381" s="145"/>
      <c r="F3381" s="145"/>
    </row>
    <row r="3382" spans="5:13">
      <c r="E3382" s="145"/>
      <c r="F3382" s="145"/>
    </row>
    <row r="3383" spans="5:13">
      <c r="E3383" s="145"/>
      <c r="F3383" s="109"/>
      <c r="G3383" s="109"/>
      <c r="H3383" s="153"/>
      <c r="M3383" s="109"/>
    </row>
    <row r="3384" spans="5:13">
      <c r="E3384" s="145"/>
      <c r="F3384" s="145"/>
      <c r="G3384" s="32"/>
      <c r="H3384" s="32"/>
      <c r="I3384" s="32"/>
      <c r="J3384" s="32"/>
      <c r="K3384" s="109"/>
      <c r="M3384" s="109"/>
    </row>
    <row r="3385" spans="5:13">
      <c r="E3385" s="145"/>
      <c r="F3385" s="145"/>
      <c r="G3385" s="32"/>
      <c r="H3385" s="32"/>
      <c r="I3385" s="109"/>
      <c r="K3385" s="32"/>
      <c r="L3385" s="32"/>
      <c r="M3385" s="146"/>
    </row>
    <row r="3386" spans="5:13">
      <c r="E3386" s="145"/>
      <c r="F3386" s="145"/>
      <c r="G3386" s="32"/>
      <c r="H3386" s="32"/>
      <c r="I3386" s="109"/>
      <c r="K3386" s="32"/>
      <c r="L3386" s="32"/>
      <c r="M3386" s="146"/>
    </row>
    <row r="3387" spans="5:13">
      <c r="E3387" s="155"/>
      <c r="F3387" s="145"/>
      <c r="G3387" s="109"/>
      <c r="H3387" s="109"/>
      <c r="I3387" s="109"/>
      <c r="K3387" s="32"/>
      <c r="L3387" s="32"/>
      <c r="M3387" s="109"/>
    </row>
    <row r="3388" spans="5:13">
      <c r="E3388" s="155"/>
      <c r="F3388" s="145"/>
      <c r="I3388" s="109"/>
      <c r="K3388" s="32"/>
      <c r="L3388" s="32"/>
      <c r="M3388" s="109"/>
    </row>
    <row r="3389" spans="5:13">
      <c r="E3389" s="155"/>
      <c r="F3389" s="145"/>
      <c r="I3389" s="109"/>
      <c r="K3389" s="32"/>
      <c r="L3389" s="32"/>
      <c r="M3389" s="109"/>
    </row>
    <row r="3390" spans="5:13">
      <c r="E3390" s="145"/>
      <c r="F3390" s="145"/>
      <c r="G3390" s="32"/>
      <c r="H3390" s="32"/>
      <c r="I3390" s="146"/>
      <c r="J3390" s="146"/>
      <c r="K3390" s="32"/>
      <c r="L3390" s="32"/>
      <c r="M3390" s="109"/>
    </row>
    <row r="3391" spans="5:13">
      <c r="E3391" s="145"/>
      <c r="F3391" s="145"/>
      <c r="I3391" s="109"/>
      <c r="J3391" s="146"/>
      <c r="K3391" s="32"/>
      <c r="L3391" s="32"/>
      <c r="M3391" s="109"/>
    </row>
    <row r="3392" spans="5:13">
      <c r="E3392" s="145"/>
      <c r="F3392" s="145"/>
    </row>
    <row r="3393" spans="1:13">
      <c r="E3393" s="145"/>
      <c r="F3393" s="145"/>
    </row>
    <row r="3394" spans="1:13">
      <c r="E3394" s="145"/>
      <c r="F3394" s="109"/>
      <c r="G3394" s="109"/>
      <c r="H3394" s="153"/>
      <c r="M3394" s="109"/>
    </row>
    <row r="3395" spans="1:13">
      <c r="A3395" s="32"/>
      <c r="B3395" s="32"/>
      <c r="D3395" s="32"/>
      <c r="E3395" s="32"/>
      <c r="F3395" s="32"/>
      <c r="G3395" s="32"/>
      <c r="H3395" s="32"/>
      <c r="I3395" s="32"/>
      <c r="J3395" s="32"/>
      <c r="K3395" s="32"/>
      <c r="L3395" s="32"/>
      <c r="M3395" s="32"/>
    </row>
    <row r="3396" spans="1:13">
      <c r="C3396" s="32"/>
      <c r="E3396" s="145"/>
      <c r="F3396" s="145"/>
      <c r="G3396" s="32"/>
      <c r="H3396" s="32"/>
      <c r="I3396" s="32"/>
      <c r="J3396" s="32"/>
      <c r="K3396" s="109"/>
      <c r="M3396" s="109"/>
    </row>
    <row r="3397" spans="1:13">
      <c r="E3397" s="145"/>
      <c r="F3397" s="145"/>
      <c r="G3397" s="32"/>
      <c r="H3397" s="32"/>
      <c r="I3397" s="109"/>
      <c r="K3397" s="32"/>
      <c r="L3397" s="32"/>
      <c r="M3397" s="146"/>
    </row>
    <row r="3398" spans="1:13">
      <c r="E3398" s="145"/>
      <c r="F3398" s="145"/>
      <c r="G3398" s="32"/>
      <c r="H3398" s="32"/>
      <c r="I3398" s="109"/>
      <c r="K3398" s="32"/>
      <c r="L3398" s="32"/>
      <c r="M3398" s="146"/>
    </row>
    <row r="3399" spans="1:13">
      <c r="E3399" s="155"/>
      <c r="F3399" s="145"/>
      <c r="G3399" s="109"/>
      <c r="H3399" s="109"/>
      <c r="I3399" s="109"/>
      <c r="K3399" s="32"/>
      <c r="L3399" s="32"/>
      <c r="M3399" s="109"/>
    </row>
    <row r="3400" spans="1:13">
      <c r="E3400" s="155"/>
      <c r="F3400" s="145"/>
      <c r="I3400" s="109"/>
      <c r="K3400" s="32"/>
      <c r="L3400" s="32"/>
      <c r="M3400" s="109"/>
    </row>
    <row r="3401" spans="1:13">
      <c r="E3401" s="155"/>
      <c r="F3401" s="145"/>
      <c r="I3401" s="109"/>
      <c r="K3401" s="32"/>
      <c r="L3401" s="32"/>
      <c r="M3401" s="109"/>
    </row>
    <row r="3402" spans="1:13">
      <c r="E3402" s="145"/>
      <c r="F3402" s="145"/>
      <c r="G3402" s="32"/>
      <c r="H3402" s="32"/>
      <c r="I3402" s="146"/>
      <c r="J3402" s="146"/>
      <c r="K3402" s="32"/>
      <c r="L3402" s="32"/>
      <c r="M3402" s="109"/>
    </row>
    <row r="3403" spans="1:13">
      <c r="E3403" s="145"/>
      <c r="F3403" s="145"/>
      <c r="I3403" s="109"/>
      <c r="J3403" s="146"/>
      <c r="K3403" s="32"/>
      <c r="L3403" s="32"/>
      <c r="M3403" s="109"/>
    </row>
    <row r="3404" spans="1:13">
      <c r="E3404" s="145"/>
      <c r="F3404" s="145"/>
    </row>
    <row r="3405" spans="1:13">
      <c r="E3405" s="145"/>
      <c r="F3405" s="145"/>
    </row>
    <row r="3406" spans="1:13">
      <c r="E3406" s="145"/>
      <c r="F3406" s="109"/>
      <c r="G3406" s="109"/>
      <c r="H3406" s="153"/>
      <c r="M3406" s="109"/>
    </row>
    <row r="3407" spans="1:13">
      <c r="E3407" s="145"/>
      <c r="F3407" s="145"/>
      <c r="G3407" s="32"/>
      <c r="H3407" s="32"/>
      <c r="I3407" s="32"/>
      <c r="J3407" s="32"/>
      <c r="K3407" s="109"/>
      <c r="M3407" s="109"/>
    </row>
    <row r="3408" spans="1:13">
      <c r="E3408" s="145"/>
      <c r="F3408" s="145"/>
      <c r="G3408" s="32"/>
      <c r="H3408" s="32"/>
      <c r="I3408" s="109"/>
      <c r="K3408" s="32"/>
      <c r="L3408" s="32"/>
      <c r="M3408" s="146"/>
    </row>
    <row r="3409" spans="3:13">
      <c r="E3409" s="145"/>
      <c r="F3409" s="145"/>
      <c r="G3409" s="32"/>
      <c r="H3409" s="32"/>
      <c r="I3409" s="109"/>
      <c r="K3409" s="32"/>
      <c r="L3409" s="32"/>
      <c r="M3409" s="146"/>
    </row>
    <row r="3410" spans="3:13">
      <c r="E3410" s="155"/>
      <c r="F3410" s="145"/>
      <c r="G3410" s="109"/>
      <c r="H3410" s="109"/>
      <c r="I3410" s="109"/>
      <c r="K3410" s="32"/>
      <c r="L3410" s="32"/>
      <c r="M3410" s="109"/>
    </row>
    <row r="3411" spans="3:13">
      <c r="E3411" s="155"/>
      <c r="F3411" s="145"/>
      <c r="I3411" s="109"/>
      <c r="K3411" s="32"/>
      <c r="L3411" s="32"/>
      <c r="M3411" s="109"/>
    </row>
    <row r="3412" spans="3:13">
      <c r="E3412" s="155"/>
      <c r="F3412" s="145"/>
      <c r="I3412" s="109"/>
      <c r="K3412" s="32"/>
      <c r="L3412" s="32"/>
      <c r="M3412" s="109"/>
    </row>
    <row r="3413" spans="3:13">
      <c r="E3413" s="145"/>
      <c r="F3413" s="145"/>
      <c r="G3413" s="32"/>
      <c r="H3413" s="32"/>
      <c r="I3413" s="146"/>
      <c r="J3413" s="146"/>
      <c r="K3413" s="32"/>
      <c r="L3413" s="32"/>
      <c r="M3413" s="109"/>
    </row>
    <row r="3414" spans="3:13">
      <c r="E3414" s="145"/>
      <c r="F3414" s="145"/>
      <c r="I3414" s="109"/>
      <c r="J3414" s="146"/>
      <c r="K3414" s="32"/>
      <c r="L3414" s="32"/>
      <c r="M3414" s="109"/>
    </row>
    <row r="3415" spans="3:13">
      <c r="E3415" s="145"/>
      <c r="F3415" s="145"/>
    </row>
    <row r="3416" spans="3:13">
      <c r="E3416" s="145"/>
      <c r="F3416" s="145"/>
    </row>
    <row r="3417" spans="3:13">
      <c r="E3417" s="145"/>
      <c r="F3417" s="109"/>
      <c r="G3417" s="109"/>
      <c r="H3417" s="153"/>
      <c r="M3417" s="109"/>
    </row>
    <row r="3418" spans="3:13">
      <c r="E3418" s="145"/>
      <c r="F3418" s="145"/>
      <c r="G3418" s="32"/>
      <c r="H3418" s="32"/>
      <c r="I3418" s="32"/>
      <c r="J3418" s="32"/>
      <c r="K3418" s="109"/>
      <c r="M3418" s="109"/>
    </row>
    <row r="3419" spans="3:13">
      <c r="E3419" s="145"/>
      <c r="F3419" s="145"/>
      <c r="G3419" s="32"/>
      <c r="H3419" s="32"/>
      <c r="I3419" s="109"/>
      <c r="K3419" s="32"/>
      <c r="L3419" s="32"/>
      <c r="M3419" s="146"/>
    </row>
    <row r="3420" spans="3:13">
      <c r="E3420" s="145"/>
      <c r="F3420" s="145"/>
      <c r="G3420" s="32"/>
      <c r="H3420" s="32"/>
      <c r="I3420" s="109"/>
      <c r="K3420" s="32"/>
      <c r="L3420" s="32"/>
      <c r="M3420" s="146"/>
    </row>
    <row r="3421" spans="3:13">
      <c r="C3421" s="160"/>
      <c r="E3421" s="155"/>
      <c r="F3421" s="145"/>
      <c r="G3421" s="109"/>
      <c r="H3421" s="109"/>
      <c r="I3421" s="109"/>
      <c r="K3421" s="32"/>
      <c r="L3421" s="32"/>
      <c r="M3421" s="109"/>
    </row>
    <row r="3422" spans="3:13">
      <c r="E3422" s="155"/>
      <c r="F3422" s="145"/>
      <c r="I3422" s="109"/>
      <c r="K3422" s="32"/>
      <c r="L3422" s="32"/>
      <c r="M3422" s="109"/>
    </row>
    <row r="3423" spans="3:13">
      <c r="E3423" s="155"/>
      <c r="F3423" s="145"/>
      <c r="I3423" s="109"/>
      <c r="K3423" s="32"/>
      <c r="L3423" s="32"/>
      <c r="M3423" s="109"/>
    </row>
    <row r="3424" spans="3:13">
      <c r="E3424" s="145"/>
      <c r="F3424" s="145"/>
      <c r="G3424" s="32"/>
      <c r="H3424" s="32"/>
      <c r="I3424" s="146"/>
      <c r="J3424" s="146"/>
      <c r="K3424" s="32"/>
      <c r="L3424" s="32"/>
      <c r="M3424" s="109"/>
    </row>
    <row r="3425" spans="1:13">
      <c r="E3425" s="145"/>
      <c r="F3425" s="145"/>
      <c r="I3425" s="109"/>
      <c r="J3425" s="146"/>
      <c r="K3425" s="32"/>
      <c r="L3425" s="32"/>
      <c r="M3425" s="109"/>
    </row>
    <row r="3426" spans="1:13">
      <c r="E3426" s="145"/>
      <c r="F3426" s="145"/>
    </row>
    <row r="3427" spans="1:13">
      <c r="E3427" s="145"/>
      <c r="F3427" s="145"/>
    </row>
    <row r="3428" spans="1:13">
      <c r="A3428" s="32"/>
      <c r="B3428" s="32"/>
      <c r="D3428" s="32"/>
      <c r="E3428" s="32"/>
      <c r="F3428" s="32"/>
      <c r="G3428" s="32"/>
      <c r="H3428" s="32"/>
      <c r="I3428" s="32"/>
      <c r="J3428" s="32"/>
      <c r="K3428" s="32"/>
      <c r="L3428" s="32"/>
      <c r="M3428" s="32"/>
    </row>
    <row r="3429" spans="1:13">
      <c r="E3429" s="145"/>
      <c r="F3429" s="109"/>
      <c r="G3429" s="109"/>
      <c r="H3429" s="153"/>
      <c r="M3429" s="109"/>
    </row>
    <row r="3430" spans="1:13">
      <c r="E3430" s="145"/>
      <c r="F3430" s="145"/>
      <c r="G3430" s="32"/>
      <c r="H3430" s="32"/>
      <c r="I3430" s="32"/>
      <c r="J3430" s="32"/>
      <c r="K3430" s="109"/>
      <c r="M3430" s="109"/>
    </row>
    <row r="3431" spans="1:13">
      <c r="C3431" s="32"/>
      <c r="E3431" s="145"/>
      <c r="F3431" s="145"/>
      <c r="G3431" s="32"/>
      <c r="H3431" s="32"/>
      <c r="I3431" s="109"/>
      <c r="K3431" s="32"/>
      <c r="L3431" s="32"/>
      <c r="M3431" s="146"/>
    </row>
    <row r="3432" spans="1:13">
      <c r="E3432" s="145"/>
      <c r="F3432" s="145"/>
      <c r="G3432" s="32"/>
      <c r="H3432" s="32"/>
      <c r="I3432" s="109"/>
      <c r="K3432" s="32"/>
      <c r="L3432" s="32"/>
      <c r="M3432" s="146"/>
    </row>
    <row r="3433" spans="1:13">
      <c r="E3433" s="155"/>
      <c r="F3433" s="145"/>
      <c r="G3433" s="109"/>
      <c r="H3433" s="109"/>
      <c r="I3433" s="109"/>
      <c r="K3433" s="32"/>
      <c r="L3433" s="32"/>
      <c r="M3433" s="109"/>
    </row>
    <row r="3434" spans="1:13">
      <c r="E3434" s="155"/>
      <c r="F3434" s="145"/>
      <c r="I3434" s="109"/>
      <c r="K3434" s="32"/>
      <c r="L3434" s="32"/>
      <c r="M3434" s="109"/>
    </row>
    <row r="3435" spans="1:13">
      <c r="E3435" s="155"/>
      <c r="F3435" s="145"/>
      <c r="I3435" s="109"/>
      <c r="K3435" s="32"/>
      <c r="L3435" s="32"/>
      <c r="M3435" s="109"/>
    </row>
    <row r="3436" spans="1:13">
      <c r="E3436" s="145"/>
      <c r="F3436" s="145"/>
      <c r="G3436" s="32"/>
      <c r="H3436" s="32"/>
      <c r="I3436" s="146"/>
      <c r="J3436" s="146"/>
      <c r="K3436" s="32"/>
      <c r="L3436" s="32"/>
      <c r="M3436" s="109"/>
    </row>
    <row r="3437" spans="1:13">
      <c r="E3437" s="145"/>
      <c r="F3437" s="145"/>
      <c r="I3437" s="109"/>
      <c r="J3437" s="146"/>
      <c r="K3437" s="32"/>
      <c r="L3437" s="32"/>
      <c r="M3437" s="109"/>
    </row>
    <row r="3438" spans="1:13">
      <c r="E3438" s="145"/>
      <c r="F3438" s="145"/>
    </row>
    <row r="3439" spans="1:13">
      <c r="E3439" s="145"/>
      <c r="F3439" s="145"/>
    </row>
    <row r="3440" spans="1:13">
      <c r="E3440" s="145"/>
      <c r="F3440" s="109"/>
      <c r="G3440" s="109"/>
      <c r="H3440" s="153"/>
      <c r="M3440" s="109"/>
    </row>
    <row r="3441" spans="5:13">
      <c r="E3441" s="145"/>
      <c r="F3441" s="145"/>
      <c r="G3441" s="32"/>
      <c r="H3441" s="32"/>
      <c r="I3441" s="32"/>
      <c r="J3441" s="32"/>
      <c r="K3441" s="109"/>
      <c r="M3441" s="109"/>
    </row>
    <row r="3442" spans="5:13">
      <c r="E3442" s="145"/>
      <c r="F3442" s="145"/>
      <c r="G3442" s="32"/>
      <c r="H3442" s="32"/>
      <c r="I3442" s="109"/>
      <c r="K3442" s="32"/>
      <c r="L3442" s="32"/>
      <c r="M3442" s="146"/>
    </row>
    <row r="3443" spans="5:13">
      <c r="E3443" s="145"/>
      <c r="F3443" s="145"/>
      <c r="G3443" s="32"/>
      <c r="H3443" s="32"/>
      <c r="I3443" s="109"/>
      <c r="K3443" s="32"/>
      <c r="L3443" s="32"/>
      <c r="M3443" s="146"/>
    </row>
    <row r="3444" spans="5:13">
      <c r="E3444" s="155"/>
      <c r="F3444" s="145"/>
      <c r="G3444" s="109"/>
      <c r="H3444" s="109"/>
      <c r="I3444" s="109"/>
      <c r="K3444" s="32"/>
      <c r="L3444" s="32"/>
      <c r="M3444" s="109"/>
    </row>
    <row r="3445" spans="5:13">
      <c r="E3445" s="155"/>
      <c r="F3445" s="145"/>
      <c r="I3445" s="109"/>
      <c r="K3445" s="32"/>
      <c r="L3445" s="32"/>
      <c r="M3445" s="109"/>
    </row>
    <row r="3446" spans="5:13">
      <c r="E3446" s="155"/>
      <c r="F3446" s="145"/>
      <c r="I3446" s="109"/>
      <c r="K3446" s="32"/>
      <c r="L3446" s="32"/>
      <c r="M3446" s="109"/>
    </row>
    <row r="3447" spans="5:13">
      <c r="E3447" s="145"/>
      <c r="F3447" s="145"/>
      <c r="G3447" s="32"/>
      <c r="H3447" s="32"/>
      <c r="I3447" s="146"/>
      <c r="J3447" s="146"/>
      <c r="K3447" s="32"/>
      <c r="L3447" s="32"/>
      <c r="M3447" s="109"/>
    </row>
    <row r="3448" spans="5:13">
      <c r="E3448" s="145"/>
      <c r="F3448" s="145"/>
      <c r="I3448" s="109"/>
      <c r="J3448" s="146"/>
      <c r="K3448" s="32"/>
      <c r="L3448" s="32"/>
      <c r="M3448" s="109"/>
    </row>
    <row r="3449" spans="5:13">
      <c r="E3449" s="145"/>
      <c r="F3449" s="145"/>
    </row>
    <row r="3450" spans="5:13">
      <c r="E3450" s="145"/>
      <c r="F3450" s="145"/>
    </row>
    <row r="3451" spans="5:13">
      <c r="E3451" s="145"/>
      <c r="F3451" s="109"/>
      <c r="G3451" s="109"/>
      <c r="H3451" s="153"/>
      <c r="M3451" s="109"/>
    </row>
    <row r="3452" spans="5:13">
      <c r="E3452" s="145"/>
      <c r="F3452" s="145"/>
      <c r="G3452" s="32"/>
      <c r="H3452" s="32"/>
      <c r="I3452" s="32"/>
      <c r="J3452" s="32"/>
      <c r="K3452" s="109"/>
      <c r="M3452" s="109"/>
    </row>
    <row r="3453" spans="5:13">
      <c r="E3453" s="145"/>
      <c r="F3453" s="145"/>
      <c r="G3453" s="32"/>
      <c r="H3453" s="32"/>
      <c r="I3453" s="109"/>
      <c r="K3453" s="32"/>
      <c r="L3453" s="32"/>
      <c r="M3453" s="146"/>
    </row>
    <row r="3454" spans="5:13">
      <c r="E3454" s="145"/>
      <c r="F3454" s="145"/>
      <c r="G3454" s="32"/>
      <c r="H3454" s="32"/>
      <c r="I3454" s="109"/>
      <c r="K3454" s="32"/>
      <c r="L3454" s="32"/>
      <c r="M3454" s="146"/>
    </row>
    <row r="3455" spans="5:13">
      <c r="E3455" s="155"/>
      <c r="F3455" s="145"/>
      <c r="G3455" s="109"/>
      <c r="H3455" s="109"/>
      <c r="I3455" s="109"/>
      <c r="K3455" s="32"/>
      <c r="L3455" s="32"/>
      <c r="M3455" s="109"/>
    </row>
    <row r="3456" spans="5:13">
      <c r="E3456" s="155"/>
      <c r="F3456" s="145"/>
      <c r="I3456" s="109"/>
      <c r="K3456" s="32"/>
      <c r="L3456" s="32"/>
      <c r="M3456" s="109"/>
    </row>
    <row r="3457" spans="1:13">
      <c r="E3457" s="155"/>
      <c r="F3457" s="145"/>
      <c r="I3457" s="109"/>
      <c r="K3457" s="32"/>
      <c r="L3457" s="32"/>
      <c r="M3457" s="109"/>
    </row>
    <row r="3458" spans="1:13">
      <c r="E3458" s="145"/>
      <c r="F3458" s="145"/>
      <c r="G3458" s="32"/>
      <c r="H3458" s="32"/>
      <c r="I3458" s="146"/>
      <c r="J3458" s="146"/>
      <c r="K3458" s="32"/>
      <c r="L3458" s="32"/>
      <c r="M3458" s="109"/>
    </row>
    <row r="3459" spans="1:13">
      <c r="E3459" s="145"/>
      <c r="F3459" s="145"/>
      <c r="I3459" s="109"/>
      <c r="J3459" s="146"/>
      <c r="K3459" s="32"/>
      <c r="L3459" s="32"/>
      <c r="M3459" s="109"/>
    </row>
    <row r="3460" spans="1:13">
      <c r="E3460" s="145"/>
      <c r="F3460" s="145"/>
    </row>
    <row r="3462" spans="1:13">
      <c r="A3462" s="32"/>
      <c r="B3462" s="32"/>
      <c r="D3462" s="32"/>
      <c r="E3462" s="32"/>
      <c r="F3462" s="32"/>
      <c r="G3462" s="32"/>
      <c r="H3462" s="32"/>
      <c r="I3462" s="32"/>
      <c r="J3462" s="32"/>
      <c r="K3462" s="32"/>
      <c r="L3462" s="32"/>
      <c r="M3462" s="32"/>
    </row>
    <row r="3463" spans="1:13">
      <c r="E3463" s="145"/>
      <c r="F3463" s="145"/>
    </row>
    <row r="3464" spans="1:13">
      <c r="E3464" s="145"/>
      <c r="F3464" s="109"/>
      <c r="G3464" s="109"/>
      <c r="H3464" s="153"/>
      <c r="M3464" s="109"/>
    </row>
    <row r="3465" spans="1:13">
      <c r="E3465" s="145"/>
      <c r="F3465" s="145"/>
      <c r="G3465" s="32"/>
      <c r="H3465" s="32"/>
      <c r="I3465" s="32"/>
      <c r="J3465" s="32"/>
      <c r="K3465" s="109"/>
      <c r="M3465" s="109"/>
    </row>
    <row r="3466" spans="1:13">
      <c r="E3466" s="145"/>
      <c r="F3466" s="145"/>
      <c r="G3466" s="32"/>
      <c r="H3466" s="32"/>
      <c r="I3466" s="109"/>
      <c r="K3466" s="32"/>
      <c r="L3466" s="32"/>
      <c r="M3466" s="146"/>
    </row>
    <row r="3467" spans="1:13">
      <c r="C3467" s="32"/>
      <c r="E3467" s="145"/>
      <c r="F3467" s="145"/>
      <c r="G3467" s="32"/>
      <c r="H3467" s="32"/>
      <c r="I3467" s="109"/>
      <c r="K3467" s="32"/>
      <c r="L3467" s="32"/>
      <c r="M3467" s="146"/>
    </row>
    <row r="3468" spans="1:13">
      <c r="E3468" s="155"/>
      <c r="F3468" s="145"/>
      <c r="G3468" s="109"/>
      <c r="H3468" s="109"/>
      <c r="I3468" s="109"/>
      <c r="K3468" s="32"/>
      <c r="L3468" s="32"/>
      <c r="M3468" s="109"/>
    </row>
    <row r="3469" spans="1:13">
      <c r="E3469" s="155"/>
      <c r="F3469" s="145"/>
      <c r="I3469" s="109"/>
      <c r="K3469" s="32"/>
      <c r="L3469" s="32"/>
      <c r="M3469" s="109"/>
    </row>
    <row r="3470" spans="1:13">
      <c r="E3470" s="155"/>
      <c r="F3470" s="145"/>
      <c r="I3470" s="109"/>
      <c r="K3470" s="32"/>
      <c r="L3470" s="32"/>
      <c r="M3470" s="109"/>
    </row>
    <row r="3471" spans="1:13">
      <c r="E3471" s="145"/>
      <c r="F3471" s="145"/>
      <c r="G3471" s="32"/>
      <c r="H3471" s="32"/>
      <c r="I3471" s="146"/>
      <c r="J3471" s="146"/>
      <c r="K3471" s="32"/>
      <c r="L3471" s="32"/>
      <c r="M3471" s="109"/>
    </row>
    <row r="3472" spans="1:13">
      <c r="E3472" s="145"/>
      <c r="F3472" s="145"/>
      <c r="I3472" s="109"/>
      <c r="J3472" s="146"/>
      <c r="K3472" s="32"/>
      <c r="L3472" s="32"/>
      <c r="M3472" s="109"/>
    </row>
    <row r="3473" spans="5:13">
      <c r="E3473" s="145"/>
      <c r="F3473" s="145"/>
    </row>
    <row r="3474" spans="5:13">
      <c r="E3474" s="145"/>
      <c r="F3474" s="145"/>
    </row>
    <row r="3475" spans="5:13">
      <c r="E3475" s="145"/>
      <c r="F3475" s="109"/>
      <c r="G3475" s="109"/>
      <c r="H3475" s="153"/>
      <c r="M3475" s="109"/>
    </row>
    <row r="3476" spans="5:13">
      <c r="E3476" s="145"/>
      <c r="F3476" s="145"/>
      <c r="G3476" s="32"/>
      <c r="H3476" s="32"/>
      <c r="I3476" s="32"/>
      <c r="J3476" s="32"/>
      <c r="K3476" s="109"/>
      <c r="M3476" s="109"/>
    </row>
    <row r="3477" spans="5:13">
      <c r="E3477" s="145"/>
      <c r="F3477" s="145"/>
      <c r="G3477" s="32"/>
      <c r="H3477" s="32"/>
      <c r="I3477" s="109"/>
      <c r="K3477" s="32"/>
      <c r="L3477" s="32"/>
      <c r="M3477" s="146"/>
    </row>
    <row r="3478" spans="5:13">
      <c r="E3478" s="145"/>
      <c r="F3478" s="145"/>
      <c r="G3478" s="32"/>
      <c r="H3478" s="32"/>
      <c r="I3478" s="109"/>
      <c r="K3478" s="32"/>
      <c r="L3478" s="32"/>
      <c r="M3478" s="146"/>
    </row>
    <row r="3479" spans="5:13">
      <c r="E3479" s="155"/>
      <c r="F3479" s="145"/>
      <c r="G3479" s="109"/>
      <c r="H3479" s="109"/>
      <c r="I3479" s="109"/>
      <c r="K3479" s="32"/>
      <c r="L3479" s="32"/>
      <c r="M3479" s="109"/>
    </row>
    <row r="3480" spans="5:13">
      <c r="E3480" s="155"/>
      <c r="F3480" s="145"/>
      <c r="I3480" s="109"/>
      <c r="K3480" s="32"/>
      <c r="L3480" s="32"/>
      <c r="M3480" s="109"/>
    </row>
    <row r="3481" spans="5:13">
      <c r="E3481" s="155"/>
      <c r="F3481" s="145"/>
      <c r="I3481" s="109"/>
      <c r="K3481" s="32"/>
      <c r="L3481" s="32"/>
      <c r="M3481" s="109"/>
    </row>
    <row r="3482" spans="5:13">
      <c r="E3482" s="145"/>
      <c r="F3482" s="145"/>
      <c r="G3482" s="32"/>
      <c r="H3482" s="32"/>
      <c r="I3482" s="146"/>
      <c r="J3482" s="146"/>
      <c r="K3482" s="32"/>
      <c r="L3482" s="32"/>
      <c r="M3482" s="109"/>
    </row>
    <row r="3483" spans="5:13">
      <c r="E3483" s="145"/>
      <c r="F3483" s="145"/>
      <c r="I3483" s="109"/>
      <c r="J3483" s="146"/>
      <c r="K3483" s="32"/>
      <c r="L3483" s="32"/>
      <c r="M3483" s="109"/>
    </row>
    <row r="3484" spans="5:13">
      <c r="E3484" s="145"/>
      <c r="F3484" s="145"/>
    </row>
    <row r="3485" spans="5:13">
      <c r="E3485" s="145"/>
      <c r="F3485" s="145"/>
    </row>
    <row r="3486" spans="5:13">
      <c r="E3486" s="145"/>
      <c r="F3486" s="145"/>
    </row>
    <row r="3487" spans="5:13">
      <c r="E3487" s="145"/>
      <c r="F3487" s="109"/>
      <c r="G3487" s="109"/>
      <c r="H3487" s="153"/>
      <c r="M3487" s="109"/>
    </row>
    <row r="3488" spans="5:13">
      <c r="E3488" s="145"/>
      <c r="F3488" s="145"/>
      <c r="G3488" s="32"/>
      <c r="H3488" s="32"/>
      <c r="I3488" s="32"/>
      <c r="J3488" s="32"/>
      <c r="K3488" s="109"/>
      <c r="M3488" s="109"/>
    </row>
    <row r="3489" spans="1:13">
      <c r="E3489" s="145"/>
      <c r="F3489" s="145"/>
      <c r="G3489" s="32"/>
      <c r="H3489" s="32"/>
      <c r="I3489" s="109"/>
      <c r="K3489" s="32"/>
      <c r="L3489" s="32"/>
      <c r="M3489" s="146"/>
    </row>
    <row r="3490" spans="1:13">
      <c r="E3490" s="145"/>
      <c r="F3490" s="145"/>
      <c r="G3490" s="32"/>
      <c r="H3490" s="32"/>
      <c r="I3490" s="109"/>
      <c r="K3490" s="32"/>
      <c r="L3490" s="32"/>
      <c r="M3490" s="146"/>
    </row>
    <row r="3491" spans="1:13">
      <c r="E3491" s="155"/>
      <c r="F3491" s="145"/>
      <c r="G3491" s="109"/>
      <c r="H3491" s="109"/>
      <c r="I3491" s="109"/>
      <c r="K3491" s="32"/>
      <c r="L3491" s="32"/>
      <c r="M3491" s="109"/>
    </row>
    <row r="3492" spans="1:13">
      <c r="E3492" s="155"/>
      <c r="F3492" s="145"/>
      <c r="I3492" s="109"/>
      <c r="K3492" s="32"/>
      <c r="L3492" s="32"/>
      <c r="M3492" s="109"/>
    </row>
    <row r="3493" spans="1:13">
      <c r="E3493" s="155"/>
      <c r="F3493" s="145"/>
      <c r="I3493" s="109"/>
      <c r="K3493" s="32"/>
      <c r="L3493" s="32"/>
      <c r="M3493" s="109"/>
    </row>
    <row r="3494" spans="1:13">
      <c r="E3494" s="145"/>
      <c r="F3494" s="145"/>
      <c r="G3494" s="32"/>
      <c r="H3494" s="32"/>
      <c r="I3494" s="146"/>
      <c r="J3494" s="146"/>
      <c r="K3494" s="32"/>
      <c r="L3494" s="32"/>
      <c r="M3494" s="109"/>
    </row>
    <row r="3495" spans="1:13">
      <c r="A3495" s="32"/>
      <c r="B3495" s="32"/>
      <c r="D3495" s="32"/>
      <c r="E3495" s="32"/>
      <c r="F3495" s="32"/>
      <c r="G3495" s="32"/>
      <c r="H3495" s="32"/>
      <c r="I3495" s="32"/>
      <c r="J3495" s="32"/>
      <c r="K3495" s="32"/>
      <c r="L3495" s="32"/>
      <c r="M3495" s="32"/>
    </row>
    <row r="3496" spans="1:13">
      <c r="E3496" s="145"/>
      <c r="F3496" s="145"/>
      <c r="I3496" s="109"/>
      <c r="J3496" s="146"/>
      <c r="K3496" s="32"/>
      <c r="L3496" s="32"/>
      <c r="M3496" s="109"/>
    </row>
    <row r="3497" spans="1:13">
      <c r="E3497" s="145"/>
      <c r="F3497" s="145"/>
    </row>
    <row r="3498" spans="1:13">
      <c r="E3498" s="145"/>
      <c r="F3498" s="145"/>
    </row>
    <row r="3499" spans="1:13">
      <c r="E3499" s="145"/>
      <c r="F3499" s="145"/>
      <c r="G3499" s="109"/>
      <c r="H3499" s="146"/>
      <c r="M3499" s="109"/>
    </row>
    <row r="3500" spans="1:13">
      <c r="E3500" s="145"/>
      <c r="F3500" s="145"/>
      <c r="G3500" s="32"/>
      <c r="H3500" s="32"/>
      <c r="I3500" s="32"/>
      <c r="J3500" s="32"/>
      <c r="K3500" s="109"/>
      <c r="M3500" s="109"/>
    </row>
    <row r="3501" spans="1:13">
      <c r="E3501" s="145"/>
      <c r="F3501" s="145"/>
      <c r="G3501" s="32"/>
      <c r="H3501" s="32"/>
      <c r="I3501" s="109"/>
      <c r="K3501" s="32"/>
      <c r="L3501" s="32"/>
      <c r="M3501" s="146"/>
    </row>
    <row r="3502" spans="1:13">
      <c r="E3502" s="145"/>
      <c r="F3502" s="145"/>
      <c r="G3502" s="32"/>
      <c r="H3502" s="32"/>
      <c r="I3502" s="109"/>
      <c r="K3502" s="32"/>
      <c r="L3502" s="32"/>
      <c r="M3502" s="109"/>
    </row>
    <row r="3503" spans="1:13">
      <c r="C3503" s="32"/>
      <c r="E3503" s="155"/>
      <c r="F3503" s="145"/>
      <c r="G3503" s="109"/>
      <c r="H3503" s="109"/>
      <c r="I3503" s="109"/>
      <c r="K3503" s="32"/>
      <c r="L3503" s="32"/>
      <c r="M3503" s="109"/>
    </row>
    <row r="3504" spans="1:13">
      <c r="E3504" s="155"/>
      <c r="F3504" s="145"/>
      <c r="I3504" s="109"/>
      <c r="K3504" s="32"/>
      <c r="L3504" s="32"/>
      <c r="M3504" s="109"/>
    </row>
    <row r="3505" spans="5:13">
      <c r="E3505" s="155"/>
      <c r="F3505" s="145"/>
      <c r="I3505" s="109"/>
      <c r="J3505" s="146"/>
      <c r="K3505" s="32"/>
      <c r="L3505" s="32"/>
      <c r="M3505" s="109"/>
    </row>
    <row r="3506" spans="5:13">
      <c r="E3506" s="145"/>
      <c r="F3506" s="145"/>
      <c r="G3506" s="32"/>
      <c r="H3506" s="32"/>
      <c r="I3506" s="109"/>
      <c r="J3506" s="146"/>
      <c r="K3506" s="32"/>
      <c r="L3506" s="32"/>
      <c r="M3506" s="109"/>
    </row>
    <row r="3507" spans="5:13">
      <c r="E3507" s="145"/>
      <c r="F3507" s="145"/>
      <c r="G3507" s="32"/>
      <c r="H3507" s="32"/>
      <c r="I3507" s="146"/>
      <c r="J3507" s="146"/>
      <c r="K3507" s="32"/>
      <c r="L3507" s="32"/>
      <c r="M3507" s="109"/>
    </row>
    <row r="3508" spans="5:13">
      <c r="E3508" s="145"/>
      <c r="F3508" s="145"/>
      <c r="I3508" s="109"/>
      <c r="J3508" s="146"/>
      <c r="K3508" s="32"/>
      <c r="L3508" s="32"/>
      <c r="M3508" s="109"/>
    </row>
    <row r="3509" spans="5:13">
      <c r="E3509" s="145"/>
      <c r="F3509" s="145"/>
    </row>
    <row r="3510" spans="5:13">
      <c r="E3510" s="145"/>
      <c r="F3510" s="155"/>
      <c r="G3510" s="109"/>
      <c r="H3510" s="153"/>
      <c r="J3510" s="153"/>
      <c r="L3510" s="153"/>
      <c r="M3510" s="153"/>
    </row>
    <row r="3511" spans="5:13">
      <c r="E3511" s="145"/>
      <c r="F3511" s="145"/>
      <c r="G3511" s="109"/>
      <c r="H3511" s="153"/>
      <c r="J3511" s="153"/>
      <c r="L3511" s="153"/>
      <c r="M3511" s="153"/>
    </row>
    <row r="3512" spans="5:13">
      <c r="E3512" s="145"/>
      <c r="F3512" s="155"/>
      <c r="G3512" s="109"/>
      <c r="H3512" s="153"/>
      <c r="J3512" s="153"/>
      <c r="L3512" s="153"/>
      <c r="M3512" s="153"/>
    </row>
    <row r="3513" spans="5:13">
      <c r="E3513" s="145"/>
      <c r="F3513" s="145"/>
      <c r="G3513" s="109"/>
      <c r="H3513" s="153"/>
      <c r="J3513" s="153"/>
      <c r="L3513" s="153"/>
      <c r="M3513" s="153"/>
    </row>
    <row r="3514" spans="5:13">
      <c r="H3514" s="153"/>
      <c r="J3514" s="153"/>
      <c r="L3514" s="153"/>
      <c r="M3514" s="153"/>
    </row>
    <row r="3515" spans="5:13">
      <c r="E3515" s="145"/>
      <c r="F3515" s="145"/>
      <c r="G3515" s="109"/>
      <c r="H3515" s="153"/>
      <c r="J3515" s="153"/>
      <c r="L3515" s="153"/>
      <c r="M3515" s="153"/>
    </row>
    <row r="3516" spans="5:13">
      <c r="E3516" s="145"/>
      <c r="F3516" s="145"/>
      <c r="G3516" s="109"/>
      <c r="H3516" s="153"/>
      <c r="M3516" s="153"/>
    </row>
    <row r="3517" spans="5:13">
      <c r="E3517" s="145"/>
      <c r="F3517" s="145"/>
      <c r="G3517" s="109"/>
      <c r="H3517" s="153"/>
      <c r="J3517" s="153"/>
      <c r="L3517" s="153"/>
      <c r="M3517" s="153"/>
    </row>
    <row r="3518" spans="5:13">
      <c r="E3518" s="145"/>
      <c r="F3518" s="145"/>
      <c r="G3518" s="109"/>
      <c r="H3518" s="153"/>
      <c r="J3518" s="153"/>
      <c r="L3518" s="153"/>
      <c r="M3518" s="153"/>
    </row>
    <row r="3519" spans="5:13">
      <c r="E3519" s="145"/>
      <c r="F3519" s="145"/>
      <c r="G3519" s="109"/>
      <c r="H3519" s="153"/>
      <c r="J3519" s="153"/>
      <c r="L3519" s="153"/>
      <c r="M3519" s="153"/>
    </row>
    <row r="3520" spans="5:13">
      <c r="E3520" s="145"/>
      <c r="F3520" s="145"/>
    </row>
    <row r="3521" spans="1:13">
      <c r="E3521" s="145"/>
      <c r="F3521" s="145"/>
    </row>
    <row r="3522" spans="1:13">
      <c r="E3522" s="145"/>
      <c r="F3522" s="145"/>
    </row>
    <row r="3523" spans="1:13">
      <c r="E3523" s="145"/>
      <c r="F3523" s="145"/>
      <c r="G3523" s="109"/>
      <c r="H3523" s="146"/>
      <c r="M3523" s="109"/>
    </row>
    <row r="3524" spans="1:13">
      <c r="C3524" s="160"/>
      <c r="E3524" s="145"/>
      <c r="F3524" s="145"/>
      <c r="G3524" s="32"/>
      <c r="H3524" s="32"/>
      <c r="I3524" s="32"/>
      <c r="J3524" s="32"/>
      <c r="K3524" s="109"/>
      <c r="M3524" s="109"/>
    </row>
    <row r="3525" spans="1:13">
      <c r="E3525" s="145"/>
      <c r="F3525" s="145"/>
      <c r="G3525" s="32"/>
      <c r="H3525" s="32"/>
      <c r="I3525" s="109"/>
      <c r="K3525" s="32"/>
      <c r="L3525" s="32"/>
      <c r="M3525" s="146"/>
    </row>
    <row r="3526" spans="1:13">
      <c r="E3526" s="145"/>
      <c r="F3526" s="145"/>
      <c r="G3526" s="32"/>
      <c r="H3526" s="32"/>
      <c r="I3526" s="109"/>
      <c r="K3526" s="32"/>
      <c r="L3526" s="32"/>
      <c r="M3526" s="109"/>
    </row>
    <row r="3527" spans="1:13">
      <c r="E3527" s="155"/>
      <c r="F3527" s="145"/>
      <c r="G3527" s="109"/>
      <c r="H3527" s="109"/>
      <c r="I3527" s="109"/>
      <c r="K3527" s="32"/>
      <c r="L3527" s="32"/>
      <c r="M3527" s="109"/>
    </row>
    <row r="3528" spans="1:13">
      <c r="E3528" s="155"/>
      <c r="F3528" s="145"/>
      <c r="I3528" s="109"/>
      <c r="K3528" s="32"/>
      <c r="L3528" s="32"/>
      <c r="M3528" s="109"/>
    </row>
    <row r="3529" spans="1:13">
      <c r="E3529" s="155"/>
      <c r="F3529" s="145"/>
      <c r="I3529" s="109"/>
      <c r="J3529" s="146"/>
      <c r="K3529" s="32"/>
      <c r="L3529" s="32"/>
      <c r="M3529" s="109"/>
    </row>
    <row r="3530" spans="1:13">
      <c r="A3530" s="32"/>
      <c r="B3530" s="32"/>
      <c r="D3530" s="32"/>
      <c r="E3530" s="32"/>
      <c r="F3530" s="32"/>
      <c r="G3530" s="32"/>
      <c r="H3530" s="32"/>
      <c r="I3530" s="32"/>
      <c r="J3530" s="32"/>
      <c r="K3530" s="32"/>
      <c r="L3530" s="32"/>
      <c r="M3530" s="32"/>
    </row>
    <row r="3531" spans="1:13">
      <c r="E3531" s="145"/>
      <c r="F3531" s="145"/>
      <c r="G3531" s="32"/>
      <c r="H3531" s="32"/>
      <c r="I3531" s="109"/>
      <c r="J3531" s="146"/>
      <c r="K3531" s="32"/>
      <c r="L3531" s="32"/>
      <c r="M3531" s="109"/>
    </row>
    <row r="3532" spans="1:13">
      <c r="E3532" s="145"/>
      <c r="F3532" s="145"/>
      <c r="G3532" s="32"/>
      <c r="H3532" s="32"/>
      <c r="I3532" s="146"/>
      <c r="J3532" s="146"/>
      <c r="K3532" s="32"/>
      <c r="L3532" s="32"/>
      <c r="M3532" s="109"/>
    </row>
    <row r="3533" spans="1:13">
      <c r="E3533" s="145"/>
      <c r="F3533" s="145"/>
      <c r="I3533" s="109"/>
      <c r="J3533" s="146"/>
      <c r="K3533" s="32"/>
      <c r="L3533" s="32"/>
      <c r="M3533" s="109"/>
    </row>
    <row r="3534" spans="1:13">
      <c r="E3534" s="145"/>
      <c r="F3534" s="145"/>
    </row>
    <row r="3535" spans="1:13">
      <c r="C3535" s="160"/>
      <c r="E3535" s="145"/>
      <c r="F3535" s="145"/>
    </row>
    <row r="3536" spans="1:13">
      <c r="E3536" s="145"/>
      <c r="F3536" s="145"/>
      <c r="G3536" s="109"/>
      <c r="H3536" s="146"/>
      <c r="M3536" s="109"/>
    </row>
    <row r="3537" spans="3:13">
      <c r="C3537" s="32"/>
      <c r="E3537" s="145"/>
      <c r="F3537" s="145"/>
      <c r="G3537" s="32"/>
      <c r="H3537" s="32"/>
      <c r="I3537" s="32"/>
      <c r="J3537" s="32"/>
      <c r="K3537" s="109"/>
      <c r="M3537" s="109"/>
    </row>
    <row r="3538" spans="3:13">
      <c r="E3538" s="145"/>
      <c r="F3538" s="145"/>
      <c r="G3538" s="32"/>
      <c r="H3538" s="32"/>
      <c r="I3538" s="109"/>
      <c r="K3538" s="32"/>
      <c r="L3538" s="32"/>
      <c r="M3538" s="146"/>
    </row>
    <row r="3539" spans="3:13">
      <c r="E3539" s="145"/>
      <c r="F3539" s="145"/>
      <c r="G3539" s="32"/>
      <c r="H3539" s="32"/>
      <c r="I3539" s="109"/>
      <c r="K3539" s="32"/>
      <c r="L3539" s="32"/>
      <c r="M3539" s="109"/>
    </row>
    <row r="3540" spans="3:13">
      <c r="E3540" s="155"/>
      <c r="F3540" s="145"/>
      <c r="G3540" s="109"/>
      <c r="H3540" s="109"/>
      <c r="I3540" s="109"/>
      <c r="K3540" s="32"/>
      <c r="L3540" s="32"/>
      <c r="M3540" s="109"/>
    </row>
    <row r="3541" spans="3:13">
      <c r="E3541" s="155"/>
      <c r="F3541" s="145"/>
      <c r="I3541" s="109"/>
      <c r="K3541" s="32"/>
      <c r="L3541" s="32"/>
      <c r="M3541" s="109"/>
    </row>
    <row r="3542" spans="3:13">
      <c r="E3542" s="155"/>
      <c r="F3542" s="145"/>
      <c r="I3542" s="109"/>
      <c r="J3542" s="146"/>
      <c r="K3542" s="32"/>
      <c r="L3542" s="32"/>
      <c r="M3542" s="109"/>
    </row>
    <row r="3543" spans="3:13">
      <c r="E3543" s="145"/>
      <c r="F3543" s="145"/>
      <c r="G3543" s="32"/>
      <c r="H3543" s="32"/>
      <c r="I3543" s="109"/>
      <c r="J3543" s="146"/>
      <c r="K3543" s="32"/>
      <c r="L3543" s="32"/>
      <c r="M3543" s="109"/>
    </row>
    <row r="3544" spans="3:13">
      <c r="E3544" s="145"/>
      <c r="F3544" s="145"/>
      <c r="G3544" s="32"/>
      <c r="H3544" s="32"/>
      <c r="I3544" s="146"/>
      <c r="J3544" s="146"/>
      <c r="K3544" s="32"/>
      <c r="L3544" s="32"/>
      <c r="M3544" s="109"/>
    </row>
    <row r="3545" spans="3:13">
      <c r="E3545" s="145"/>
      <c r="F3545" s="145"/>
      <c r="I3545" s="109"/>
      <c r="J3545" s="146"/>
      <c r="K3545" s="32"/>
      <c r="L3545" s="32"/>
      <c r="M3545" s="109"/>
    </row>
    <row r="3546" spans="3:13">
      <c r="E3546" s="145"/>
      <c r="F3546" s="145"/>
    </row>
    <row r="3547" spans="3:13">
      <c r="C3547" s="160"/>
      <c r="E3547" s="145"/>
      <c r="F3547" s="145"/>
    </row>
    <row r="3548" spans="3:13">
      <c r="E3548" s="145"/>
      <c r="F3548" s="145"/>
      <c r="G3548" s="109"/>
      <c r="H3548" s="146"/>
      <c r="M3548" s="109"/>
    </row>
    <row r="3549" spans="3:13">
      <c r="E3549" s="145"/>
      <c r="F3549" s="145"/>
      <c r="G3549" s="32"/>
      <c r="H3549" s="32"/>
      <c r="I3549" s="32"/>
      <c r="J3549" s="32"/>
      <c r="K3549" s="109"/>
      <c r="M3549" s="109"/>
    </row>
    <row r="3550" spans="3:13">
      <c r="E3550" s="145"/>
      <c r="F3550" s="145"/>
      <c r="G3550" s="32"/>
      <c r="H3550" s="32"/>
      <c r="I3550" s="109"/>
      <c r="K3550" s="32"/>
      <c r="L3550" s="32"/>
      <c r="M3550" s="146"/>
    </row>
    <row r="3551" spans="3:13">
      <c r="E3551" s="145"/>
      <c r="F3551" s="145"/>
      <c r="G3551" s="32"/>
      <c r="H3551" s="32"/>
      <c r="I3551" s="109"/>
      <c r="K3551" s="32"/>
      <c r="L3551" s="32"/>
      <c r="M3551" s="109"/>
    </row>
    <row r="3552" spans="3:13">
      <c r="E3552" s="155"/>
      <c r="F3552" s="145"/>
      <c r="G3552" s="109"/>
      <c r="H3552" s="109"/>
      <c r="I3552" s="109"/>
      <c r="K3552" s="32"/>
      <c r="L3552" s="32"/>
      <c r="M3552" s="109"/>
    </row>
    <row r="3553" spans="1:13">
      <c r="E3553" s="155"/>
      <c r="F3553" s="145"/>
      <c r="I3553" s="109"/>
      <c r="K3553" s="32"/>
      <c r="L3553" s="32"/>
      <c r="M3553" s="109"/>
    </row>
    <row r="3554" spans="1:13">
      <c r="E3554" s="155"/>
      <c r="F3554" s="145"/>
      <c r="I3554" s="109"/>
      <c r="J3554" s="146"/>
      <c r="K3554" s="32"/>
      <c r="L3554" s="32"/>
      <c r="M3554" s="109"/>
    </row>
    <row r="3555" spans="1:13">
      <c r="E3555" s="145"/>
      <c r="F3555" s="145"/>
      <c r="G3555" s="32"/>
      <c r="H3555" s="32"/>
      <c r="I3555" s="109"/>
      <c r="J3555" s="146"/>
      <c r="K3555" s="32"/>
      <c r="L3555" s="32"/>
      <c r="M3555" s="109"/>
    </row>
    <row r="3556" spans="1:13">
      <c r="E3556" s="145"/>
      <c r="F3556" s="145"/>
      <c r="G3556" s="32"/>
      <c r="H3556" s="32"/>
      <c r="I3556" s="146"/>
      <c r="J3556" s="146"/>
      <c r="K3556" s="32"/>
      <c r="L3556" s="32"/>
      <c r="M3556" s="109"/>
    </row>
    <row r="3557" spans="1:13">
      <c r="E3557" s="145"/>
      <c r="F3557" s="145"/>
      <c r="I3557" s="109"/>
      <c r="J3557" s="146"/>
      <c r="K3557" s="32"/>
      <c r="L3557" s="32"/>
      <c r="M3557" s="109"/>
    </row>
    <row r="3558" spans="1:13">
      <c r="C3558" s="160"/>
      <c r="E3558" s="145"/>
      <c r="F3558" s="145"/>
    </row>
    <row r="3559" spans="1:13">
      <c r="E3559" s="145"/>
      <c r="F3559" s="145"/>
    </row>
    <row r="3560" spans="1:13">
      <c r="E3560" s="145"/>
      <c r="F3560" s="145"/>
      <c r="G3560" s="109"/>
      <c r="H3560" s="146"/>
      <c r="M3560" s="109"/>
    </row>
    <row r="3561" spans="1:13">
      <c r="E3561" s="145"/>
      <c r="F3561" s="145"/>
      <c r="G3561" s="32"/>
      <c r="H3561" s="32"/>
      <c r="I3561" s="32"/>
      <c r="J3561" s="32"/>
      <c r="K3561" s="109"/>
      <c r="M3561" s="109"/>
    </row>
    <row r="3562" spans="1:13">
      <c r="E3562" s="145"/>
      <c r="F3562" s="145"/>
      <c r="G3562" s="32"/>
      <c r="H3562" s="32"/>
      <c r="I3562" s="109"/>
      <c r="K3562" s="32"/>
      <c r="L3562" s="32"/>
      <c r="M3562" s="146"/>
    </row>
    <row r="3563" spans="1:13">
      <c r="E3563" s="145"/>
      <c r="F3563" s="145"/>
      <c r="G3563" s="32"/>
      <c r="H3563" s="32"/>
      <c r="I3563" s="109"/>
      <c r="K3563" s="32"/>
      <c r="L3563" s="32"/>
      <c r="M3563" s="109"/>
    </row>
    <row r="3564" spans="1:13">
      <c r="E3564" s="155"/>
      <c r="F3564" s="145"/>
      <c r="G3564" s="109"/>
      <c r="H3564" s="109"/>
      <c r="I3564" s="109"/>
      <c r="K3564" s="32"/>
      <c r="L3564" s="32"/>
      <c r="M3564" s="109"/>
    </row>
    <row r="3565" spans="1:13">
      <c r="E3565" s="155"/>
      <c r="F3565" s="145"/>
      <c r="I3565" s="109"/>
      <c r="K3565" s="32"/>
      <c r="L3565" s="32"/>
      <c r="M3565" s="109"/>
    </row>
    <row r="3566" spans="1:13">
      <c r="E3566" s="155"/>
      <c r="F3566" s="145"/>
      <c r="I3566" s="109"/>
      <c r="J3566" s="146"/>
      <c r="K3566" s="32"/>
      <c r="L3566" s="32"/>
      <c r="M3566" s="109"/>
    </row>
    <row r="3567" spans="1:13">
      <c r="A3567" s="32"/>
      <c r="B3567" s="32"/>
      <c r="D3567" s="32"/>
      <c r="E3567" s="32"/>
      <c r="F3567" s="32"/>
      <c r="G3567" s="32"/>
      <c r="H3567" s="32"/>
      <c r="I3567" s="32"/>
      <c r="J3567" s="32"/>
      <c r="K3567" s="32"/>
      <c r="L3567" s="32"/>
      <c r="M3567" s="32"/>
    </row>
    <row r="3568" spans="1:13">
      <c r="E3568" s="145"/>
      <c r="F3568" s="145"/>
      <c r="G3568" s="32"/>
      <c r="H3568" s="32"/>
      <c r="I3568" s="109"/>
      <c r="J3568" s="146"/>
      <c r="K3568" s="32"/>
      <c r="L3568" s="32"/>
      <c r="M3568" s="109"/>
    </row>
    <row r="3569" spans="3:13">
      <c r="C3569" s="160"/>
      <c r="E3569" s="145"/>
      <c r="F3569" s="145"/>
      <c r="G3569" s="32"/>
      <c r="H3569" s="32"/>
      <c r="I3569" s="146"/>
      <c r="J3569" s="146"/>
      <c r="K3569" s="32"/>
      <c r="L3569" s="32"/>
      <c r="M3569" s="109"/>
    </row>
    <row r="3570" spans="3:13">
      <c r="C3570" s="32"/>
      <c r="E3570" s="145"/>
      <c r="F3570" s="145"/>
      <c r="I3570" s="109"/>
      <c r="J3570" s="146"/>
      <c r="K3570" s="32"/>
      <c r="L3570" s="32"/>
      <c r="M3570" s="109"/>
    </row>
    <row r="3571" spans="3:13">
      <c r="E3571" s="145"/>
      <c r="F3571" s="145"/>
    </row>
    <row r="3572" spans="3:13">
      <c r="E3572" s="145"/>
      <c r="F3572" s="145"/>
    </row>
    <row r="3573" spans="3:13">
      <c r="E3573" s="145"/>
      <c r="F3573" s="145"/>
      <c r="G3573" s="109"/>
      <c r="H3573" s="146"/>
      <c r="M3573" s="109"/>
    </row>
    <row r="3574" spans="3:13">
      <c r="E3574" s="145"/>
      <c r="F3574" s="145"/>
      <c r="G3574" s="32"/>
      <c r="H3574" s="32"/>
      <c r="I3574" s="32"/>
      <c r="J3574" s="32"/>
      <c r="K3574" s="109"/>
      <c r="M3574" s="109"/>
    </row>
    <row r="3575" spans="3:13">
      <c r="E3575" s="145"/>
      <c r="F3575" s="145"/>
      <c r="G3575" s="32"/>
      <c r="H3575" s="32"/>
      <c r="I3575" s="109"/>
      <c r="K3575" s="32"/>
      <c r="L3575" s="32"/>
      <c r="M3575" s="146"/>
    </row>
    <row r="3576" spans="3:13">
      <c r="E3576" s="145"/>
      <c r="F3576" s="145"/>
      <c r="G3576" s="32"/>
      <c r="H3576" s="32"/>
      <c r="I3576" s="109"/>
      <c r="K3576" s="32"/>
      <c r="L3576" s="32"/>
      <c r="M3576" s="109"/>
    </row>
    <row r="3577" spans="3:13">
      <c r="E3577" s="155"/>
      <c r="F3577" s="145"/>
      <c r="G3577" s="109"/>
      <c r="H3577" s="109"/>
      <c r="I3577" s="109"/>
      <c r="K3577" s="32"/>
      <c r="L3577" s="32"/>
      <c r="M3577" s="109"/>
    </row>
    <row r="3578" spans="3:13">
      <c r="E3578" s="155"/>
      <c r="F3578" s="145"/>
      <c r="I3578" s="109"/>
      <c r="K3578" s="32"/>
      <c r="L3578" s="32"/>
      <c r="M3578" s="109"/>
    </row>
    <row r="3579" spans="3:13">
      <c r="E3579" s="155"/>
      <c r="F3579" s="145"/>
      <c r="I3579" s="109"/>
      <c r="J3579" s="146"/>
      <c r="K3579" s="32"/>
      <c r="L3579" s="32"/>
      <c r="M3579" s="109"/>
    </row>
    <row r="3580" spans="3:13">
      <c r="E3580" s="145"/>
      <c r="F3580" s="145"/>
      <c r="G3580" s="32"/>
      <c r="H3580" s="32"/>
      <c r="I3580" s="109"/>
      <c r="J3580" s="146"/>
      <c r="K3580" s="32"/>
      <c r="L3580" s="32"/>
      <c r="M3580" s="109"/>
    </row>
    <row r="3581" spans="3:13">
      <c r="C3581" s="160"/>
      <c r="E3581" s="145"/>
      <c r="F3581" s="145"/>
      <c r="G3581" s="32"/>
      <c r="H3581" s="32"/>
      <c r="I3581" s="146"/>
      <c r="J3581" s="146"/>
      <c r="K3581" s="32"/>
      <c r="L3581" s="32"/>
      <c r="M3581" s="109"/>
    </row>
    <row r="3582" spans="3:13">
      <c r="E3582" s="145"/>
      <c r="F3582" s="145"/>
      <c r="I3582" s="109"/>
      <c r="J3582" s="146"/>
      <c r="K3582" s="32"/>
      <c r="L3582" s="32"/>
      <c r="M3582" s="109"/>
    </row>
    <row r="3583" spans="3:13">
      <c r="E3583" s="145"/>
      <c r="F3583" s="145"/>
    </row>
    <row r="3584" spans="3:13">
      <c r="E3584" s="145"/>
      <c r="F3584" s="145"/>
    </row>
    <row r="3585" spans="3:13">
      <c r="E3585" s="145"/>
      <c r="F3585" s="145"/>
    </row>
    <row r="3586" spans="3:13">
      <c r="E3586" s="145"/>
      <c r="F3586" s="145"/>
      <c r="G3586" s="109"/>
      <c r="H3586" s="146"/>
      <c r="M3586" s="109"/>
    </row>
    <row r="3587" spans="3:13">
      <c r="E3587" s="145"/>
      <c r="F3587" s="145"/>
      <c r="G3587" s="32"/>
      <c r="H3587" s="32"/>
      <c r="I3587" s="32"/>
      <c r="J3587" s="32"/>
      <c r="K3587" s="109"/>
      <c r="M3587" s="109"/>
    </row>
    <row r="3588" spans="3:13">
      <c r="E3588" s="145"/>
      <c r="F3588" s="145"/>
      <c r="G3588" s="32"/>
      <c r="H3588" s="32"/>
      <c r="I3588" s="109"/>
      <c r="K3588" s="32"/>
      <c r="L3588" s="32"/>
      <c r="M3588" s="146"/>
    </row>
    <row r="3589" spans="3:13">
      <c r="E3589" s="145"/>
      <c r="F3589" s="145"/>
      <c r="G3589" s="32"/>
      <c r="H3589" s="32"/>
      <c r="I3589" s="109"/>
      <c r="K3589" s="32"/>
      <c r="L3589" s="32"/>
      <c r="M3589" s="109"/>
    </row>
    <row r="3590" spans="3:13">
      <c r="E3590" s="155"/>
      <c r="F3590" s="145"/>
      <c r="G3590" s="109"/>
      <c r="H3590" s="109"/>
      <c r="I3590" s="109"/>
      <c r="K3590" s="32"/>
      <c r="L3590" s="32"/>
      <c r="M3590" s="109"/>
    </row>
    <row r="3591" spans="3:13">
      <c r="E3591" s="155"/>
      <c r="F3591" s="145"/>
      <c r="I3591" s="109"/>
      <c r="K3591" s="32"/>
      <c r="L3591" s="32"/>
      <c r="M3591" s="109"/>
    </row>
    <row r="3592" spans="3:13">
      <c r="C3592" s="160"/>
      <c r="E3592" s="155"/>
      <c r="F3592" s="145"/>
      <c r="I3592" s="109"/>
      <c r="J3592" s="146"/>
      <c r="K3592" s="32"/>
      <c r="L3592" s="32"/>
      <c r="M3592" s="109"/>
    </row>
    <row r="3593" spans="3:13">
      <c r="E3593" s="145"/>
      <c r="F3593" s="145"/>
      <c r="G3593" s="32"/>
      <c r="H3593" s="32"/>
      <c r="I3593" s="109"/>
      <c r="J3593" s="146"/>
      <c r="K3593" s="32"/>
      <c r="L3593" s="32"/>
      <c r="M3593" s="109"/>
    </row>
    <row r="3594" spans="3:13">
      <c r="E3594" s="145"/>
      <c r="F3594" s="145"/>
      <c r="G3594" s="32"/>
      <c r="H3594" s="32"/>
      <c r="I3594" s="146"/>
      <c r="J3594" s="146"/>
      <c r="K3594" s="32"/>
      <c r="L3594" s="32"/>
      <c r="M3594" s="109"/>
    </row>
    <row r="3595" spans="3:13">
      <c r="E3595" s="145"/>
      <c r="F3595" s="145"/>
      <c r="I3595" s="109"/>
      <c r="J3595" s="146"/>
      <c r="K3595" s="32"/>
      <c r="L3595" s="32"/>
      <c r="M3595" s="109"/>
    </row>
    <row r="3596" spans="3:13">
      <c r="E3596" s="145"/>
      <c r="F3596" s="145"/>
    </row>
    <row r="3597" spans="3:13">
      <c r="E3597" s="145"/>
      <c r="F3597" s="145"/>
    </row>
    <row r="3598" spans="3:13">
      <c r="E3598" s="145"/>
      <c r="F3598" s="145"/>
    </row>
    <row r="3599" spans="3:13">
      <c r="E3599" s="145"/>
      <c r="F3599" s="145"/>
      <c r="G3599" s="109"/>
      <c r="H3599" s="146"/>
      <c r="M3599" s="109"/>
    </row>
    <row r="3600" spans="3:13">
      <c r="E3600" s="145"/>
      <c r="F3600" s="145"/>
      <c r="G3600" s="32"/>
      <c r="H3600" s="32"/>
      <c r="I3600" s="32"/>
      <c r="J3600" s="32"/>
      <c r="K3600" s="109"/>
      <c r="M3600" s="109"/>
    </row>
    <row r="3601" spans="1:13">
      <c r="E3601" s="145"/>
      <c r="F3601" s="145"/>
      <c r="G3601" s="32"/>
      <c r="H3601" s="32"/>
      <c r="I3601" s="109"/>
      <c r="K3601" s="32"/>
      <c r="L3601" s="32"/>
      <c r="M3601" s="146"/>
    </row>
    <row r="3602" spans="1:13">
      <c r="E3602" s="145"/>
      <c r="F3602" s="145"/>
      <c r="G3602" s="32"/>
      <c r="H3602" s="32"/>
      <c r="I3602" s="109"/>
      <c r="K3602" s="32"/>
      <c r="L3602" s="32"/>
      <c r="M3602" s="109"/>
    </row>
    <row r="3603" spans="1:13">
      <c r="E3603" s="155"/>
      <c r="F3603" s="145"/>
      <c r="G3603" s="109"/>
      <c r="H3603" s="109"/>
      <c r="I3603" s="109"/>
      <c r="K3603" s="32"/>
      <c r="L3603" s="32"/>
      <c r="M3603" s="109"/>
    </row>
    <row r="3604" spans="1:13">
      <c r="A3604" s="32"/>
      <c r="B3604" s="32"/>
      <c r="C3604" s="32"/>
      <c r="D3604" s="32"/>
      <c r="E3604" s="32"/>
      <c r="F3604" s="32"/>
      <c r="G3604" s="32"/>
      <c r="H3604" s="32"/>
      <c r="I3604" s="32"/>
      <c r="J3604" s="32"/>
      <c r="K3604" s="32"/>
      <c r="L3604" s="32"/>
      <c r="M3604" s="32"/>
    </row>
    <row r="3605" spans="1:13">
      <c r="C3605" s="160"/>
      <c r="E3605" s="155"/>
      <c r="F3605" s="145"/>
      <c r="I3605" s="109"/>
      <c r="K3605" s="32"/>
      <c r="L3605" s="32"/>
      <c r="M3605" s="109"/>
    </row>
    <row r="3606" spans="1:13">
      <c r="E3606" s="155"/>
      <c r="F3606" s="145"/>
      <c r="I3606" s="109"/>
      <c r="J3606" s="146"/>
      <c r="K3606" s="32"/>
      <c r="L3606" s="32"/>
      <c r="M3606" s="109"/>
    </row>
    <row r="3607" spans="1:13">
      <c r="E3607" s="145"/>
      <c r="F3607" s="145"/>
      <c r="G3607" s="32"/>
      <c r="H3607" s="32"/>
      <c r="I3607" s="109"/>
      <c r="J3607" s="146"/>
      <c r="K3607" s="32"/>
      <c r="L3607" s="32"/>
      <c r="M3607" s="109"/>
    </row>
    <row r="3608" spans="1:13">
      <c r="E3608" s="145"/>
      <c r="F3608" s="145"/>
      <c r="G3608" s="32"/>
      <c r="H3608" s="32"/>
      <c r="I3608" s="146"/>
      <c r="J3608" s="146"/>
      <c r="K3608" s="32"/>
      <c r="L3608" s="32"/>
      <c r="M3608" s="109"/>
    </row>
    <row r="3609" spans="1:13">
      <c r="E3609" s="145"/>
      <c r="F3609" s="145"/>
      <c r="I3609" s="109"/>
      <c r="J3609" s="146"/>
      <c r="K3609" s="32"/>
      <c r="L3609" s="32"/>
      <c r="M3609" s="109"/>
    </row>
    <row r="3610" spans="1:13">
      <c r="E3610" s="145"/>
      <c r="F3610" s="145"/>
    </row>
    <row r="3611" spans="1:13">
      <c r="E3611" s="145"/>
      <c r="F3611" s="145"/>
    </row>
    <row r="3612" spans="1:13">
      <c r="E3612" s="145"/>
      <c r="F3612" s="145"/>
      <c r="G3612" s="109"/>
      <c r="H3612" s="146"/>
      <c r="M3612" s="109"/>
    </row>
    <row r="3613" spans="1:13">
      <c r="E3613" s="145"/>
      <c r="F3613" s="145"/>
      <c r="G3613" s="32"/>
      <c r="H3613" s="32"/>
      <c r="I3613" s="32"/>
      <c r="J3613" s="32"/>
      <c r="K3613" s="109"/>
      <c r="M3613" s="109"/>
    </row>
    <row r="3614" spans="1:13">
      <c r="E3614" s="145"/>
      <c r="F3614" s="145"/>
      <c r="G3614" s="32"/>
      <c r="H3614" s="32"/>
      <c r="I3614" s="109"/>
      <c r="K3614" s="32"/>
      <c r="L3614" s="32"/>
      <c r="M3614" s="146"/>
    </row>
    <row r="3615" spans="1:13">
      <c r="E3615" s="145"/>
      <c r="F3615" s="145"/>
      <c r="G3615" s="32"/>
      <c r="H3615" s="32"/>
      <c r="I3615" s="109"/>
      <c r="K3615" s="32"/>
      <c r="L3615" s="32"/>
      <c r="M3615" s="109"/>
    </row>
    <row r="3616" spans="1:13">
      <c r="C3616" s="160"/>
      <c r="E3616" s="155"/>
      <c r="F3616" s="145"/>
      <c r="G3616" s="109"/>
      <c r="H3616" s="109"/>
      <c r="I3616" s="109"/>
      <c r="K3616" s="32"/>
      <c r="L3616" s="32"/>
      <c r="M3616" s="109"/>
    </row>
    <row r="3617" spans="3:13">
      <c r="E3617" s="155"/>
      <c r="F3617" s="145"/>
      <c r="I3617" s="109"/>
      <c r="K3617" s="32"/>
      <c r="L3617" s="32"/>
      <c r="M3617" s="109"/>
    </row>
    <row r="3618" spans="3:13">
      <c r="E3618" s="155"/>
      <c r="F3618" s="145"/>
      <c r="I3618" s="109"/>
      <c r="J3618" s="146"/>
      <c r="K3618" s="32"/>
      <c r="L3618" s="32"/>
      <c r="M3618" s="109"/>
    </row>
    <row r="3619" spans="3:13">
      <c r="E3619" s="145"/>
      <c r="F3619" s="145"/>
      <c r="G3619" s="32"/>
      <c r="H3619" s="32"/>
      <c r="I3619" s="109"/>
      <c r="J3619" s="146"/>
      <c r="K3619" s="32"/>
      <c r="L3619" s="32"/>
      <c r="M3619" s="109"/>
    </row>
    <row r="3620" spans="3:13">
      <c r="E3620" s="145"/>
      <c r="F3620" s="145"/>
      <c r="G3620" s="32"/>
      <c r="H3620" s="32"/>
      <c r="I3620" s="146"/>
      <c r="J3620" s="146"/>
      <c r="K3620" s="32"/>
      <c r="L3620" s="32"/>
      <c r="M3620" s="109"/>
    </row>
    <row r="3621" spans="3:13">
      <c r="E3621" s="145"/>
      <c r="F3621" s="145"/>
      <c r="I3621" s="109"/>
      <c r="J3621" s="146"/>
      <c r="K3621" s="32"/>
      <c r="L3621" s="32"/>
      <c r="M3621" s="109"/>
    </row>
    <row r="3622" spans="3:13">
      <c r="E3622" s="145"/>
      <c r="F3622" s="145"/>
    </row>
    <row r="3623" spans="3:13">
      <c r="E3623" s="145"/>
      <c r="F3623" s="145"/>
    </row>
    <row r="3624" spans="3:13">
      <c r="E3624" s="145"/>
      <c r="F3624" s="145"/>
      <c r="G3624" s="109"/>
      <c r="H3624" s="146"/>
      <c r="M3624" s="109"/>
    </row>
    <row r="3625" spans="3:13">
      <c r="E3625" s="145"/>
      <c r="F3625" s="145"/>
      <c r="G3625" s="32"/>
      <c r="H3625" s="32"/>
      <c r="I3625" s="32"/>
      <c r="J3625" s="32"/>
      <c r="K3625" s="109"/>
      <c r="M3625" s="109"/>
    </row>
    <row r="3626" spans="3:13">
      <c r="E3626" s="145"/>
      <c r="F3626" s="145"/>
      <c r="G3626" s="32"/>
      <c r="H3626" s="32"/>
      <c r="I3626" s="109"/>
      <c r="K3626" s="32"/>
      <c r="L3626" s="32"/>
      <c r="M3626" s="146"/>
    </row>
    <row r="3627" spans="3:13">
      <c r="E3627" s="145"/>
      <c r="F3627" s="145"/>
      <c r="G3627" s="32"/>
      <c r="H3627" s="32"/>
      <c r="I3627" s="109"/>
      <c r="K3627" s="32"/>
      <c r="L3627" s="32"/>
      <c r="M3627" s="109"/>
    </row>
    <row r="3628" spans="3:13">
      <c r="C3628" s="160"/>
      <c r="E3628" s="155"/>
      <c r="F3628" s="145"/>
      <c r="G3628" s="109"/>
      <c r="H3628" s="109"/>
      <c r="I3628" s="109"/>
      <c r="K3628" s="32"/>
      <c r="L3628" s="32"/>
      <c r="M3628" s="109"/>
    </row>
    <row r="3629" spans="3:13">
      <c r="E3629" s="155"/>
      <c r="F3629" s="145"/>
      <c r="I3629" s="109"/>
      <c r="K3629" s="32"/>
      <c r="L3629" s="32"/>
      <c r="M3629" s="109"/>
    </row>
    <row r="3630" spans="3:13">
      <c r="E3630" s="155"/>
      <c r="F3630" s="145"/>
      <c r="I3630" s="109"/>
      <c r="J3630" s="146"/>
      <c r="K3630" s="32"/>
      <c r="L3630" s="32"/>
      <c r="M3630" s="109"/>
    </row>
    <row r="3631" spans="3:13">
      <c r="E3631" s="145"/>
      <c r="F3631" s="145"/>
      <c r="G3631" s="32"/>
      <c r="H3631" s="32"/>
      <c r="I3631" s="109"/>
      <c r="J3631" s="146"/>
      <c r="K3631" s="32"/>
      <c r="L3631" s="32"/>
      <c r="M3631" s="109"/>
    </row>
    <row r="3632" spans="3:13">
      <c r="E3632" s="145"/>
      <c r="F3632" s="145"/>
      <c r="G3632" s="32"/>
      <c r="H3632" s="32"/>
      <c r="I3632" s="146"/>
      <c r="J3632" s="146"/>
      <c r="K3632" s="32"/>
      <c r="L3632" s="32"/>
      <c r="M3632" s="109"/>
    </row>
    <row r="3633" spans="1:13">
      <c r="E3633" s="145"/>
      <c r="F3633" s="145"/>
      <c r="I3633" s="109"/>
      <c r="J3633" s="146"/>
      <c r="K3633" s="32"/>
      <c r="L3633" s="32"/>
      <c r="M3633" s="109"/>
    </row>
    <row r="3634" spans="1:13">
      <c r="E3634" s="145"/>
      <c r="F3634" s="145"/>
    </row>
    <row r="3635" spans="1:13">
      <c r="E3635" s="145"/>
      <c r="F3635" s="145"/>
    </row>
    <row r="3636" spans="1:13">
      <c r="E3636" s="145"/>
      <c r="F3636" s="145"/>
      <c r="G3636" s="109"/>
      <c r="H3636" s="146"/>
      <c r="M3636" s="109"/>
    </row>
    <row r="3637" spans="1:13">
      <c r="C3637" s="32"/>
      <c r="E3637" s="145"/>
      <c r="F3637" s="145"/>
      <c r="G3637" s="32"/>
      <c r="H3637" s="32"/>
      <c r="I3637" s="32"/>
      <c r="J3637" s="32"/>
      <c r="K3637" s="109"/>
      <c r="M3637" s="109"/>
    </row>
    <row r="3638" spans="1:13">
      <c r="E3638" s="145"/>
      <c r="F3638" s="145"/>
      <c r="G3638" s="32"/>
      <c r="H3638" s="32"/>
      <c r="I3638" s="109"/>
      <c r="K3638" s="32"/>
      <c r="L3638" s="32"/>
      <c r="M3638" s="146"/>
    </row>
    <row r="3639" spans="1:13">
      <c r="E3639" s="145"/>
      <c r="F3639" s="145"/>
      <c r="G3639" s="32"/>
      <c r="H3639" s="32"/>
      <c r="I3639" s="109"/>
      <c r="K3639" s="32"/>
      <c r="L3639" s="32"/>
      <c r="M3639" s="109"/>
    </row>
    <row r="3640" spans="1:13">
      <c r="C3640" s="160"/>
      <c r="E3640" s="155"/>
      <c r="F3640" s="145"/>
      <c r="G3640" s="109"/>
      <c r="H3640" s="109"/>
      <c r="I3640" s="109"/>
      <c r="K3640" s="32"/>
      <c r="L3640" s="32"/>
      <c r="M3640" s="109"/>
    </row>
    <row r="3641" spans="1:13">
      <c r="A3641" s="32"/>
      <c r="B3641" s="32"/>
      <c r="D3641" s="32"/>
      <c r="E3641" s="32"/>
      <c r="F3641" s="32"/>
      <c r="G3641" s="32"/>
      <c r="H3641" s="32"/>
      <c r="I3641" s="32"/>
      <c r="J3641" s="32"/>
      <c r="K3641" s="32"/>
      <c r="L3641" s="32"/>
      <c r="M3641" s="32"/>
    </row>
    <row r="3642" spans="1:13">
      <c r="E3642" s="155"/>
      <c r="F3642" s="145"/>
      <c r="I3642" s="109"/>
      <c r="K3642" s="32"/>
      <c r="L3642" s="32"/>
      <c r="M3642" s="109"/>
    </row>
    <row r="3643" spans="1:13">
      <c r="E3643" s="155"/>
      <c r="F3643" s="145"/>
      <c r="I3643" s="109"/>
      <c r="J3643" s="146"/>
      <c r="K3643" s="32"/>
      <c r="L3643" s="32"/>
      <c r="M3643" s="109"/>
    </row>
    <row r="3644" spans="1:13">
      <c r="E3644" s="145"/>
      <c r="F3644" s="145"/>
      <c r="G3644" s="32"/>
      <c r="H3644" s="32"/>
      <c r="I3644" s="109"/>
      <c r="J3644" s="146"/>
      <c r="K3644" s="32"/>
      <c r="L3644" s="32"/>
      <c r="M3644" s="109"/>
    </row>
    <row r="3645" spans="1:13">
      <c r="E3645" s="145"/>
      <c r="F3645" s="145"/>
      <c r="G3645" s="32"/>
      <c r="H3645" s="32"/>
      <c r="I3645" s="146"/>
      <c r="J3645" s="146"/>
      <c r="K3645" s="32"/>
      <c r="L3645" s="32"/>
      <c r="M3645" s="109"/>
    </row>
    <row r="3646" spans="1:13">
      <c r="E3646" s="145"/>
      <c r="F3646" s="145"/>
      <c r="I3646" s="109"/>
      <c r="J3646" s="146"/>
      <c r="K3646" s="32"/>
      <c r="L3646" s="32"/>
      <c r="M3646" s="109"/>
    </row>
    <row r="3647" spans="1:13">
      <c r="E3647" s="145"/>
      <c r="F3647" s="145"/>
    </row>
    <row r="3648" spans="1:13">
      <c r="E3648" s="145"/>
      <c r="F3648" s="145"/>
    </row>
    <row r="3649" spans="5:13">
      <c r="E3649" s="145"/>
      <c r="F3649" s="145"/>
      <c r="G3649" s="109"/>
      <c r="H3649" s="146"/>
      <c r="M3649" s="109"/>
    </row>
    <row r="3650" spans="5:13">
      <c r="E3650" s="145"/>
      <c r="F3650" s="145"/>
      <c r="G3650" s="32"/>
      <c r="H3650" s="32"/>
      <c r="I3650" s="32"/>
      <c r="J3650" s="32"/>
      <c r="K3650" s="109"/>
      <c r="M3650" s="109"/>
    </row>
    <row r="3651" spans="5:13">
      <c r="E3651" s="145"/>
      <c r="F3651" s="145"/>
      <c r="G3651" s="32"/>
      <c r="H3651" s="32"/>
      <c r="I3651" s="109"/>
      <c r="K3651" s="32"/>
      <c r="L3651" s="32"/>
      <c r="M3651" s="146"/>
    </row>
    <row r="3652" spans="5:13">
      <c r="E3652" s="145"/>
      <c r="F3652" s="145"/>
      <c r="G3652" s="32"/>
      <c r="H3652" s="32"/>
      <c r="I3652" s="109"/>
      <c r="K3652" s="32"/>
      <c r="L3652" s="32"/>
      <c r="M3652" s="109"/>
    </row>
    <row r="3653" spans="5:13">
      <c r="E3653" s="155"/>
      <c r="F3653" s="145"/>
      <c r="G3653" s="109"/>
      <c r="H3653" s="109"/>
      <c r="I3653" s="109"/>
      <c r="K3653" s="32"/>
      <c r="L3653" s="32"/>
      <c r="M3653" s="109"/>
    </row>
    <row r="3654" spans="5:13">
      <c r="E3654" s="155"/>
      <c r="F3654" s="145"/>
      <c r="I3654" s="109"/>
      <c r="K3654" s="32"/>
      <c r="L3654" s="32"/>
      <c r="M3654" s="109"/>
    </row>
    <row r="3655" spans="5:13">
      <c r="E3655" s="155"/>
      <c r="F3655" s="145"/>
      <c r="I3655" s="109"/>
      <c r="J3655" s="146"/>
      <c r="K3655" s="32"/>
      <c r="L3655" s="32"/>
      <c r="M3655" s="109"/>
    </row>
    <row r="3656" spans="5:13">
      <c r="E3656" s="145"/>
      <c r="F3656" s="145"/>
      <c r="G3656" s="32"/>
      <c r="H3656" s="32"/>
      <c r="I3656" s="109"/>
      <c r="J3656" s="146"/>
      <c r="K3656" s="32"/>
      <c r="L3656" s="32"/>
      <c r="M3656" s="109"/>
    </row>
    <row r="3657" spans="5:13">
      <c r="E3657" s="145"/>
      <c r="F3657" s="145"/>
      <c r="G3657" s="32"/>
      <c r="H3657" s="32"/>
      <c r="I3657" s="146"/>
      <c r="J3657" s="146"/>
      <c r="K3657" s="32"/>
      <c r="L3657" s="32"/>
      <c r="M3657" s="109"/>
    </row>
    <row r="3658" spans="5:13">
      <c r="E3658" s="145"/>
      <c r="F3658" s="145"/>
      <c r="I3658" s="109"/>
      <c r="J3658" s="146"/>
      <c r="K3658" s="32"/>
      <c r="L3658" s="32"/>
      <c r="M3658" s="109"/>
    </row>
    <row r="3659" spans="5:13">
      <c r="E3659" s="145"/>
      <c r="F3659" s="145"/>
    </row>
    <row r="3660" spans="5:13">
      <c r="E3660" s="145"/>
      <c r="F3660" s="145"/>
    </row>
    <row r="3661" spans="5:13">
      <c r="E3661" s="145"/>
      <c r="F3661" s="145"/>
      <c r="G3661" s="109"/>
      <c r="H3661" s="146"/>
      <c r="M3661" s="109"/>
    </row>
    <row r="3662" spans="5:13">
      <c r="E3662" s="145"/>
      <c r="F3662" s="145"/>
      <c r="G3662" s="32"/>
      <c r="H3662" s="32"/>
      <c r="I3662" s="32"/>
      <c r="J3662" s="32"/>
      <c r="K3662" s="109"/>
      <c r="M3662" s="109"/>
    </row>
    <row r="3663" spans="5:13">
      <c r="E3663" s="145"/>
      <c r="F3663" s="145"/>
      <c r="G3663" s="32"/>
      <c r="H3663" s="32"/>
      <c r="I3663" s="109"/>
      <c r="K3663" s="32"/>
      <c r="L3663" s="32"/>
      <c r="M3663" s="146"/>
    </row>
    <row r="3664" spans="5:13">
      <c r="E3664" s="145"/>
      <c r="F3664" s="145"/>
      <c r="G3664" s="32"/>
      <c r="H3664" s="32"/>
      <c r="I3664" s="109"/>
      <c r="K3664" s="32"/>
      <c r="L3664" s="32"/>
      <c r="M3664" s="109"/>
    </row>
    <row r="3665" spans="1:13">
      <c r="E3665" s="155"/>
      <c r="F3665" s="145"/>
      <c r="G3665" s="109"/>
      <c r="H3665" s="109"/>
      <c r="I3665" s="109"/>
      <c r="K3665" s="32"/>
      <c r="L3665" s="32"/>
      <c r="M3665" s="109"/>
    </row>
    <row r="3666" spans="1:13">
      <c r="E3666" s="155"/>
      <c r="F3666" s="145"/>
      <c r="I3666" s="109"/>
      <c r="K3666" s="32"/>
      <c r="L3666" s="32"/>
      <c r="M3666" s="109"/>
    </row>
    <row r="3667" spans="1:13">
      <c r="E3667" s="155"/>
      <c r="F3667" s="145"/>
      <c r="I3667" s="109"/>
      <c r="J3667" s="146"/>
      <c r="K3667" s="32"/>
      <c r="L3667" s="32"/>
      <c r="M3667" s="109"/>
    </row>
    <row r="3668" spans="1:13">
      <c r="E3668" s="145"/>
      <c r="F3668" s="145"/>
      <c r="G3668" s="32"/>
      <c r="H3668" s="32"/>
      <c r="I3668" s="109"/>
      <c r="J3668" s="146"/>
      <c r="K3668" s="32"/>
      <c r="L3668" s="32"/>
      <c r="M3668" s="109"/>
    </row>
    <row r="3669" spans="1:13">
      <c r="E3669" s="145"/>
      <c r="F3669" s="145"/>
      <c r="G3669" s="32"/>
      <c r="H3669" s="32"/>
      <c r="I3669" s="146"/>
      <c r="J3669" s="146"/>
      <c r="K3669" s="32"/>
      <c r="L3669" s="32"/>
      <c r="M3669" s="109"/>
    </row>
    <row r="3670" spans="1:13">
      <c r="E3670" s="145"/>
      <c r="F3670" s="145"/>
      <c r="I3670" s="109"/>
      <c r="J3670" s="146"/>
      <c r="K3670" s="32"/>
      <c r="L3670" s="32"/>
      <c r="M3670" s="109"/>
    </row>
    <row r="3671" spans="1:13">
      <c r="E3671" s="145"/>
      <c r="F3671" s="145"/>
    </row>
    <row r="3672" spans="1:13">
      <c r="C3672" s="32"/>
      <c r="E3672" s="145"/>
      <c r="F3672" s="145"/>
    </row>
    <row r="3673" spans="1:13">
      <c r="E3673" s="145"/>
      <c r="F3673" s="145"/>
      <c r="G3673" s="109"/>
      <c r="H3673" s="146"/>
      <c r="M3673" s="109"/>
    </row>
    <row r="3674" spans="1:13">
      <c r="E3674" s="145"/>
      <c r="F3674" s="145"/>
      <c r="G3674" s="32"/>
      <c r="H3674" s="32"/>
      <c r="I3674" s="32"/>
      <c r="J3674" s="32"/>
      <c r="K3674" s="109"/>
      <c r="M3674" s="109"/>
    </row>
    <row r="3675" spans="1:13">
      <c r="E3675" s="145"/>
      <c r="F3675" s="145"/>
      <c r="G3675" s="32"/>
      <c r="H3675" s="32"/>
      <c r="I3675" s="109"/>
      <c r="K3675" s="32"/>
      <c r="L3675" s="32"/>
      <c r="M3675" s="146"/>
    </row>
    <row r="3676" spans="1:13">
      <c r="E3676" s="145"/>
      <c r="F3676" s="145"/>
      <c r="G3676" s="32"/>
      <c r="H3676" s="32"/>
      <c r="I3676" s="109"/>
      <c r="K3676" s="32"/>
      <c r="L3676" s="32"/>
      <c r="M3676" s="109"/>
    </row>
    <row r="3677" spans="1:13">
      <c r="E3677" s="155"/>
      <c r="F3677" s="145"/>
      <c r="G3677" s="109"/>
      <c r="H3677" s="109"/>
      <c r="I3677" s="109"/>
      <c r="K3677" s="32"/>
      <c r="L3677" s="32"/>
      <c r="M3677" s="109"/>
    </row>
    <row r="3678" spans="1:13">
      <c r="A3678" s="32"/>
      <c r="B3678" s="32"/>
      <c r="D3678" s="32"/>
      <c r="E3678" s="32"/>
      <c r="F3678" s="32"/>
      <c r="G3678" s="32"/>
      <c r="H3678" s="32"/>
      <c r="I3678" s="32"/>
      <c r="J3678" s="32"/>
      <c r="K3678" s="32"/>
      <c r="L3678" s="32"/>
      <c r="M3678" s="32"/>
    </row>
    <row r="3679" spans="1:13">
      <c r="E3679" s="155"/>
      <c r="F3679" s="145"/>
      <c r="I3679" s="109"/>
      <c r="K3679" s="32"/>
      <c r="L3679" s="32"/>
      <c r="M3679" s="109"/>
    </row>
    <row r="3680" spans="1:13">
      <c r="E3680" s="155"/>
      <c r="F3680" s="145"/>
      <c r="I3680" s="109"/>
      <c r="J3680" s="146"/>
      <c r="K3680" s="32"/>
      <c r="L3680" s="32"/>
      <c r="M3680" s="109"/>
    </row>
    <row r="3681" spans="5:13">
      <c r="E3681" s="145"/>
      <c r="F3681" s="145"/>
      <c r="G3681" s="32"/>
      <c r="H3681" s="32"/>
      <c r="I3681" s="109"/>
      <c r="J3681" s="146"/>
      <c r="K3681" s="32"/>
      <c r="L3681" s="32"/>
      <c r="M3681" s="109"/>
    </row>
    <row r="3682" spans="5:13">
      <c r="E3682" s="145"/>
      <c r="F3682" s="145"/>
      <c r="G3682" s="32"/>
      <c r="H3682" s="32"/>
      <c r="I3682" s="146"/>
      <c r="J3682" s="146"/>
      <c r="K3682" s="32"/>
      <c r="L3682" s="32"/>
      <c r="M3682" s="109"/>
    </row>
    <row r="3683" spans="5:13">
      <c r="E3683" s="145"/>
      <c r="F3683" s="145"/>
      <c r="I3683" s="109"/>
      <c r="J3683" s="146"/>
      <c r="K3683" s="32"/>
      <c r="L3683" s="32"/>
      <c r="M3683" s="109"/>
    </row>
    <row r="3684" spans="5:13">
      <c r="E3684" s="145"/>
      <c r="F3684" s="145"/>
    </row>
    <row r="3685" spans="5:13">
      <c r="E3685" s="145"/>
      <c r="F3685" s="145"/>
    </row>
    <row r="3686" spans="5:13">
      <c r="E3686" s="145"/>
      <c r="F3686" s="145"/>
      <c r="G3686" s="109"/>
      <c r="H3686" s="146"/>
      <c r="M3686" s="109"/>
    </row>
    <row r="3687" spans="5:13">
      <c r="E3687" s="145"/>
      <c r="F3687" s="145"/>
      <c r="G3687" s="32"/>
      <c r="H3687" s="32"/>
      <c r="I3687" s="32"/>
      <c r="J3687" s="32"/>
      <c r="K3687" s="109"/>
      <c r="M3687" s="109"/>
    </row>
    <row r="3688" spans="5:13">
      <c r="E3688" s="145"/>
      <c r="F3688" s="145"/>
      <c r="G3688" s="32"/>
      <c r="H3688" s="32"/>
      <c r="I3688" s="109"/>
      <c r="K3688" s="32"/>
      <c r="L3688" s="32"/>
      <c r="M3688" s="146"/>
    </row>
    <row r="3689" spans="5:13">
      <c r="E3689" s="145"/>
      <c r="F3689" s="145"/>
      <c r="G3689" s="32"/>
      <c r="H3689" s="32"/>
      <c r="I3689" s="109"/>
      <c r="K3689" s="32"/>
      <c r="L3689" s="32"/>
      <c r="M3689" s="109"/>
    </row>
    <row r="3690" spans="5:13">
      <c r="E3690" s="155"/>
      <c r="F3690" s="145"/>
      <c r="G3690" s="109"/>
      <c r="H3690" s="109"/>
      <c r="I3690" s="109"/>
      <c r="K3690" s="32"/>
      <c r="L3690" s="32"/>
      <c r="M3690" s="109"/>
    </row>
    <row r="3691" spans="5:13">
      <c r="E3691" s="155"/>
      <c r="F3691" s="145"/>
      <c r="I3691" s="109"/>
      <c r="K3691" s="32"/>
      <c r="L3691" s="32"/>
      <c r="M3691" s="109"/>
    </row>
    <row r="3692" spans="5:13">
      <c r="E3692" s="155"/>
      <c r="F3692" s="145"/>
      <c r="I3692" s="109"/>
      <c r="J3692" s="146"/>
      <c r="K3692" s="32"/>
      <c r="L3692" s="32"/>
      <c r="M3692" s="109"/>
    </row>
    <row r="3693" spans="5:13">
      <c r="E3693" s="145"/>
      <c r="F3693" s="145"/>
      <c r="G3693" s="32"/>
      <c r="H3693" s="32"/>
      <c r="I3693" s="109"/>
      <c r="J3693" s="146"/>
      <c r="K3693" s="32"/>
      <c r="L3693" s="32"/>
      <c r="M3693" s="109"/>
    </row>
    <row r="3694" spans="5:13">
      <c r="E3694" s="145"/>
      <c r="F3694" s="145"/>
      <c r="G3694" s="32"/>
      <c r="H3694" s="32"/>
      <c r="I3694" s="146"/>
      <c r="J3694" s="146"/>
      <c r="K3694" s="32"/>
      <c r="L3694" s="32"/>
      <c r="M3694" s="109"/>
    </row>
    <row r="3695" spans="5:13">
      <c r="E3695" s="145"/>
      <c r="F3695" s="145"/>
      <c r="I3695" s="109"/>
      <c r="J3695" s="146"/>
      <c r="K3695" s="32"/>
      <c r="L3695" s="32"/>
      <c r="M3695" s="109"/>
    </row>
    <row r="3696" spans="5:13">
      <c r="E3696" s="145"/>
      <c r="F3696" s="145"/>
    </row>
    <row r="3697" spans="3:13">
      <c r="E3697" s="145"/>
      <c r="F3697" s="145"/>
    </row>
    <row r="3698" spans="3:13">
      <c r="E3698" s="145"/>
      <c r="F3698" s="145"/>
      <c r="G3698" s="109"/>
      <c r="H3698" s="146"/>
      <c r="M3698" s="109"/>
    </row>
    <row r="3699" spans="3:13">
      <c r="E3699" s="145"/>
      <c r="F3699" s="145"/>
      <c r="G3699" s="32"/>
      <c r="H3699" s="32"/>
      <c r="I3699" s="32"/>
      <c r="J3699" s="32"/>
      <c r="K3699" s="109"/>
      <c r="M3699" s="109"/>
    </row>
    <row r="3700" spans="3:13">
      <c r="E3700" s="145"/>
      <c r="F3700" s="145"/>
      <c r="G3700" s="32"/>
      <c r="H3700" s="32"/>
      <c r="I3700" s="109"/>
      <c r="K3700" s="32"/>
      <c r="L3700" s="32"/>
      <c r="M3700" s="146"/>
    </row>
    <row r="3701" spans="3:13">
      <c r="E3701" s="145"/>
      <c r="F3701" s="145"/>
      <c r="G3701" s="32"/>
      <c r="H3701" s="32"/>
      <c r="I3701" s="109"/>
      <c r="K3701" s="32"/>
      <c r="L3701" s="32"/>
      <c r="M3701" s="109"/>
    </row>
    <row r="3702" spans="3:13">
      <c r="E3702" s="155"/>
      <c r="F3702" s="145"/>
      <c r="G3702" s="109"/>
      <c r="H3702" s="109"/>
      <c r="I3702" s="109"/>
      <c r="K3702" s="32"/>
      <c r="L3702" s="32"/>
      <c r="M3702" s="109"/>
    </row>
    <row r="3703" spans="3:13">
      <c r="E3703" s="155"/>
      <c r="F3703" s="145"/>
      <c r="I3703" s="109"/>
      <c r="K3703" s="32"/>
      <c r="L3703" s="32"/>
      <c r="M3703" s="109"/>
    </row>
    <row r="3704" spans="3:13">
      <c r="E3704" s="155"/>
      <c r="F3704" s="145"/>
      <c r="I3704" s="109"/>
      <c r="J3704" s="146"/>
      <c r="K3704" s="32"/>
      <c r="L3704" s="32"/>
      <c r="M3704" s="109"/>
    </row>
    <row r="3705" spans="3:13">
      <c r="E3705" s="145"/>
      <c r="F3705" s="145"/>
      <c r="G3705" s="32"/>
      <c r="H3705" s="32"/>
      <c r="I3705" s="109"/>
      <c r="J3705" s="146"/>
      <c r="K3705" s="32"/>
      <c r="L3705" s="32"/>
      <c r="M3705" s="109"/>
    </row>
    <row r="3706" spans="3:13">
      <c r="E3706" s="145"/>
      <c r="F3706" s="145"/>
      <c r="G3706" s="32"/>
      <c r="H3706" s="32"/>
      <c r="I3706" s="146"/>
      <c r="J3706" s="146"/>
      <c r="K3706" s="32"/>
      <c r="L3706" s="32"/>
      <c r="M3706" s="109"/>
    </row>
    <row r="3707" spans="3:13">
      <c r="E3707" s="145"/>
      <c r="F3707" s="145"/>
      <c r="I3707" s="109"/>
      <c r="J3707" s="146"/>
      <c r="K3707" s="32"/>
      <c r="L3707" s="32"/>
      <c r="M3707" s="109"/>
    </row>
    <row r="3708" spans="3:13">
      <c r="E3708" s="145"/>
      <c r="F3708" s="145"/>
    </row>
    <row r="3709" spans="3:13">
      <c r="C3709" s="32"/>
      <c r="E3709" s="145"/>
      <c r="F3709" s="155"/>
      <c r="G3709" s="109"/>
      <c r="H3709" s="153"/>
      <c r="J3709" s="153"/>
      <c r="L3709" s="153"/>
      <c r="M3709" s="153"/>
    </row>
    <row r="3710" spans="3:13">
      <c r="E3710" s="145"/>
      <c r="F3710" s="145"/>
      <c r="G3710" s="109"/>
      <c r="H3710" s="153"/>
      <c r="J3710" s="153"/>
      <c r="L3710" s="153"/>
      <c r="M3710" s="153"/>
    </row>
    <row r="3711" spans="3:13">
      <c r="E3711" s="145"/>
      <c r="F3711" s="155"/>
      <c r="G3711" s="109"/>
      <c r="H3711" s="153"/>
      <c r="J3711" s="153"/>
      <c r="L3711" s="153"/>
      <c r="M3711" s="153"/>
    </row>
    <row r="3712" spans="3:13">
      <c r="E3712" s="145"/>
      <c r="F3712" s="145"/>
      <c r="G3712" s="109"/>
      <c r="H3712" s="153"/>
      <c r="J3712" s="153"/>
      <c r="L3712" s="153"/>
      <c r="M3712" s="153"/>
    </row>
    <row r="3713" spans="1:13">
      <c r="H3713" s="153"/>
      <c r="J3713" s="153"/>
      <c r="L3713" s="153"/>
      <c r="M3713" s="153"/>
    </row>
    <row r="3714" spans="1:13">
      <c r="A3714" s="32"/>
      <c r="B3714" s="32"/>
      <c r="D3714" s="32"/>
      <c r="E3714" s="32"/>
      <c r="F3714" s="32"/>
      <c r="G3714" s="32"/>
      <c r="H3714" s="32"/>
      <c r="I3714" s="32"/>
      <c r="J3714" s="32"/>
      <c r="K3714" s="32"/>
      <c r="L3714" s="32"/>
      <c r="M3714" s="32"/>
    </row>
    <row r="3715" spans="1:13">
      <c r="E3715" s="145"/>
      <c r="F3715" s="145"/>
      <c r="G3715" s="109"/>
      <c r="H3715" s="153"/>
      <c r="J3715" s="153"/>
      <c r="L3715" s="153"/>
      <c r="M3715" s="153"/>
    </row>
    <row r="3716" spans="1:13">
      <c r="E3716" s="145"/>
      <c r="F3716" s="145"/>
      <c r="G3716" s="109"/>
      <c r="H3716" s="153"/>
      <c r="M3716" s="153"/>
    </row>
    <row r="3717" spans="1:13">
      <c r="E3717" s="145"/>
      <c r="F3717" s="145"/>
      <c r="G3717" s="109"/>
      <c r="H3717" s="153"/>
      <c r="J3717" s="153"/>
      <c r="L3717" s="153"/>
      <c r="M3717" s="153"/>
    </row>
    <row r="3718" spans="1:13">
      <c r="E3718" s="145"/>
      <c r="F3718" s="145"/>
      <c r="G3718" s="109"/>
      <c r="H3718" s="153"/>
      <c r="J3718" s="153"/>
      <c r="L3718" s="153"/>
      <c r="M3718" s="153"/>
    </row>
    <row r="3719" spans="1:13">
      <c r="E3719" s="145"/>
      <c r="F3719" s="145"/>
      <c r="G3719" s="109"/>
      <c r="H3719" s="153"/>
      <c r="J3719" s="153"/>
      <c r="L3719" s="153"/>
      <c r="M3719" s="153"/>
    </row>
    <row r="3720" spans="1:13">
      <c r="E3720" s="145"/>
      <c r="F3720" s="145"/>
    </row>
    <row r="3721" spans="1:13">
      <c r="E3721" s="145"/>
      <c r="F3721" s="145"/>
    </row>
    <row r="3722" spans="1:13">
      <c r="E3722" s="145"/>
      <c r="F3722" s="145"/>
    </row>
    <row r="3723" spans="1:13">
      <c r="E3723" s="145"/>
      <c r="F3723" s="145"/>
      <c r="G3723" s="109"/>
      <c r="H3723" s="146"/>
      <c r="M3723" s="109"/>
    </row>
    <row r="3724" spans="1:13">
      <c r="E3724" s="145"/>
      <c r="F3724" s="145"/>
      <c r="G3724" s="32"/>
      <c r="H3724" s="32"/>
      <c r="I3724" s="32"/>
      <c r="J3724" s="32"/>
      <c r="K3724" s="109"/>
      <c r="M3724" s="109"/>
    </row>
    <row r="3725" spans="1:13">
      <c r="E3725" s="145"/>
      <c r="F3725" s="145"/>
      <c r="G3725" s="32"/>
      <c r="H3725" s="32"/>
      <c r="I3725" s="109"/>
      <c r="K3725" s="32"/>
      <c r="L3725" s="32"/>
      <c r="M3725" s="146"/>
    </row>
    <row r="3726" spans="1:13">
      <c r="E3726" s="145"/>
      <c r="F3726" s="145"/>
      <c r="G3726" s="32"/>
      <c r="H3726" s="32"/>
      <c r="I3726" s="109"/>
      <c r="K3726" s="32"/>
      <c r="L3726" s="32"/>
      <c r="M3726" s="109"/>
    </row>
    <row r="3727" spans="1:13">
      <c r="E3727" s="155"/>
      <c r="F3727" s="145"/>
      <c r="G3727" s="109"/>
      <c r="H3727" s="109"/>
      <c r="I3727" s="109"/>
      <c r="K3727" s="32"/>
      <c r="L3727" s="32"/>
      <c r="M3727" s="109"/>
    </row>
    <row r="3728" spans="1:13">
      <c r="E3728" s="155"/>
      <c r="F3728" s="145"/>
      <c r="I3728" s="109"/>
      <c r="K3728" s="32"/>
      <c r="L3728" s="32"/>
      <c r="M3728" s="109"/>
    </row>
    <row r="3729" spans="2:13">
      <c r="E3729" s="155"/>
      <c r="F3729" s="145"/>
      <c r="I3729" s="109"/>
      <c r="J3729" s="146"/>
      <c r="K3729" s="32"/>
      <c r="L3729" s="32"/>
      <c r="M3729" s="109"/>
    </row>
    <row r="3730" spans="2:13">
      <c r="B3730" s="162"/>
      <c r="E3730" s="145"/>
      <c r="F3730" s="145"/>
      <c r="G3730" s="32"/>
      <c r="H3730" s="32"/>
      <c r="I3730" s="109"/>
      <c r="J3730" s="146"/>
      <c r="K3730" s="32"/>
      <c r="L3730" s="32"/>
      <c r="M3730" s="109"/>
    </row>
    <row r="3731" spans="2:13">
      <c r="E3731" s="145"/>
      <c r="F3731" s="145"/>
      <c r="I3731" s="146"/>
      <c r="J3731" s="146"/>
      <c r="K3731" s="32"/>
      <c r="L3731" s="32"/>
      <c r="M3731" s="109"/>
    </row>
    <row r="3732" spans="2:13">
      <c r="E3732" s="145"/>
      <c r="F3732" s="145"/>
      <c r="I3732" s="109"/>
      <c r="J3732" s="146"/>
      <c r="K3732" s="32"/>
      <c r="L3732" s="32"/>
      <c r="M3732" s="109"/>
    </row>
    <row r="3733" spans="2:13">
      <c r="E3733" s="145"/>
      <c r="F3733" s="145"/>
    </row>
    <row r="3734" spans="2:13">
      <c r="E3734" s="145"/>
      <c r="F3734" s="145"/>
    </row>
    <row r="3735" spans="2:13">
      <c r="E3735" s="145"/>
      <c r="F3735" s="145"/>
      <c r="G3735" s="109"/>
      <c r="H3735" s="146"/>
      <c r="M3735" s="109"/>
    </row>
    <row r="3736" spans="2:13">
      <c r="E3736" s="145"/>
      <c r="F3736" s="145"/>
      <c r="G3736" s="32"/>
      <c r="H3736" s="32"/>
      <c r="I3736" s="32"/>
      <c r="J3736" s="32"/>
      <c r="K3736" s="109"/>
      <c r="M3736" s="109"/>
    </row>
    <row r="3737" spans="2:13">
      <c r="E3737" s="145"/>
      <c r="F3737" s="145"/>
      <c r="G3737" s="32"/>
      <c r="H3737" s="32"/>
      <c r="I3737" s="109"/>
      <c r="K3737" s="32"/>
      <c r="L3737" s="32"/>
      <c r="M3737" s="146"/>
    </row>
    <row r="3738" spans="2:13">
      <c r="E3738" s="145"/>
      <c r="F3738" s="145"/>
      <c r="G3738" s="32"/>
      <c r="H3738" s="32"/>
      <c r="I3738" s="109"/>
      <c r="K3738" s="32"/>
      <c r="L3738" s="32"/>
      <c r="M3738" s="109"/>
    </row>
    <row r="3739" spans="2:13">
      <c r="E3739" s="155"/>
      <c r="F3739" s="145"/>
      <c r="G3739" s="109"/>
      <c r="H3739" s="109"/>
      <c r="I3739" s="109"/>
      <c r="K3739" s="32"/>
      <c r="L3739" s="32"/>
      <c r="M3739" s="109"/>
    </row>
    <row r="3740" spans="2:13">
      <c r="E3740" s="155"/>
      <c r="F3740" s="145"/>
      <c r="I3740" s="109"/>
      <c r="K3740" s="32"/>
      <c r="L3740" s="32"/>
      <c r="M3740" s="109"/>
    </row>
    <row r="3741" spans="2:13">
      <c r="E3741" s="155"/>
      <c r="F3741" s="145"/>
      <c r="I3741" s="109"/>
      <c r="J3741" s="146"/>
      <c r="K3741" s="32"/>
      <c r="L3741" s="32"/>
      <c r="M3741" s="109"/>
    </row>
    <row r="3742" spans="2:13">
      <c r="B3742" s="162"/>
      <c r="E3742" s="145"/>
      <c r="F3742" s="145"/>
      <c r="G3742" s="32"/>
      <c r="H3742" s="32"/>
      <c r="I3742" s="109"/>
      <c r="J3742" s="146"/>
      <c r="K3742" s="32"/>
      <c r="L3742" s="32"/>
      <c r="M3742" s="109"/>
    </row>
    <row r="3743" spans="2:13">
      <c r="E3743" s="145"/>
      <c r="F3743" s="145"/>
      <c r="I3743" s="146"/>
      <c r="J3743" s="146"/>
      <c r="K3743" s="32"/>
      <c r="L3743" s="32"/>
      <c r="M3743" s="109"/>
    </row>
    <row r="3744" spans="2:13">
      <c r="E3744" s="145"/>
      <c r="F3744" s="145"/>
      <c r="I3744" s="109"/>
      <c r="J3744" s="146"/>
      <c r="K3744" s="32"/>
      <c r="L3744" s="32"/>
      <c r="M3744" s="109"/>
    </row>
    <row r="3745" spans="1:13">
      <c r="E3745" s="145"/>
      <c r="F3745" s="145"/>
    </row>
    <row r="3746" spans="1:13">
      <c r="C3746" s="32"/>
      <c r="E3746" s="145"/>
      <c r="F3746" s="145"/>
    </row>
    <row r="3747" spans="1:13">
      <c r="E3747" s="145"/>
      <c r="F3747" s="145"/>
      <c r="G3747" s="109"/>
      <c r="H3747" s="146"/>
      <c r="M3747" s="109"/>
    </row>
    <row r="3748" spans="1:13">
      <c r="E3748" s="145"/>
      <c r="F3748" s="145"/>
      <c r="G3748" s="32"/>
      <c r="H3748" s="32"/>
      <c r="I3748" s="32"/>
      <c r="J3748" s="32"/>
      <c r="K3748" s="109"/>
      <c r="M3748" s="109"/>
    </row>
    <row r="3749" spans="1:13">
      <c r="E3749" s="145"/>
      <c r="F3749" s="145"/>
      <c r="G3749" s="32"/>
      <c r="H3749" s="32"/>
      <c r="I3749" s="109"/>
      <c r="K3749" s="32"/>
      <c r="L3749" s="32"/>
      <c r="M3749" s="146"/>
    </row>
    <row r="3750" spans="1:13">
      <c r="A3750" s="32"/>
      <c r="B3750" s="32"/>
      <c r="D3750" s="32"/>
      <c r="E3750" s="32"/>
      <c r="F3750" s="32"/>
      <c r="G3750" s="32"/>
      <c r="H3750" s="32"/>
      <c r="I3750" s="32"/>
      <c r="J3750" s="32"/>
      <c r="K3750" s="32"/>
      <c r="L3750" s="32"/>
      <c r="M3750" s="32"/>
    </row>
    <row r="3751" spans="1:13">
      <c r="E3751" s="145"/>
      <c r="F3751" s="145"/>
      <c r="G3751" s="32"/>
      <c r="H3751" s="32"/>
      <c r="I3751" s="109"/>
      <c r="K3751" s="32"/>
      <c r="L3751" s="32"/>
      <c r="M3751" s="109"/>
    </row>
    <row r="3752" spans="1:13">
      <c r="E3752" s="155"/>
      <c r="F3752" s="145"/>
      <c r="G3752" s="109"/>
      <c r="H3752" s="109"/>
      <c r="I3752" s="109"/>
      <c r="K3752" s="32"/>
      <c r="L3752" s="32"/>
      <c r="M3752" s="109"/>
    </row>
    <row r="3753" spans="1:13">
      <c r="E3753" s="155"/>
      <c r="F3753" s="145"/>
      <c r="I3753" s="109"/>
      <c r="K3753" s="32"/>
      <c r="L3753" s="32"/>
      <c r="M3753" s="109"/>
    </row>
    <row r="3754" spans="1:13">
      <c r="E3754" s="155"/>
      <c r="F3754" s="145"/>
      <c r="I3754" s="109"/>
      <c r="J3754" s="146"/>
      <c r="K3754" s="32"/>
      <c r="L3754" s="32"/>
      <c r="M3754" s="109"/>
    </row>
    <row r="3755" spans="1:13">
      <c r="B3755" s="162"/>
      <c r="E3755" s="145"/>
      <c r="F3755" s="145"/>
      <c r="G3755" s="32"/>
      <c r="H3755" s="32"/>
      <c r="I3755" s="109"/>
      <c r="J3755" s="146"/>
      <c r="K3755" s="32"/>
      <c r="L3755" s="32"/>
      <c r="M3755" s="109"/>
    </row>
    <row r="3756" spans="1:13">
      <c r="E3756" s="145"/>
      <c r="F3756" s="145"/>
      <c r="I3756" s="146"/>
      <c r="J3756" s="146"/>
      <c r="K3756" s="32"/>
      <c r="L3756" s="32"/>
      <c r="M3756" s="109"/>
    </row>
    <row r="3757" spans="1:13">
      <c r="E3757" s="145"/>
      <c r="F3757" s="145"/>
      <c r="I3757" s="109"/>
      <c r="J3757" s="146"/>
      <c r="K3757" s="32"/>
      <c r="L3757" s="32"/>
      <c r="M3757" s="109"/>
    </row>
    <row r="3758" spans="1:13">
      <c r="E3758" s="145"/>
      <c r="F3758" s="145"/>
    </row>
    <row r="3759" spans="1:13">
      <c r="E3759" s="145"/>
      <c r="F3759" s="145"/>
    </row>
    <row r="3760" spans="1:13">
      <c r="E3760" s="145"/>
      <c r="F3760" s="145"/>
      <c r="G3760" s="109"/>
      <c r="H3760" s="146"/>
      <c r="M3760" s="109"/>
    </row>
    <row r="3761" spans="2:13">
      <c r="E3761" s="145"/>
      <c r="F3761" s="145"/>
      <c r="G3761" s="32"/>
      <c r="H3761" s="32"/>
      <c r="I3761" s="32"/>
      <c r="J3761" s="32"/>
      <c r="K3761" s="109"/>
      <c r="M3761" s="109"/>
    </row>
    <row r="3762" spans="2:13">
      <c r="E3762" s="145"/>
      <c r="F3762" s="145"/>
      <c r="G3762" s="32"/>
      <c r="H3762" s="32"/>
      <c r="I3762" s="109"/>
      <c r="K3762" s="32"/>
      <c r="L3762" s="32"/>
      <c r="M3762" s="146"/>
    </row>
    <row r="3763" spans="2:13">
      <c r="E3763" s="145"/>
      <c r="F3763" s="145"/>
      <c r="G3763" s="32"/>
      <c r="H3763" s="32"/>
      <c r="I3763" s="109"/>
      <c r="K3763" s="32"/>
      <c r="L3763" s="32"/>
      <c r="M3763" s="109"/>
    </row>
    <row r="3764" spans="2:13">
      <c r="E3764" s="155"/>
      <c r="F3764" s="145"/>
      <c r="G3764" s="109"/>
      <c r="H3764" s="109"/>
      <c r="I3764" s="109"/>
      <c r="K3764" s="32"/>
      <c r="L3764" s="32"/>
      <c r="M3764" s="109"/>
    </row>
    <row r="3765" spans="2:13">
      <c r="E3765" s="155"/>
      <c r="F3765" s="145"/>
      <c r="I3765" s="109"/>
      <c r="K3765" s="32"/>
      <c r="L3765" s="32"/>
      <c r="M3765" s="109"/>
    </row>
    <row r="3766" spans="2:13">
      <c r="E3766" s="155"/>
      <c r="F3766" s="145"/>
      <c r="I3766" s="109"/>
      <c r="J3766" s="146"/>
      <c r="K3766" s="32"/>
      <c r="L3766" s="32"/>
      <c r="M3766" s="109"/>
    </row>
    <row r="3767" spans="2:13">
      <c r="B3767" s="162"/>
      <c r="E3767" s="145"/>
      <c r="F3767" s="145"/>
      <c r="G3767" s="32"/>
      <c r="H3767" s="32"/>
      <c r="I3767" s="109"/>
      <c r="J3767" s="146"/>
      <c r="K3767" s="32"/>
      <c r="L3767" s="32"/>
      <c r="M3767" s="109"/>
    </row>
    <row r="3768" spans="2:13">
      <c r="E3768" s="145"/>
      <c r="F3768" s="145"/>
      <c r="I3768" s="146"/>
      <c r="J3768" s="146"/>
      <c r="K3768" s="32"/>
      <c r="L3768" s="32"/>
      <c r="M3768" s="109"/>
    </row>
    <row r="3769" spans="2:13">
      <c r="E3769" s="145"/>
      <c r="F3769" s="145"/>
      <c r="I3769" s="109"/>
      <c r="J3769" s="146"/>
      <c r="K3769" s="32"/>
      <c r="L3769" s="32"/>
      <c r="M3769" s="109"/>
    </row>
    <row r="3770" spans="2:13">
      <c r="E3770" s="145"/>
      <c r="F3770" s="145"/>
    </row>
    <row r="3771" spans="2:13">
      <c r="E3771" s="145"/>
      <c r="F3771" s="145"/>
    </row>
    <row r="3772" spans="2:13">
      <c r="E3772" s="145"/>
      <c r="F3772" s="145"/>
      <c r="G3772" s="109"/>
      <c r="H3772" s="146"/>
      <c r="M3772" s="109"/>
    </row>
    <row r="3773" spans="2:13">
      <c r="E3773" s="145"/>
      <c r="F3773" s="145"/>
      <c r="G3773" s="32"/>
      <c r="H3773" s="32"/>
      <c r="I3773" s="32"/>
      <c r="J3773" s="32"/>
      <c r="K3773" s="109"/>
      <c r="M3773" s="109"/>
    </row>
    <row r="3774" spans="2:13">
      <c r="E3774" s="145"/>
      <c r="F3774" s="145"/>
      <c r="G3774" s="32"/>
      <c r="H3774" s="32"/>
      <c r="I3774" s="109"/>
      <c r="K3774" s="32"/>
      <c r="L3774" s="32"/>
      <c r="M3774" s="146"/>
    </row>
    <row r="3775" spans="2:13">
      <c r="E3775" s="145"/>
      <c r="F3775" s="145"/>
      <c r="G3775" s="32"/>
      <c r="H3775" s="32"/>
      <c r="I3775" s="109"/>
      <c r="K3775" s="32"/>
      <c r="L3775" s="32"/>
      <c r="M3775" s="109"/>
    </row>
    <row r="3776" spans="2:13">
      <c r="E3776" s="155"/>
      <c r="F3776" s="145"/>
      <c r="G3776" s="109"/>
      <c r="H3776" s="109"/>
      <c r="I3776" s="109"/>
      <c r="K3776" s="32"/>
      <c r="L3776" s="32"/>
      <c r="M3776" s="109"/>
    </row>
    <row r="3777" spans="2:13">
      <c r="E3777" s="155"/>
      <c r="F3777" s="145"/>
      <c r="I3777" s="109"/>
      <c r="K3777" s="32"/>
      <c r="L3777" s="32"/>
      <c r="M3777" s="109"/>
    </row>
    <row r="3778" spans="2:13">
      <c r="E3778" s="155"/>
      <c r="F3778" s="145"/>
      <c r="I3778" s="109"/>
      <c r="J3778" s="146"/>
      <c r="K3778" s="32"/>
      <c r="L3778" s="32"/>
      <c r="M3778" s="109"/>
    </row>
    <row r="3779" spans="2:13">
      <c r="B3779" s="162"/>
      <c r="E3779" s="145"/>
      <c r="F3779" s="145"/>
      <c r="G3779" s="32"/>
      <c r="H3779" s="32"/>
      <c r="I3779" s="109"/>
      <c r="J3779" s="146"/>
      <c r="K3779" s="32"/>
      <c r="L3779" s="32"/>
      <c r="M3779" s="109"/>
    </row>
    <row r="3780" spans="2:13">
      <c r="E3780" s="145"/>
      <c r="F3780" s="145"/>
      <c r="I3780" s="146"/>
      <c r="J3780" s="146"/>
      <c r="K3780" s="32"/>
      <c r="L3780" s="32"/>
      <c r="M3780" s="109"/>
    </row>
    <row r="3781" spans="2:13">
      <c r="E3781" s="145"/>
      <c r="F3781" s="145"/>
      <c r="I3781" s="109"/>
      <c r="J3781" s="146"/>
      <c r="K3781" s="32"/>
      <c r="L3781" s="32"/>
      <c r="M3781" s="109"/>
    </row>
    <row r="3782" spans="2:13">
      <c r="E3782" s="145"/>
      <c r="F3782" s="145"/>
    </row>
    <row r="3783" spans="2:13">
      <c r="C3783" s="32"/>
      <c r="E3783" s="145"/>
      <c r="F3783" s="155"/>
      <c r="G3783" s="109"/>
      <c r="H3783" s="153"/>
      <c r="J3783" s="153"/>
      <c r="L3783" s="153"/>
      <c r="M3783" s="153"/>
    </row>
    <row r="3820" spans="3:3">
      <c r="C3820" s="32"/>
    </row>
    <row r="3827" spans="3:3">
      <c r="C3827" s="160"/>
    </row>
    <row r="3839" spans="3:3">
      <c r="C3839" s="160"/>
    </row>
    <row r="3856" spans="3:3">
      <c r="C3856" s="32"/>
    </row>
    <row r="3892" spans="3:3">
      <c r="C3892" s="32"/>
    </row>
  </sheetData>
  <mergeCells count="15">
    <mergeCell ref="A46:A48"/>
    <mergeCell ref="D5:D6"/>
    <mergeCell ref="E5:E6"/>
    <mergeCell ref="F5:F6"/>
    <mergeCell ref="N45:R45"/>
    <mergeCell ref="N46:R46"/>
    <mergeCell ref="N9:R9"/>
    <mergeCell ref="N13:R13"/>
    <mergeCell ref="N15:R15"/>
    <mergeCell ref="N18:R18"/>
    <mergeCell ref="B1:C1"/>
    <mergeCell ref="K1:M1"/>
    <mergeCell ref="A2:M2"/>
    <mergeCell ref="N33:R33"/>
    <mergeCell ref="N44:R44"/>
  </mergeCells>
  <printOptions horizontalCentered="1"/>
  <pageMargins left="0" right="0" top="0.31496062992125984" bottom="0.39370078740157483" header="0" footer="0"/>
  <pageSetup paperSize="9" scale="90" orientation="landscape" r:id="rId1"/>
  <headerFooter alignWithMargins="0">
    <oddFooter>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5"/>
  <sheetViews>
    <sheetView tabSelected="1" view="pageBreakPreview" topLeftCell="A82" zoomScale="25" zoomScaleNormal="160" zoomScaleSheetLayoutView="25" workbookViewId="0">
      <selection activeCell="D10" sqref="D10"/>
    </sheetView>
  </sheetViews>
  <sheetFormatPr defaultColWidth="9.125" defaultRowHeight="15.75"/>
  <cols>
    <col min="1" max="1" width="3.125" style="590" customWidth="1"/>
    <col min="2" max="2" width="12.625" style="590" customWidth="1"/>
    <col min="3" max="3" width="36.25" style="590" customWidth="1"/>
    <col min="4" max="4" width="8.25" style="590" customWidth="1"/>
    <col min="5" max="5" width="10.75" style="590" customWidth="1"/>
    <col min="6" max="6" width="7.25" style="590" customWidth="1"/>
    <col min="7" max="7" width="5" style="590" customWidth="1"/>
    <col min="8" max="8" width="9.375" style="590" customWidth="1"/>
    <col min="9" max="9" width="7.625" style="590" customWidth="1"/>
    <col min="10" max="10" width="9.375" style="590" customWidth="1"/>
    <col min="11" max="11" width="6.625" style="590" customWidth="1"/>
    <col min="12" max="12" width="9.625" style="590" customWidth="1"/>
    <col min="13" max="13" width="10.875" style="590" customWidth="1"/>
    <col min="14" max="14" width="9.625" style="590" customWidth="1"/>
    <col min="15" max="16" width="7.75" style="590" customWidth="1"/>
    <col min="17" max="17" width="9" style="590" customWidth="1"/>
    <col min="18" max="16384" width="9.125" style="673"/>
  </cols>
  <sheetData>
    <row r="1" spans="1:17" s="809" customFormat="1" ht="25.5" customHeight="1">
      <c r="A1" s="914" t="s">
        <v>673</v>
      </c>
      <c r="B1" s="914"/>
      <c r="C1" s="914"/>
      <c r="D1" s="835"/>
      <c r="E1" s="836"/>
      <c r="F1" s="835"/>
      <c r="G1" s="835"/>
      <c r="H1" s="835"/>
      <c r="I1" s="835"/>
      <c r="J1" s="835"/>
      <c r="K1" s="915" t="s">
        <v>678</v>
      </c>
      <c r="L1" s="915"/>
      <c r="M1" s="915"/>
      <c r="N1" s="837"/>
      <c r="O1" s="837"/>
      <c r="P1" s="837"/>
      <c r="Q1" s="837"/>
    </row>
    <row r="2" spans="1:17" ht="45" customHeight="1">
      <c r="A2" s="918" t="s">
        <v>679</v>
      </c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</row>
    <row r="3" spans="1:17" ht="15" customHeight="1">
      <c r="A3" s="911" t="s">
        <v>4</v>
      </c>
      <c r="B3" s="911" t="s">
        <v>248</v>
      </c>
      <c r="C3" s="911" t="s">
        <v>249</v>
      </c>
      <c r="D3" s="911" t="s">
        <v>250</v>
      </c>
      <c r="E3" s="920" t="s">
        <v>251</v>
      </c>
      <c r="F3" s="921"/>
      <c r="G3" s="920" t="s">
        <v>252</v>
      </c>
      <c r="H3" s="921"/>
      <c r="I3" s="920" t="s">
        <v>253</v>
      </c>
      <c r="J3" s="921"/>
      <c r="K3" s="920" t="s">
        <v>254</v>
      </c>
      <c r="L3" s="921"/>
      <c r="M3" s="911" t="s">
        <v>255</v>
      </c>
      <c r="N3" s="477"/>
      <c r="O3" s="477"/>
      <c r="P3" s="477"/>
    </row>
    <row r="4" spans="1:17">
      <c r="A4" s="919"/>
      <c r="B4" s="919"/>
      <c r="C4" s="919"/>
      <c r="D4" s="919"/>
      <c r="E4" s="922"/>
      <c r="F4" s="923"/>
      <c r="G4" s="922"/>
      <c r="H4" s="923"/>
      <c r="I4" s="922"/>
      <c r="J4" s="923"/>
      <c r="K4" s="922"/>
      <c r="L4" s="923"/>
      <c r="M4" s="919"/>
      <c r="N4" s="477"/>
      <c r="O4" s="477"/>
      <c r="P4" s="477"/>
    </row>
    <row r="5" spans="1:17" ht="15" customHeight="1">
      <c r="A5" s="919"/>
      <c r="B5" s="919"/>
      <c r="C5" s="919"/>
      <c r="D5" s="919"/>
      <c r="E5" s="911" t="s">
        <v>256</v>
      </c>
      <c r="F5" s="911" t="s">
        <v>257</v>
      </c>
      <c r="G5" s="911" t="s">
        <v>258</v>
      </c>
      <c r="H5" s="911" t="s">
        <v>255</v>
      </c>
      <c r="I5" s="911" t="s">
        <v>258</v>
      </c>
      <c r="J5" s="911" t="s">
        <v>255</v>
      </c>
      <c r="K5" s="911" t="s">
        <v>258</v>
      </c>
      <c r="L5" s="911" t="s">
        <v>255</v>
      </c>
      <c r="M5" s="919"/>
      <c r="N5" s="477"/>
      <c r="O5" s="477"/>
      <c r="P5" s="477"/>
    </row>
    <row r="6" spans="1:17">
      <c r="A6" s="912"/>
      <c r="B6" s="912"/>
      <c r="C6" s="912"/>
      <c r="D6" s="912"/>
      <c r="E6" s="912"/>
      <c r="F6" s="912"/>
      <c r="G6" s="912"/>
      <c r="H6" s="912"/>
      <c r="I6" s="912"/>
      <c r="J6" s="912"/>
      <c r="K6" s="912"/>
      <c r="L6" s="912"/>
      <c r="M6" s="912"/>
      <c r="N6" s="477"/>
      <c r="O6" s="477"/>
      <c r="P6" s="477"/>
    </row>
    <row r="7" spans="1:17">
      <c r="A7" s="674">
        <v>1</v>
      </c>
      <c r="B7" s="675">
        <v>2</v>
      </c>
      <c r="C7" s="675">
        <v>3</v>
      </c>
      <c r="D7" s="675">
        <v>4</v>
      </c>
      <c r="E7" s="675">
        <v>5</v>
      </c>
      <c r="F7" s="675">
        <v>6</v>
      </c>
      <c r="G7" s="675">
        <v>7</v>
      </c>
      <c r="H7" s="675">
        <v>8</v>
      </c>
      <c r="I7" s="675">
        <v>9</v>
      </c>
      <c r="J7" s="675">
        <v>10</v>
      </c>
      <c r="K7" s="675">
        <v>11</v>
      </c>
      <c r="L7" s="675">
        <v>12</v>
      </c>
      <c r="M7" s="675">
        <v>13</v>
      </c>
      <c r="N7" s="477"/>
      <c r="O7" s="477"/>
      <c r="P7" s="477"/>
    </row>
    <row r="8" spans="1:17">
      <c r="A8" s="848">
        <v>1</v>
      </c>
      <c r="B8" s="469" t="s">
        <v>89</v>
      </c>
      <c r="C8" s="346" t="s">
        <v>259</v>
      </c>
      <c r="D8" s="470" t="s">
        <v>260</v>
      </c>
      <c r="E8" s="427"/>
      <c r="F8" s="576">
        <v>1.3</v>
      </c>
      <c r="G8" s="513"/>
      <c r="H8" s="513"/>
      <c r="I8" s="513"/>
      <c r="J8" s="576"/>
      <c r="K8" s="513"/>
      <c r="L8" s="576"/>
      <c r="M8" s="513"/>
      <c r="N8" s="477"/>
      <c r="O8" s="477"/>
      <c r="P8" s="477"/>
    </row>
    <row r="9" spans="1:17">
      <c r="A9" s="849"/>
      <c r="B9" s="469"/>
      <c r="C9" s="346" t="s">
        <v>261</v>
      </c>
      <c r="D9" s="470" t="s">
        <v>221</v>
      </c>
      <c r="E9" s="513">
        <v>1.6</v>
      </c>
      <c r="F9" s="576">
        <f>F8*E9</f>
        <v>2.08</v>
      </c>
      <c r="G9" s="513"/>
      <c r="H9" s="576"/>
      <c r="I9" s="597"/>
      <c r="J9" s="598"/>
      <c r="K9" s="597"/>
      <c r="L9" s="598"/>
      <c r="M9" s="513"/>
      <c r="N9" s="477"/>
      <c r="O9" s="477"/>
      <c r="P9" s="477"/>
    </row>
    <row r="10" spans="1:17" ht="31.5">
      <c r="A10" s="849"/>
      <c r="B10" s="347" t="s">
        <v>486</v>
      </c>
      <c r="C10" s="346" t="s">
        <v>262</v>
      </c>
      <c r="D10" s="347" t="s">
        <v>263</v>
      </c>
      <c r="E10" s="551">
        <v>1.9099999999999999E-2</v>
      </c>
      <c r="F10" s="552">
        <f>F8*E10</f>
        <v>2.4829999999999998E-2</v>
      </c>
      <c r="G10" s="350"/>
      <c r="H10" s="350"/>
      <c r="I10" s="350"/>
      <c r="J10" s="552"/>
      <c r="K10" s="350"/>
      <c r="L10" s="552"/>
      <c r="M10" s="350"/>
      <c r="N10" s="477"/>
      <c r="O10" s="477"/>
      <c r="P10" s="477"/>
    </row>
    <row r="11" spans="1:17" ht="24" customHeight="1">
      <c r="A11" s="849"/>
      <c r="B11" s="346" t="s">
        <v>487</v>
      </c>
      <c r="C11" s="553" t="s">
        <v>641</v>
      </c>
      <c r="D11" s="554" t="s">
        <v>263</v>
      </c>
      <c r="E11" s="555">
        <v>0.77500000000000002</v>
      </c>
      <c r="F11" s="556">
        <f>F8*E11</f>
        <v>1.0075000000000001</v>
      </c>
      <c r="G11" s="556"/>
      <c r="H11" s="556"/>
      <c r="I11" s="556"/>
      <c r="J11" s="556"/>
      <c r="K11" s="556"/>
      <c r="L11" s="556"/>
      <c r="M11" s="513"/>
      <c r="N11" s="916"/>
      <c r="O11" s="916"/>
      <c r="P11" s="916"/>
      <c r="Q11" s="916"/>
    </row>
    <row r="12" spans="1:17">
      <c r="A12" s="850"/>
      <c r="B12" s="347" t="s">
        <v>488</v>
      </c>
      <c r="C12" s="346" t="s">
        <v>489</v>
      </c>
      <c r="D12" s="557" t="s">
        <v>263</v>
      </c>
      <c r="E12" s="558">
        <f>0.775*0.5</f>
        <v>0.38750000000000001</v>
      </c>
      <c r="F12" s="559">
        <f>F8*E12</f>
        <v>0.50375000000000003</v>
      </c>
      <c r="G12" s="556"/>
      <c r="H12" s="513"/>
      <c r="I12" s="513"/>
      <c r="J12" s="559"/>
      <c r="K12" s="560"/>
      <c r="L12" s="588"/>
      <c r="M12" s="560"/>
      <c r="N12" s="672"/>
      <c r="O12" s="676"/>
      <c r="P12" s="676"/>
      <c r="Q12" s="676"/>
    </row>
    <row r="13" spans="1:17" ht="25.5" customHeight="1">
      <c r="A13" s="886">
        <v>11</v>
      </c>
      <c r="B13" s="561" t="s">
        <v>76</v>
      </c>
      <c r="C13" s="561" t="s">
        <v>642</v>
      </c>
      <c r="D13" s="562" t="s">
        <v>260</v>
      </c>
      <c r="E13" s="563"/>
      <c r="F13" s="564">
        <v>292</v>
      </c>
      <c r="G13" s="565"/>
      <c r="H13" s="566"/>
      <c r="I13" s="567"/>
      <c r="J13" s="568"/>
      <c r="K13" s="569"/>
      <c r="L13" s="569"/>
      <c r="M13" s="567"/>
      <c r="N13" s="862"/>
      <c r="O13" s="917"/>
      <c r="P13" s="917"/>
      <c r="Q13" s="917"/>
    </row>
    <row r="14" spans="1:17">
      <c r="A14" s="888"/>
      <c r="B14" s="668"/>
      <c r="C14" s="668" t="s">
        <v>261</v>
      </c>
      <c r="D14" s="668" t="s">
        <v>221</v>
      </c>
      <c r="E14" s="362">
        <v>2.06</v>
      </c>
      <c r="F14" s="570">
        <f>F13*E14</f>
        <v>601.52</v>
      </c>
      <c r="G14" s="343"/>
      <c r="H14" s="343"/>
      <c r="I14" s="668"/>
      <c r="J14" s="361"/>
      <c r="K14" s="668"/>
      <c r="L14" s="361"/>
      <c r="M14" s="343"/>
      <c r="N14" s="853"/>
      <c r="O14" s="916"/>
      <c r="P14" s="916"/>
      <c r="Q14" s="916"/>
    </row>
    <row r="15" spans="1:17" ht="31.5">
      <c r="A15" s="886">
        <v>12</v>
      </c>
      <c r="B15" s="473" t="s">
        <v>51</v>
      </c>
      <c r="C15" s="346" t="s">
        <v>643</v>
      </c>
      <c r="D15" s="347" t="s">
        <v>260</v>
      </c>
      <c r="E15" s="348"/>
      <c r="F15" s="552">
        <f>47.5+96.5</f>
        <v>144</v>
      </c>
      <c r="G15" s="350"/>
      <c r="H15" s="677"/>
      <c r="I15" s="350"/>
      <c r="J15" s="678"/>
      <c r="K15" s="585"/>
      <c r="L15" s="585"/>
      <c r="M15" s="350"/>
      <c r="N15" s="853"/>
      <c r="O15" s="854"/>
      <c r="P15" s="854"/>
      <c r="Q15" s="854"/>
    </row>
    <row r="16" spans="1:17">
      <c r="A16" s="887"/>
      <c r="B16" s="679"/>
      <c r="C16" s="680" t="s">
        <v>261</v>
      </c>
      <c r="D16" s="347" t="s">
        <v>221</v>
      </c>
      <c r="E16" s="513">
        <v>1.8</v>
      </c>
      <c r="F16" s="576">
        <f>F15*E16</f>
        <v>259.2</v>
      </c>
      <c r="G16" s="513"/>
      <c r="H16" s="513"/>
      <c r="I16" s="670"/>
      <c r="J16" s="470"/>
      <c r="K16" s="670"/>
      <c r="L16" s="470"/>
      <c r="M16" s="513"/>
      <c r="N16" s="853"/>
      <c r="O16" s="916"/>
      <c r="P16" s="916"/>
      <c r="Q16" s="916"/>
    </row>
    <row r="17" spans="1:17">
      <c r="A17" s="888"/>
      <c r="B17" s="681" t="s">
        <v>245</v>
      </c>
      <c r="C17" s="682" t="s">
        <v>266</v>
      </c>
      <c r="D17" s="671" t="s">
        <v>215</v>
      </c>
      <c r="E17" s="560">
        <v>1.1000000000000001</v>
      </c>
      <c r="F17" s="588">
        <f>F15*E17</f>
        <v>158.4</v>
      </c>
      <c r="G17" s="560"/>
      <c r="H17" s="683"/>
      <c r="I17" s="560"/>
      <c r="J17" s="684"/>
      <c r="K17" s="662"/>
      <c r="L17" s="685"/>
      <c r="M17" s="683"/>
      <c r="N17" s="853"/>
      <c r="O17" s="916"/>
      <c r="P17" s="916"/>
      <c r="Q17" s="916"/>
    </row>
    <row r="18" spans="1:17" ht="29.25" customHeight="1">
      <c r="A18" s="904">
        <v>14</v>
      </c>
      <c r="B18" s="561" t="s">
        <v>490</v>
      </c>
      <c r="C18" s="561" t="s">
        <v>268</v>
      </c>
      <c r="D18" s="562" t="s">
        <v>269</v>
      </c>
      <c r="E18" s="563"/>
      <c r="F18" s="564">
        <f>F15/1000</f>
        <v>0.14399999999999999</v>
      </c>
      <c r="G18" s="686"/>
      <c r="H18" s="687"/>
      <c r="I18" s="686"/>
      <c r="J18" s="687"/>
      <c r="K18" s="686"/>
      <c r="L18" s="687"/>
      <c r="M18" s="686"/>
      <c r="N18" s="862"/>
      <c r="O18" s="917"/>
      <c r="P18" s="917"/>
      <c r="Q18" s="917"/>
    </row>
    <row r="19" spans="1:17">
      <c r="A19" s="913"/>
      <c r="B19" s="671" t="s">
        <v>491</v>
      </c>
      <c r="C19" s="671" t="s">
        <v>270</v>
      </c>
      <c r="D19" s="557" t="s">
        <v>263</v>
      </c>
      <c r="E19" s="558">
        <v>1.85</v>
      </c>
      <c r="F19" s="571">
        <f>F18*E19</f>
        <v>0.26639999999999997</v>
      </c>
      <c r="G19" s="560"/>
      <c r="H19" s="560"/>
      <c r="I19" s="572"/>
      <c r="J19" s="573"/>
      <c r="K19" s="560"/>
      <c r="L19" s="588"/>
      <c r="M19" s="560"/>
      <c r="N19" s="477"/>
      <c r="O19" s="477"/>
      <c r="P19" s="477"/>
    </row>
    <row r="20" spans="1:17" ht="27.75" customHeight="1">
      <c r="A20" s="902">
        <v>15</v>
      </c>
      <c r="B20" s="561" t="s">
        <v>492</v>
      </c>
      <c r="C20" s="561" t="s">
        <v>271</v>
      </c>
      <c r="D20" s="577" t="s">
        <v>272</v>
      </c>
      <c r="E20" s="578"/>
      <c r="F20" s="579">
        <v>1.03</v>
      </c>
      <c r="G20" s="580"/>
      <c r="H20" s="581"/>
      <c r="I20" s="659"/>
      <c r="J20" s="688"/>
      <c r="K20" s="689"/>
      <c r="L20" s="690"/>
      <c r="M20" s="691"/>
      <c r="N20" s="862"/>
      <c r="O20" s="917"/>
      <c r="P20" s="917"/>
      <c r="Q20" s="917"/>
    </row>
    <row r="21" spans="1:17">
      <c r="A21" s="903"/>
      <c r="B21" s="670"/>
      <c r="C21" s="346" t="s">
        <v>261</v>
      </c>
      <c r="D21" s="670" t="s">
        <v>221</v>
      </c>
      <c r="E21" s="574">
        <v>121</v>
      </c>
      <c r="F21" s="575">
        <f>E21*F20</f>
        <v>124.63000000000001</v>
      </c>
      <c r="G21" s="513"/>
      <c r="H21" s="576"/>
      <c r="I21" s="597"/>
      <c r="J21" s="598"/>
      <c r="K21" s="597"/>
      <c r="L21" s="598"/>
      <c r="M21" s="513"/>
      <c r="N21" s="853"/>
      <c r="O21" s="916"/>
      <c r="P21" s="916"/>
      <c r="Q21" s="916"/>
    </row>
    <row r="22" spans="1:17" ht="33" customHeight="1">
      <c r="A22" s="902">
        <v>16</v>
      </c>
      <c r="B22" s="561" t="s">
        <v>492</v>
      </c>
      <c r="C22" s="561" t="s">
        <v>273</v>
      </c>
      <c r="D22" s="577" t="s">
        <v>272</v>
      </c>
      <c r="E22" s="578"/>
      <c r="F22" s="579">
        <v>0.23849999999999999</v>
      </c>
      <c r="G22" s="580"/>
      <c r="H22" s="581"/>
      <c r="I22" s="692"/>
      <c r="J22" s="581"/>
      <c r="K22" s="659"/>
      <c r="L22" s="658"/>
      <c r="M22" s="659"/>
      <c r="N22" s="862"/>
      <c r="O22" s="917"/>
      <c r="P22" s="917"/>
      <c r="Q22" s="917"/>
    </row>
    <row r="23" spans="1:17">
      <c r="A23" s="903"/>
      <c r="B23" s="671"/>
      <c r="C23" s="334" t="s">
        <v>261</v>
      </c>
      <c r="D23" s="557" t="s">
        <v>221</v>
      </c>
      <c r="E23" s="574">
        <v>121</v>
      </c>
      <c r="F23" s="571">
        <f>F22*E23</f>
        <v>28.858499999999999</v>
      </c>
      <c r="G23" s="513"/>
      <c r="H23" s="582"/>
      <c r="I23" s="560"/>
      <c r="J23" s="588"/>
      <c r="K23" s="560"/>
      <c r="L23" s="588"/>
      <c r="M23" s="560"/>
      <c r="N23" s="853"/>
      <c r="O23" s="916"/>
      <c r="P23" s="916"/>
      <c r="Q23" s="916"/>
    </row>
    <row r="24" spans="1:17" ht="31.5">
      <c r="A24" s="848">
        <v>17</v>
      </c>
      <c r="B24" s="547" t="s">
        <v>140</v>
      </c>
      <c r="C24" s="561" t="s">
        <v>275</v>
      </c>
      <c r="D24" s="671" t="s">
        <v>215</v>
      </c>
      <c r="E24" s="578"/>
      <c r="F24" s="564">
        <f>189*1.7</f>
        <v>321.3</v>
      </c>
      <c r="G24" s="693"/>
      <c r="H24" s="694"/>
      <c r="I24" s="695"/>
      <c r="J24" s="696"/>
      <c r="K24" s="695"/>
      <c r="L24" s="696"/>
      <c r="M24" s="697"/>
      <c r="N24" s="477"/>
      <c r="O24" s="477"/>
      <c r="P24" s="477"/>
      <c r="Q24" s="477"/>
    </row>
    <row r="25" spans="1:17">
      <c r="A25" s="850"/>
      <c r="B25" s="698"/>
      <c r="C25" s="671" t="s">
        <v>261</v>
      </c>
      <c r="D25" s="671" t="s">
        <v>221</v>
      </c>
      <c r="E25" s="558">
        <v>0.87</v>
      </c>
      <c r="F25" s="588">
        <f>F24*E25</f>
        <v>279.53100000000001</v>
      </c>
      <c r="G25" s="513"/>
      <c r="H25" s="588"/>
      <c r="I25" s="699"/>
      <c r="J25" s="700"/>
      <c r="K25" s="699"/>
      <c r="L25" s="700"/>
      <c r="M25" s="560"/>
      <c r="N25" s="853"/>
      <c r="O25" s="916"/>
      <c r="P25" s="916"/>
      <c r="Q25" s="916"/>
    </row>
    <row r="26" spans="1:17" ht="31.5">
      <c r="A26" s="394">
        <v>18</v>
      </c>
      <c r="B26" s="397" t="s">
        <v>277</v>
      </c>
      <c r="C26" s="593" t="s">
        <v>278</v>
      </c>
      <c r="D26" s="593" t="s">
        <v>276</v>
      </c>
      <c r="E26" s="701"/>
      <c r="F26" s="594">
        <f>F24</f>
        <v>321.3</v>
      </c>
      <c r="G26" s="394"/>
      <c r="H26" s="702"/>
      <c r="I26" s="702"/>
      <c r="J26" s="702"/>
      <c r="K26" s="385"/>
      <c r="L26" s="703"/>
      <c r="M26" s="385"/>
      <c r="N26" s="853"/>
      <c r="O26" s="916"/>
      <c r="P26" s="916"/>
      <c r="Q26" s="916"/>
    </row>
    <row r="27" spans="1:17" ht="23.25" customHeight="1">
      <c r="A27" s="898">
        <v>13</v>
      </c>
      <c r="B27" s="583" t="s">
        <v>493</v>
      </c>
      <c r="C27" s="561" t="s">
        <v>279</v>
      </c>
      <c r="D27" s="569" t="s">
        <v>260</v>
      </c>
      <c r="E27" s="563"/>
      <c r="F27" s="564">
        <v>0.26</v>
      </c>
      <c r="G27" s="567"/>
      <c r="H27" s="566"/>
      <c r="I27" s="567"/>
      <c r="J27" s="568"/>
      <c r="K27" s="569"/>
      <c r="L27" s="569"/>
      <c r="M27" s="567"/>
      <c r="N27" s="853"/>
      <c r="O27" s="854"/>
      <c r="P27" s="854"/>
      <c r="Q27" s="854"/>
    </row>
    <row r="28" spans="1:17">
      <c r="A28" s="899"/>
      <c r="B28" s="584"/>
      <c r="C28" s="670" t="s">
        <v>261</v>
      </c>
      <c r="D28" s="585" t="s">
        <v>221</v>
      </c>
      <c r="E28" s="513">
        <v>1.78</v>
      </c>
      <c r="F28" s="559">
        <f>F27*E28</f>
        <v>0.46280000000000004</v>
      </c>
      <c r="G28" s="513"/>
      <c r="H28" s="513"/>
      <c r="I28" s="670"/>
      <c r="J28" s="657"/>
      <c r="K28" s="670"/>
      <c r="L28" s="657"/>
      <c r="M28" s="513"/>
      <c r="N28" s="853"/>
      <c r="O28" s="916"/>
      <c r="P28" s="916"/>
      <c r="Q28" s="916"/>
    </row>
    <row r="29" spans="1:17">
      <c r="A29" s="899"/>
      <c r="B29" s="586" t="s">
        <v>567</v>
      </c>
      <c r="C29" s="671" t="s">
        <v>494</v>
      </c>
      <c r="D29" s="587" t="s">
        <v>215</v>
      </c>
      <c r="E29" s="560">
        <v>1.1000000000000001</v>
      </c>
      <c r="F29" s="588">
        <f>F27*E29</f>
        <v>0.28600000000000003</v>
      </c>
      <c r="G29" s="560"/>
      <c r="H29" s="560"/>
      <c r="I29" s="671"/>
      <c r="J29" s="557"/>
      <c r="K29" s="671"/>
      <c r="L29" s="557"/>
      <c r="M29" s="560"/>
      <c r="N29" s="477"/>
      <c r="O29" s="477"/>
      <c r="P29" s="477"/>
    </row>
    <row r="30" spans="1:17" ht="63">
      <c r="A30" s="848">
        <v>10</v>
      </c>
      <c r="B30" s="670" t="s">
        <v>495</v>
      </c>
      <c r="C30" s="346" t="s">
        <v>644</v>
      </c>
      <c r="D30" s="470" t="s">
        <v>405</v>
      </c>
      <c r="E30" s="427"/>
      <c r="F30" s="575">
        <f>2.6/0.2/1000</f>
        <v>1.2999999999999999E-2</v>
      </c>
      <c r="G30" s="595"/>
      <c r="H30" s="596"/>
      <c r="I30" s="595"/>
      <c r="J30" s="596"/>
      <c r="K30" s="595"/>
      <c r="L30" s="596"/>
      <c r="M30" s="595"/>
      <c r="N30" s="862"/>
      <c r="O30" s="917"/>
      <c r="P30" s="917"/>
      <c r="Q30" s="917"/>
    </row>
    <row r="31" spans="1:17" ht="33.75" customHeight="1">
      <c r="A31" s="849"/>
      <c r="B31" s="670"/>
      <c r="C31" s="346" t="s">
        <v>261</v>
      </c>
      <c r="D31" s="670" t="s">
        <v>221</v>
      </c>
      <c r="E31" s="427">
        <v>33</v>
      </c>
      <c r="F31" s="575">
        <f>F30*E31</f>
        <v>0.42899999999999999</v>
      </c>
      <c r="G31" s="513"/>
      <c r="H31" s="576"/>
      <c r="I31" s="597"/>
      <c r="J31" s="598"/>
      <c r="K31" s="597"/>
      <c r="L31" s="598"/>
      <c r="M31" s="513"/>
      <c r="N31" s="853"/>
      <c r="O31" s="916"/>
      <c r="P31" s="916"/>
      <c r="Q31" s="916"/>
    </row>
    <row r="32" spans="1:17">
      <c r="A32" s="849"/>
      <c r="B32" s="470">
        <v>1504</v>
      </c>
      <c r="C32" s="346" t="s">
        <v>281</v>
      </c>
      <c r="D32" s="470" t="s">
        <v>263</v>
      </c>
      <c r="E32" s="427">
        <v>0.42</v>
      </c>
      <c r="F32" s="575">
        <f>F30*E32</f>
        <v>5.4599999999999996E-3</v>
      </c>
      <c r="G32" s="595"/>
      <c r="H32" s="598"/>
      <c r="I32" s="597"/>
      <c r="J32" s="598"/>
      <c r="K32" s="513"/>
      <c r="L32" s="576"/>
      <c r="M32" s="513"/>
      <c r="N32" s="477"/>
      <c r="O32" s="477"/>
      <c r="P32" s="477"/>
    </row>
    <row r="33" spans="1:16">
      <c r="A33" s="849"/>
      <c r="B33" s="470">
        <v>1010</v>
      </c>
      <c r="C33" s="346" t="s">
        <v>282</v>
      </c>
      <c r="D33" s="470" t="s">
        <v>263</v>
      </c>
      <c r="E33" s="427">
        <v>2.58</v>
      </c>
      <c r="F33" s="575">
        <f>F30*E33</f>
        <v>3.354E-2</v>
      </c>
      <c r="G33" s="595"/>
      <c r="H33" s="598"/>
      <c r="I33" s="513"/>
      <c r="J33" s="576"/>
      <c r="K33" s="513"/>
      <c r="L33" s="576"/>
      <c r="M33" s="513"/>
      <c r="N33" s="477"/>
      <c r="O33" s="477"/>
      <c r="P33" s="477"/>
    </row>
    <row r="34" spans="1:16" ht="31.5">
      <c r="A34" s="849"/>
      <c r="B34" s="470">
        <v>1521</v>
      </c>
      <c r="C34" s="346" t="s">
        <v>283</v>
      </c>
      <c r="D34" s="470" t="s">
        <v>263</v>
      </c>
      <c r="E34" s="427">
        <v>11.2</v>
      </c>
      <c r="F34" s="575">
        <f>F30*E34</f>
        <v>0.14559999999999998</v>
      </c>
      <c r="G34" s="595"/>
      <c r="H34" s="598"/>
      <c r="I34" s="513"/>
      <c r="J34" s="576"/>
      <c r="K34" s="513"/>
      <c r="L34" s="576"/>
      <c r="M34" s="513"/>
      <c r="N34" s="477"/>
      <c r="O34" s="477"/>
      <c r="P34" s="477"/>
    </row>
    <row r="35" spans="1:16">
      <c r="A35" s="849"/>
      <c r="B35" s="470">
        <v>1522</v>
      </c>
      <c r="C35" s="346" t="s">
        <v>284</v>
      </c>
      <c r="D35" s="470" t="s">
        <v>263</v>
      </c>
      <c r="E35" s="427">
        <v>24.8</v>
      </c>
      <c r="F35" s="575">
        <f>F30*E35</f>
        <v>0.32240000000000002</v>
      </c>
      <c r="G35" s="595"/>
      <c r="H35" s="598"/>
      <c r="I35" s="513"/>
      <c r="J35" s="576"/>
      <c r="K35" s="513"/>
      <c r="L35" s="576"/>
      <c r="M35" s="513"/>
      <c r="N35" s="477"/>
      <c r="O35" s="477"/>
      <c r="P35" s="477"/>
    </row>
    <row r="36" spans="1:16">
      <c r="A36" s="849"/>
      <c r="B36" s="470">
        <v>1554</v>
      </c>
      <c r="C36" s="346" t="s">
        <v>285</v>
      </c>
      <c r="D36" s="470" t="s">
        <v>263</v>
      </c>
      <c r="E36" s="427">
        <v>4.1399999999999997</v>
      </c>
      <c r="F36" s="575">
        <f>F30*E36</f>
        <v>5.3819999999999993E-2</v>
      </c>
      <c r="G36" s="595"/>
      <c r="H36" s="598"/>
      <c r="I36" s="513"/>
      <c r="J36" s="576"/>
      <c r="K36" s="513"/>
      <c r="L36" s="576"/>
      <c r="M36" s="513"/>
      <c r="N36" s="477"/>
      <c r="O36" s="477"/>
      <c r="P36" s="477"/>
    </row>
    <row r="37" spans="1:16">
      <c r="A37" s="849"/>
      <c r="B37" s="470">
        <v>1559</v>
      </c>
      <c r="C37" s="346" t="s">
        <v>496</v>
      </c>
      <c r="D37" s="470" t="s">
        <v>263</v>
      </c>
      <c r="E37" s="427">
        <v>0.53</v>
      </c>
      <c r="F37" s="575">
        <f>F30*E37</f>
        <v>6.8900000000000003E-3</v>
      </c>
      <c r="G37" s="595"/>
      <c r="H37" s="598"/>
      <c r="I37" s="513"/>
      <c r="J37" s="576"/>
      <c r="K37" s="513"/>
      <c r="L37" s="576"/>
      <c r="M37" s="513"/>
      <c r="N37" s="477"/>
      <c r="O37" s="477"/>
      <c r="P37" s="477"/>
    </row>
    <row r="38" spans="1:16">
      <c r="A38" s="849"/>
      <c r="B38" s="415" t="s">
        <v>165</v>
      </c>
      <c r="C38" s="346" t="s">
        <v>286</v>
      </c>
      <c r="D38" s="470" t="s">
        <v>260</v>
      </c>
      <c r="E38" s="599">
        <f>189+12.6*5</f>
        <v>252</v>
      </c>
      <c r="F38" s="575">
        <f>F30*E38</f>
        <v>3.2759999999999998</v>
      </c>
      <c r="G38" s="595"/>
      <c r="H38" s="598"/>
      <c r="I38" s="513"/>
      <c r="J38" s="600"/>
      <c r="K38" s="601"/>
      <c r="L38" s="602"/>
      <c r="M38" s="599"/>
      <c r="N38" s="477"/>
      <c r="O38" s="477"/>
      <c r="P38" s="477"/>
    </row>
    <row r="39" spans="1:16">
      <c r="A39" s="850"/>
      <c r="B39" s="557"/>
      <c r="C39" s="334" t="s">
        <v>287</v>
      </c>
      <c r="D39" s="557" t="s">
        <v>260</v>
      </c>
      <c r="E39" s="558">
        <v>30</v>
      </c>
      <c r="F39" s="571">
        <f>F30*E39</f>
        <v>0.38999999999999996</v>
      </c>
      <c r="G39" s="560"/>
      <c r="H39" s="588"/>
      <c r="I39" s="560"/>
      <c r="J39" s="588"/>
      <c r="K39" s="603"/>
      <c r="L39" s="582"/>
      <c r="M39" s="560"/>
      <c r="N39" s="477"/>
      <c r="O39" s="477"/>
      <c r="P39" s="477"/>
    </row>
    <row r="40" spans="1:16">
      <c r="A40" s="848">
        <v>6</v>
      </c>
      <c r="B40" s="606" t="s">
        <v>288</v>
      </c>
      <c r="C40" s="605" t="s">
        <v>289</v>
      </c>
      <c r="D40" s="606" t="s">
        <v>276</v>
      </c>
      <c r="E40" s="607"/>
      <c r="F40" s="610">
        <f>13*0.7/1000</f>
        <v>9.1000000000000004E-3</v>
      </c>
      <c r="G40" s="597"/>
      <c r="H40" s="598"/>
      <c r="I40" s="631"/>
      <c r="J40" s="610"/>
      <c r="K40" s="597"/>
      <c r="L40" s="598"/>
      <c r="M40" s="631"/>
      <c r="N40" s="477"/>
      <c r="O40" s="477"/>
      <c r="P40" s="477"/>
    </row>
    <row r="41" spans="1:16">
      <c r="A41" s="849"/>
      <c r="B41" s="604">
        <v>1501</v>
      </c>
      <c r="C41" s="605" t="s">
        <v>290</v>
      </c>
      <c r="D41" s="606" t="s">
        <v>263</v>
      </c>
      <c r="E41" s="607">
        <v>0.3</v>
      </c>
      <c r="F41" s="608">
        <f>F40*E41</f>
        <v>2.7300000000000002E-3</v>
      </c>
      <c r="G41" s="597"/>
      <c r="H41" s="598"/>
      <c r="I41" s="597"/>
      <c r="J41" s="598"/>
      <c r="K41" s="609"/>
      <c r="L41" s="610"/>
      <c r="M41" s="631"/>
      <c r="N41" s="477"/>
      <c r="O41" s="477"/>
      <c r="P41" s="477"/>
    </row>
    <row r="42" spans="1:16">
      <c r="A42" s="850"/>
      <c r="B42" s="628" t="s">
        <v>497</v>
      </c>
      <c r="C42" s="629" t="s">
        <v>498</v>
      </c>
      <c r="D42" s="628" t="s">
        <v>276</v>
      </c>
      <c r="E42" s="704">
        <v>1.03</v>
      </c>
      <c r="F42" s="705">
        <f>F40*E42</f>
        <v>9.3730000000000011E-3</v>
      </c>
      <c r="G42" s="603"/>
      <c r="H42" s="582"/>
      <c r="I42" s="630"/>
      <c r="J42" s="706"/>
      <c r="K42" s="603"/>
      <c r="L42" s="582"/>
      <c r="M42" s="630"/>
      <c r="N42" s="477"/>
      <c r="O42" s="477"/>
      <c r="P42" s="477"/>
    </row>
    <row r="43" spans="1:16" ht="31.5">
      <c r="A43" s="848">
        <v>7</v>
      </c>
      <c r="B43" s="707" t="s">
        <v>666</v>
      </c>
      <c r="C43" s="324" t="s">
        <v>291</v>
      </c>
      <c r="D43" s="325" t="s">
        <v>292</v>
      </c>
      <c r="E43" s="708"/>
      <c r="F43" s="618">
        <v>1.2999999999999999E-2</v>
      </c>
      <c r="G43" s="617"/>
      <c r="H43" s="619"/>
      <c r="I43" s="328"/>
      <c r="J43" s="618"/>
      <c r="K43" s="617"/>
      <c r="L43" s="619"/>
      <c r="M43" s="328"/>
      <c r="N43" s="477"/>
      <c r="O43" s="477"/>
      <c r="P43" s="477"/>
    </row>
    <row r="44" spans="1:16">
      <c r="A44" s="849"/>
      <c r="B44" s="604"/>
      <c r="C44" s="324" t="s">
        <v>261</v>
      </c>
      <c r="D44" s="604" t="s">
        <v>221</v>
      </c>
      <c r="E44" s="427">
        <f>(37.5+0.07*4)/10</f>
        <v>3.778</v>
      </c>
      <c r="F44" s="612">
        <f>F43*E44</f>
        <v>4.9113999999999998E-2</v>
      </c>
      <c r="G44" s="609"/>
      <c r="H44" s="615"/>
      <c r="I44" s="613"/>
      <c r="J44" s="614"/>
      <c r="K44" s="613"/>
      <c r="L44" s="614"/>
      <c r="M44" s="609"/>
      <c r="N44" s="477"/>
      <c r="O44" s="477"/>
      <c r="P44" s="477"/>
    </row>
    <row r="45" spans="1:16">
      <c r="A45" s="849"/>
      <c r="B45" s="604">
        <v>1564</v>
      </c>
      <c r="C45" s="324" t="s">
        <v>293</v>
      </c>
      <c r="D45" s="604" t="s">
        <v>263</v>
      </c>
      <c r="E45" s="611">
        <v>0.30199999999999999</v>
      </c>
      <c r="F45" s="612">
        <f>F43*E45</f>
        <v>3.9259999999999998E-3</v>
      </c>
      <c r="G45" s="613"/>
      <c r="H45" s="614"/>
      <c r="I45" s="613"/>
      <c r="J45" s="614"/>
      <c r="K45" s="609"/>
      <c r="L45" s="615"/>
      <c r="M45" s="609"/>
      <c r="N45" s="709"/>
      <c r="O45" s="477"/>
      <c r="P45" s="477"/>
    </row>
    <row r="46" spans="1:16" ht="31.5">
      <c r="A46" s="849"/>
      <c r="B46" s="470">
        <v>1521</v>
      </c>
      <c r="C46" s="324" t="s">
        <v>283</v>
      </c>
      <c r="D46" s="604" t="s">
        <v>263</v>
      </c>
      <c r="E46" s="611">
        <v>0.37</v>
      </c>
      <c r="F46" s="612">
        <f>F43*E46</f>
        <v>4.81E-3</v>
      </c>
      <c r="G46" s="613"/>
      <c r="H46" s="614"/>
      <c r="I46" s="609"/>
      <c r="J46" s="615"/>
      <c r="K46" s="513"/>
      <c r="L46" s="615"/>
      <c r="M46" s="609"/>
      <c r="N46" s="477"/>
      <c r="O46" s="477"/>
      <c r="P46" s="477"/>
    </row>
    <row r="47" spans="1:16">
      <c r="A47" s="849"/>
      <c r="B47" s="470">
        <v>1522</v>
      </c>
      <c r="C47" s="324" t="s">
        <v>284</v>
      </c>
      <c r="D47" s="604" t="s">
        <v>263</v>
      </c>
      <c r="E47" s="611">
        <v>1.1100000000000001</v>
      </c>
      <c r="F47" s="612">
        <f>F43*E47</f>
        <v>1.443E-2</v>
      </c>
      <c r="G47" s="613"/>
      <c r="H47" s="614"/>
      <c r="I47" s="609"/>
      <c r="J47" s="615"/>
      <c r="K47" s="513"/>
      <c r="L47" s="615"/>
      <c r="M47" s="609"/>
      <c r="N47" s="477"/>
      <c r="O47" s="477"/>
      <c r="P47" s="477"/>
    </row>
    <row r="48" spans="1:16">
      <c r="A48" s="849"/>
      <c r="B48" s="604"/>
      <c r="C48" s="324" t="s">
        <v>222</v>
      </c>
      <c r="D48" s="604" t="s">
        <v>240</v>
      </c>
      <c r="E48" s="611">
        <v>0.23</v>
      </c>
      <c r="F48" s="612">
        <f>F43*E48</f>
        <v>2.99E-3</v>
      </c>
      <c r="G48" s="613"/>
      <c r="H48" s="614"/>
      <c r="I48" s="609"/>
      <c r="J48" s="615"/>
      <c r="K48" s="609"/>
      <c r="L48" s="615"/>
      <c r="M48" s="609"/>
      <c r="N48" s="477"/>
      <c r="O48" s="477"/>
      <c r="P48" s="477"/>
    </row>
    <row r="49" spans="1:16">
      <c r="A49" s="849"/>
      <c r="B49" s="325" t="s">
        <v>499</v>
      </c>
      <c r="C49" s="324" t="s">
        <v>294</v>
      </c>
      <c r="D49" s="325" t="s">
        <v>276</v>
      </c>
      <c r="E49" s="670">
        <f>(93.1+11.6*4)/10</f>
        <v>13.95</v>
      </c>
      <c r="F49" s="616">
        <f>F43*E49</f>
        <v>0.18134999999999998</v>
      </c>
      <c r="G49" s="617"/>
      <c r="H49" s="328"/>
      <c r="I49" s="328"/>
      <c r="J49" s="618"/>
      <c r="K49" s="617"/>
      <c r="L49" s="619"/>
      <c r="M49" s="328"/>
      <c r="N49" s="477"/>
      <c r="O49" s="477"/>
      <c r="P49" s="477"/>
    </row>
    <row r="50" spans="1:16">
      <c r="A50" s="850"/>
      <c r="B50" s="586"/>
      <c r="C50" s="620" t="s">
        <v>295</v>
      </c>
      <c r="D50" s="621" t="s">
        <v>240</v>
      </c>
      <c r="E50" s="671">
        <f>(14.5+0.02*4)/10</f>
        <v>1.458</v>
      </c>
      <c r="F50" s="623">
        <f>F43*E50</f>
        <v>1.8953999999999999E-2</v>
      </c>
      <c r="G50" s="624"/>
      <c r="H50" s="625"/>
      <c r="I50" s="625"/>
      <c r="J50" s="626"/>
      <c r="K50" s="624"/>
      <c r="L50" s="627"/>
      <c r="M50" s="625"/>
      <c r="N50" s="477"/>
      <c r="O50" s="477"/>
      <c r="P50" s="477"/>
    </row>
    <row r="51" spans="1:16">
      <c r="A51" s="889">
        <v>8</v>
      </c>
      <c r="B51" s="604" t="s">
        <v>288</v>
      </c>
      <c r="C51" s="324" t="s">
        <v>657</v>
      </c>
      <c r="D51" s="604" t="s">
        <v>276</v>
      </c>
      <c r="E51" s="611"/>
      <c r="F51" s="612">
        <f>10*0.00035</f>
        <v>3.5000000000000001E-3</v>
      </c>
      <c r="G51" s="613"/>
      <c r="H51" s="614"/>
      <c r="I51" s="609"/>
      <c r="J51" s="615"/>
      <c r="K51" s="613"/>
      <c r="L51" s="614"/>
      <c r="M51" s="609"/>
      <c r="N51" s="477"/>
      <c r="O51" s="477"/>
      <c r="P51" s="477"/>
    </row>
    <row r="52" spans="1:16">
      <c r="A52" s="890"/>
      <c r="B52" s="604">
        <v>1501</v>
      </c>
      <c r="C52" s="324" t="s">
        <v>290</v>
      </c>
      <c r="D52" s="604" t="s">
        <v>263</v>
      </c>
      <c r="E52" s="611">
        <v>0.3</v>
      </c>
      <c r="F52" s="612">
        <f>F51*E52</f>
        <v>1.0499999999999999E-3</v>
      </c>
      <c r="G52" s="613"/>
      <c r="H52" s="614"/>
      <c r="I52" s="613"/>
      <c r="J52" s="614"/>
      <c r="K52" s="609"/>
      <c r="L52" s="615"/>
      <c r="M52" s="609"/>
      <c r="N52" s="477"/>
      <c r="O52" s="477"/>
      <c r="P52" s="477"/>
    </row>
    <row r="53" spans="1:16">
      <c r="A53" s="891"/>
      <c r="B53" s="628" t="s">
        <v>497</v>
      </c>
      <c r="C53" s="629" t="s">
        <v>656</v>
      </c>
      <c r="D53" s="621" t="s">
        <v>276</v>
      </c>
      <c r="E53" s="622">
        <v>1.03</v>
      </c>
      <c r="F53" s="626">
        <f>F51*E53</f>
        <v>3.6050000000000001E-3</v>
      </c>
      <c r="G53" s="624"/>
      <c r="H53" s="627"/>
      <c r="I53" s="630"/>
      <c r="J53" s="626"/>
      <c r="K53" s="624"/>
      <c r="L53" s="627"/>
      <c r="M53" s="625"/>
      <c r="N53" s="477"/>
      <c r="O53" s="477"/>
      <c r="P53" s="477"/>
    </row>
    <row r="54" spans="1:16" ht="31.5">
      <c r="A54" s="889">
        <v>9</v>
      </c>
      <c r="B54" s="663" t="s">
        <v>667</v>
      </c>
      <c r="C54" s="324" t="s">
        <v>296</v>
      </c>
      <c r="D54" s="604" t="s">
        <v>292</v>
      </c>
      <c r="E54" s="611"/>
      <c r="F54" s="615">
        <f>F43</f>
        <v>1.2999999999999999E-2</v>
      </c>
      <c r="G54" s="613"/>
      <c r="H54" s="614"/>
      <c r="I54" s="631"/>
      <c r="J54" s="615"/>
      <c r="K54" s="613"/>
      <c r="L54" s="614"/>
      <c r="M54" s="609"/>
      <c r="N54" s="477"/>
      <c r="O54" s="477"/>
      <c r="P54" s="477"/>
    </row>
    <row r="55" spans="1:16">
      <c r="A55" s="890"/>
      <c r="B55" s="604"/>
      <c r="C55" s="324" t="s">
        <v>261</v>
      </c>
      <c r="D55" s="604" t="s">
        <v>221</v>
      </c>
      <c r="E55" s="611">
        <v>3.75</v>
      </c>
      <c r="F55" s="615">
        <f>F54*E55</f>
        <v>4.8749999999999995E-2</v>
      </c>
      <c r="G55" s="613"/>
      <c r="H55" s="614"/>
      <c r="I55" s="631"/>
      <c r="J55" s="615"/>
      <c r="K55" s="613"/>
      <c r="L55" s="614"/>
      <c r="M55" s="609"/>
      <c r="N55" s="477"/>
      <c r="O55" s="477"/>
      <c r="P55" s="477"/>
    </row>
    <row r="56" spans="1:16">
      <c r="A56" s="890"/>
      <c r="B56" s="604">
        <v>1564</v>
      </c>
      <c r="C56" s="324" t="s">
        <v>293</v>
      </c>
      <c r="D56" s="604" t="s">
        <v>263</v>
      </c>
      <c r="E56" s="611">
        <v>0.30199999999999999</v>
      </c>
      <c r="F56" s="615">
        <f>F54*E56</f>
        <v>3.9259999999999998E-3</v>
      </c>
      <c r="G56" s="613"/>
      <c r="H56" s="614"/>
      <c r="I56" s="631"/>
      <c r="J56" s="615"/>
      <c r="K56" s="609"/>
      <c r="L56" s="614"/>
      <c r="M56" s="609"/>
      <c r="N56" s="477"/>
      <c r="O56" s="477"/>
      <c r="P56" s="477"/>
    </row>
    <row r="57" spans="1:16" ht="31.5">
      <c r="A57" s="890"/>
      <c r="B57" s="470">
        <v>1521</v>
      </c>
      <c r="C57" s="324" t="s">
        <v>283</v>
      </c>
      <c r="D57" s="604" t="s">
        <v>263</v>
      </c>
      <c r="E57" s="611">
        <v>0.37</v>
      </c>
      <c r="F57" s="615">
        <f>F54*E57</f>
        <v>4.81E-3</v>
      </c>
      <c r="G57" s="613"/>
      <c r="H57" s="614"/>
      <c r="I57" s="631"/>
      <c r="J57" s="615"/>
      <c r="K57" s="513"/>
      <c r="L57" s="614"/>
      <c r="M57" s="609"/>
      <c r="N57" s="477"/>
      <c r="O57" s="477"/>
      <c r="P57" s="477"/>
    </row>
    <row r="58" spans="1:16">
      <c r="A58" s="890"/>
      <c r="B58" s="470">
        <v>1522</v>
      </c>
      <c r="C58" s="324" t="s">
        <v>284</v>
      </c>
      <c r="D58" s="604" t="s">
        <v>263</v>
      </c>
      <c r="E58" s="611">
        <v>1.1100000000000001</v>
      </c>
      <c r="F58" s="615">
        <f>F54*E58</f>
        <v>1.443E-2</v>
      </c>
      <c r="G58" s="613"/>
      <c r="H58" s="614"/>
      <c r="I58" s="631"/>
      <c r="J58" s="615"/>
      <c r="K58" s="513"/>
      <c r="L58" s="614"/>
      <c r="M58" s="609"/>
      <c r="N58" s="477"/>
      <c r="O58" s="477"/>
      <c r="P58" s="477"/>
    </row>
    <row r="59" spans="1:16">
      <c r="A59" s="890"/>
      <c r="B59" s="604"/>
      <c r="C59" s="324" t="s">
        <v>222</v>
      </c>
      <c r="D59" s="604" t="s">
        <v>240</v>
      </c>
      <c r="E59" s="611">
        <v>0.23</v>
      </c>
      <c r="F59" s="615">
        <f>F54*E59</f>
        <v>2.99E-3</v>
      </c>
      <c r="G59" s="613"/>
      <c r="H59" s="614"/>
      <c r="I59" s="631"/>
      <c r="J59" s="615"/>
      <c r="K59" s="609"/>
      <c r="L59" s="614"/>
      <c r="M59" s="609"/>
      <c r="N59" s="477"/>
      <c r="O59" s="477"/>
      <c r="P59" s="477"/>
    </row>
    <row r="60" spans="1:16">
      <c r="A60" s="891"/>
      <c r="B60" s="325" t="s">
        <v>500</v>
      </c>
      <c r="C60" s="632" t="s">
        <v>294</v>
      </c>
      <c r="D60" s="633" t="s">
        <v>276</v>
      </c>
      <c r="E60" s="622">
        <v>9.74</v>
      </c>
      <c r="F60" s="626">
        <f>F54*E60</f>
        <v>0.12662000000000001</v>
      </c>
      <c r="G60" s="624"/>
      <c r="H60" s="627"/>
      <c r="I60" s="630"/>
      <c r="J60" s="626"/>
      <c r="K60" s="624"/>
      <c r="L60" s="627"/>
      <c r="M60" s="625"/>
      <c r="N60" s="477"/>
      <c r="O60" s="477"/>
      <c r="P60" s="477"/>
    </row>
    <row r="61" spans="1:16">
      <c r="A61" s="584"/>
      <c r="B61" s="325"/>
      <c r="C61" s="324" t="s">
        <v>195</v>
      </c>
      <c r="D61" s="664" t="s">
        <v>0</v>
      </c>
      <c r="E61" s="611">
        <v>1.45</v>
      </c>
      <c r="F61" s="665">
        <f>E61*F54</f>
        <v>1.8849999999999999E-2</v>
      </c>
      <c r="G61" s="613"/>
      <c r="H61" s="666"/>
      <c r="I61" s="631"/>
      <c r="J61" s="665"/>
      <c r="K61" s="710"/>
      <c r="L61" s="666"/>
      <c r="M61" s="609"/>
      <c r="N61" s="477"/>
      <c r="O61" s="477"/>
      <c r="P61" s="477"/>
    </row>
    <row r="62" spans="1:16" ht="47.25">
      <c r="A62" s="892">
        <v>10</v>
      </c>
      <c r="B62" s="711" t="s">
        <v>297</v>
      </c>
      <c r="C62" s="652" t="s">
        <v>298</v>
      </c>
      <c r="D62" s="653" t="s">
        <v>299</v>
      </c>
      <c r="E62" s="654"/>
      <c r="F62" s="564">
        <v>260</v>
      </c>
      <c r="G62" s="654"/>
      <c r="H62" s="654"/>
      <c r="I62" s="654"/>
      <c r="J62" s="655"/>
      <c r="K62" s="712"/>
      <c r="L62" s="713"/>
      <c r="M62" s="654"/>
      <c r="N62" s="477"/>
      <c r="O62" s="477"/>
      <c r="P62" s="477"/>
    </row>
    <row r="63" spans="1:16">
      <c r="A63" s="893"/>
      <c r="B63" s="638"/>
      <c r="C63" s="640" t="s">
        <v>261</v>
      </c>
      <c r="D63" s="638" t="s">
        <v>221</v>
      </c>
      <c r="E63" s="641">
        <v>9.5899999999999999E-2</v>
      </c>
      <c r="F63" s="639">
        <f>F62*E63</f>
        <v>24.934000000000001</v>
      </c>
      <c r="G63" s="634"/>
      <c r="H63" s="634"/>
      <c r="I63" s="640"/>
      <c r="J63" s="638"/>
      <c r="K63" s="640"/>
      <c r="L63" s="638"/>
      <c r="M63" s="634"/>
      <c r="N63" s="477"/>
      <c r="O63" s="477"/>
      <c r="P63" s="477"/>
    </row>
    <row r="64" spans="1:16">
      <c r="A64" s="893"/>
      <c r="B64" s="638"/>
      <c r="C64" s="640" t="s">
        <v>300</v>
      </c>
      <c r="D64" s="638" t="s">
        <v>240</v>
      </c>
      <c r="E64" s="641">
        <v>4.5199999999999997E-2</v>
      </c>
      <c r="F64" s="639">
        <f>F62*E64</f>
        <v>11.751999999999999</v>
      </c>
      <c r="G64" s="634"/>
      <c r="H64" s="642"/>
      <c r="I64" s="640"/>
      <c r="J64" s="638"/>
      <c r="K64" s="634"/>
      <c r="L64" s="634"/>
      <c r="M64" s="634"/>
      <c r="N64" s="477"/>
      <c r="O64" s="477"/>
      <c r="P64" s="477"/>
    </row>
    <row r="65" spans="1:16">
      <c r="A65" s="893"/>
      <c r="B65" s="638" t="s">
        <v>501</v>
      </c>
      <c r="C65" s="670" t="s">
        <v>301</v>
      </c>
      <c r="D65" s="638" t="s">
        <v>299</v>
      </c>
      <c r="E65" s="634">
        <v>1.01</v>
      </c>
      <c r="F65" s="639">
        <f>F62*E65</f>
        <v>262.60000000000002</v>
      </c>
      <c r="G65" s="634"/>
      <c r="H65" s="642"/>
      <c r="I65" s="634"/>
      <c r="J65" s="639"/>
      <c r="K65" s="714"/>
      <c r="L65" s="715"/>
      <c r="M65" s="634"/>
      <c r="N65" s="477"/>
      <c r="O65" s="477"/>
      <c r="P65" s="477"/>
    </row>
    <row r="66" spans="1:16">
      <c r="A66" s="894"/>
      <c r="B66" s="644"/>
      <c r="C66" s="645" t="s">
        <v>302</v>
      </c>
      <c r="D66" s="644" t="s">
        <v>240</v>
      </c>
      <c r="E66" s="646">
        <v>1E-3</v>
      </c>
      <c r="F66" s="647">
        <f>F62*E66</f>
        <v>0.26</v>
      </c>
      <c r="G66" s="635"/>
      <c r="H66" s="648"/>
      <c r="I66" s="649"/>
      <c r="J66" s="650"/>
      <c r="K66" s="716"/>
      <c r="L66" s="716"/>
      <c r="M66" s="649"/>
      <c r="N66" s="477"/>
      <c r="O66" s="477"/>
      <c r="P66" s="477"/>
    </row>
    <row r="67" spans="1:16" ht="47.25">
      <c r="A67" s="892">
        <v>11</v>
      </c>
      <c r="B67" s="636" t="s">
        <v>297</v>
      </c>
      <c r="C67" s="637" t="s">
        <v>303</v>
      </c>
      <c r="D67" s="638" t="s">
        <v>299</v>
      </c>
      <c r="E67" s="634"/>
      <c r="F67" s="552">
        <v>120</v>
      </c>
      <c r="G67" s="634"/>
      <c r="H67" s="634"/>
      <c r="I67" s="634"/>
      <c r="J67" s="639"/>
      <c r="K67" s="714"/>
      <c r="L67" s="715"/>
      <c r="M67" s="634"/>
      <c r="N67" s="477"/>
      <c r="O67" s="477"/>
      <c r="P67" s="477"/>
    </row>
    <row r="68" spans="1:16">
      <c r="A68" s="893"/>
      <c r="B68" s="638"/>
      <c r="C68" s="640" t="s">
        <v>261</v>
      </c>
      <c r="D68" s="638" t="s">
        <v>221</v>
      </c>
      <c r="E68" s="641">
        <v>9.5899999999999999E-2</v>
      </c>
      <c r="F68" s="639">
        <f>F67*E68</f>
        <v>11.507999999999999</v>
      </c>
      <c r="G68" s="634"/>
      <c r="H68" s="634"/>
      <c r="I68" s="640"/>
      <c r="J68" s="638"/>
      <c r="K68" s="640"/>
      <c r="L68" s="638"/>
      <c r="M68" s="634"/>
      <c r="N68" s="477"/>
      <c r="O68" s="477"/>
      <c r="P68" s="477"/>
    </row>
    <row r="69" spans="1:16">
      <c r="A69" s="893"/>
      <c r="B69" s="638"/>
      <c r="C69" s="640" t="s">
        <v>300</v>
      </c>
      <c r="D69" s="638" t="s">
        <v>240</v>
      </c>
      <c r="E69" s="641">
        <v>4.5199999999999997E-2</v>
      </c>
      <c r="F69" s="639">
        <f>F67*E69</f>
        <v>5.4239999999999995</v>
      </c>
      <c r="G69" s="634"/>
      <c r="H69" s="642"/>
      <c r="I69" s="640"/>
      <c r="J69" s="638"/>
      <c r="K69" s="634"/>
      <c r="L69" s="634"/>
      <c r="M69" s="634"/>
      <c r="N69" s="477"/>
      <c r="O69" s="477"/>
      <c r="P69" s="477"/>
    </row>
    <row r="70" spans="1:16">
      <c r="A70" s="893"/>
      <c r="B70" s="638" t="s">
        <v>658</v>
      </c>
      <c r="C70" s="670" t="s">
        <v>304</v>
      </c>
      <c r="D70" s="638" t="s">
        <v>299</v>
      </c>
      <c r="E70" s="634">
        <v>1.01</v>
      </c>
      <c r="F70" s="639">
        <f>F67*E70</f>
        <v>121.2</v>
      </c>
      <c r="G70" s="634"/>
      <c r="H70" s="642"/>
      <c r="I70" s="634"/>
      <c r="J70" s="643"/>
      <c r="K70" s="714"/>
      <c r="L70" s="715"/>
      <c r="M70" s="634"/>
      <c r="N70" s="477"/>
      <c r="O70" s="477"/>
      <c r="P70" s="477"/>
    </row>
    <row r="71" spans="1:16">
      <c r="A71" s="894"/>
      <c r="B71" s="644"/>
      <c r="C71" s="645" t="s">
        <v>302</v>
      </c>
      <c r="D71" s="644" t="s">
        <v>240</v>
      </c>
      <c r="E71" s="646">
        <v>1E-3</v>
      </c>
      <c r="F71" s="647">
        <f>F67*E71</f>
        <v>0.12</v>
      </c>
      <c r="G71" s="635"/>
      <c r="H71" s="648"/>
      <c r="I71" s="649"/>
      <c r="J71" s="650"/>
      <c r="K71" s="716"/>
      <c r="L71" s="716"/>
      <c r="M71" s="649"/>
      <c r="N71" s="477"/>
      <c r="O71" s="477"/>
      <c r="P71" s="477"/>
    </row>
    <row r="72" spans="1:16" ht="47.25">
      <c r="A72" s="892">
        <v>12</v>
      </c>
      <c r="B72" s="636" t="s">
        <v>297</v>
      </c>
      <c r="C72" s="637" t="s">
        <v>305</v>
      </c>
      <c r="D72" s="638" t="s">
        <v>299</v>
      </c>
      <c r="E72" s="634"/>
      <c r="F72" s="552">
        <v>198</v>
      </c>
      <c r="G72" s="634"/>
      <c r="H72" s="634"/>
      <c r="I72" s="634"/>
      <c r="J72" s="639"/>
      <c r="K72" s="714"/>
      <c r="L72" s="715"/>
      <c r="M72" s="634"/>
      <c r="N72" s="477"/>
      <c r="O72" s="477"/>
      <c r="P72" s="477"/>
    </row>
    <row r="73" spans="1:16">
      <c r="A73" s="893"/>
      <c r="B73" s="638"/>
      <c r="C73" s="640" t="s">
        <v>261</v>
      </c>
      <c r="D73" s="638" t="s">
        <v>221</v>
      </c>
      <c r="E73" s="641">
        <v>9.5899999999999999E-2</v>
      </c>
      <c r="F73" s="639">
        <f>F72*E73</f>
        <v>18.988199999999999</v>
      </c>
      <c r="G73" s="634"/>
      <c r="H73" s="634"/>
      <c r="I73" s="640"/>
      <c r="J73" s="638"/>
      <c r="K73" s="640"/>
      <c r="L73" s="638"/>
      <c r="M73" s="634"/>
      <c r="N73" s="477"/>
      <c r="O73" s="477"/>
      <c r="P73" s="477"/>
    </row>
    <row r="74" spans="1:16">
      <c r="A74" s="893"/>
      <c r="B74" s="638"/>
      <c r="C74" s="640" t="s">
        <v>300</v>
      </c>
      <c r="D74" s="638" t="s">
        <v>240</v>
      </c>
      <c r="E74" s="641">
        <v>4.5199999999999997E-2</v>
      </c>
      <c r="F74" s="639">
        <f>F72*E74</f>
        <v>8.9496000000000002</v>
      </c>
      <c r="G74" s="634"/>
      <c r="H74" s="642"/>
      <c r="I74" s="640"/>
      <c r="J74" s="638"/>
      <c r="K74" s="634"/>
      <c r="L74" s="634"/>
      <c r="M74" s="634"/>
      <c r="N74" s="477"/>
      <c r="O74" s="477"/>
      <c r="P74" s="477"/>
    </row>
    <row r="75" spans="1:16">
      <c r="A75" s="893"/>
      <c r="B75" s="638" t="s">
        <v>503</v>
      </c>
      <c r="C75" s="670" t="s">
        <v>306</v>
      </c>
      <c r="D75" s="638" t="s">
        <v>299</v>
      </c>
      <c r="E75" s="634">
        <v>1.01</v>
      </c>
      <c r="F75" s="639">
        <f>F72*E75</f>
        <v>199.98</v>
      </c>
      <c r="G75" s="634"/>
      <c r="H75" s="642"/>
      <c r="I75" s="634"/>
      <c r="J75" s="643"/>
      <c r="K75" s="714"/>
      <c r="L75" s="715"/>
      <c r="M75" s="634"/>
      <c r="N75" s="477"/>
      <c r="O75" s="477"/>
      <c r="P75" s="477"/>
    </row>
    <row r="76" spans="1:16">
      <c r="A76" s="894"/>
      <c r="B76" s="644"/>
      <c r="C76" s="645" t="s">
        <v>302</v>
      </c>
      <c r="D76" s="644" t="s">
        <v>240</v>
      </c>
      <c r="E76" s="646">
        <v>1E-3</v>
      </c>
      <c r="F76" s="647">
        <f>F72*E76</f>
        <v>0.19800000000000001</v>
      </c>
      <c r="G76" s="635"/>
      <c r="H76" s="648"/>
      <c r="I76" s="649"/>
      <c r="J76" s="650"/>
      <c r="K76" s="716"/>
      <c r="L76" s="716"/>
      <c r="M76" s="649"/>
      <c r="N76" s="477"/>
      <c r="O76" s="477"/>
      <c r="P76" s="477"/>
    </row>
    <row r="77" spans="1:16" ht="47.25">
      <c r="A77" s="892">
        <v>13</v>
      </c>
      <c r="B77" s="636" t="s">
        <v>297</v>
      </c>
      <c r="C77" s="637" t="s">
        <v>307</v>
      </c>
      <c r="D77" s="638" t="s">
        <v>299</v>
      </c>
      <c r="E77" s="634"/>
      <c r="F77" s="552">
        <v>32</v>
      </c>
      <c r="G77" s="634"/>
      <c r="H77" s="634"/>
      <c r="I77" s="634"/>
      <c r="J77" s="639"/>
      <c r="K77" s="714"/>
      <c r="L77" s="715"/>
      <c r="M77" s="634"/>
      <c r="N77" s="477"/>
      <c r="O77" s="477"/>
      <c r="P77" s="477"/>
    </row>
    <row r="78" spans="1:16">
      <c r="A78" s="893"/>
      <c r="B78" s="638"/>
      <c r="C78" s="640" t="s">
        <v>261</v>
      </c>
      <c r="D78" s="638" t="s">
        <v>221</v>
      </c>
      <c r="E78" s="641">
        <v>9.5899999999999999E-2</v>
      </c>
      <c r="F78" s="639">
        <f>F77*E78</f>
        <v>3.0688</v>
      </c>
      <c r="G78" s="634"/>
      <c r="H78" s="634"/>
      <c r="I78" s="640"/>
      <c r="J78" s="638"/>
      <c r="K78" s="640"/>
      <c r="L78" s="638"/>
      <c r="M78" s="634"/>
      <c r="N78" s="477"/>
      <c r="O78" s="477"/>
      <c r="P78" s="477"/>
    </row>
    <row r="79" spans="1:16">
      <c r="A79" s="893"/>
      <c r="B79" s="638"/>
      <c r="C79" s="640" t="s">
        <v>300</v>
      </c>
      <c r="D79" s="638" t="s">
        <v>240</v>
      </c>
      <c r="E79" s="641">
        <v>4.5199999999999997E-2</v>
      </c>
      <c r="F79" s="639">
        <f>F77*E79</f>
        <v>1.4463999999999999</v>
      </c>
      <c r="G79" s="634"/>
      <c r="H79" s="642"/>
      <c r="I79" s="640"/>
      <c r="J79" s="638"/>
      <c r="K79" s="634"/>
      <c r="L79" s="634"/>
      <c r="M79" s="634"/>
      <c r="N79" s="477"/>
      <c r="O79" s="477"/>
      <c r="P79" s="477"/>
    </row>
    <row r="80" spans="1:16">
      <c r="A80" s="893"/>
      <c r="B80" s="638" t="s">
        <v>504</v>
      </c>
      <c r="C80" s="670" t="s">
        <v>308</v>
      </c>
      <c r="D80" s="638" t="s">
        <v>299</v>
      </c>
      <c r="E80" s="634">
        <v>1.01</v>
      </c>
      <c r="F80" s="639">
        <f>F77*E80</f>
        <v>32.32</v>
      </c>
      <c r="G80" s="634"/>
      <c r="H80" s="642"/>
      <c r="I80" s="634"/>
      <c r="J80" s="643"/>
      <c r="K80" s="714"/>
      <c r="L80" s="715"/>
      <c r="M80" s="634"/>
      <c r="N80" s="477"/>
      <c r="O80" s="477"/>
      <c r="P80" s="477"/>
    </row>
    <row r="81" spans="1:16">
      <c r="A81" s="894"/>
      <c r="B81" s="644"/>
      <c r="C81" s="645" t="s">
        <v>302</v>
      </c>
      <c r="D81" s="644" t="s">
        <v>240</v>
      </c>
      <c r="E81" s="646">
        <v>1E-3</v>
      </c>
      <c r="F81" s="647">
        <f>F77*E81</f>
        <v>3.2000000000000001E-2</v>
      </c>
      <c r="G81" s="635"/>
      <c r="H81" s="648"/>
      <c r="I81" s="649"/>
      <c r="J81" s="650"/>
      <c r="K81" s="716"/>
      <c r="L81" s="716"/>
      <c r="M81" s="649"/>
      <c r="N81" s="477"/>
      <c r="O81" s="477"/>
      <c r="P81" s="477"/>
    </row>
    <row r="82" spans="1:16" ht="47.25">
      <c r="A82" s="892">
        <v>14</v>
      </c>
      <c r="B82" s="636" t="s">
        <v>297</v>
      </c>
      <c r="C82" s="637" t="s">
        <v>309</v>
      </c>
      <c r="D82" s="638" t="s">
        <v>299</v>
      </c>
      <c r="E82" s="634"/>
      <c r="F82" s="552">
        <v>4</v>
      </c>
      <c r="G82" s="634"/>
      <c r="H82" s="634"/>
      <c r="I82" s="634"/>
      <c r="J82" s="639"/>
      <c r="K82" s="714"/>
      <c r="L82" s="715"/>
      <c r="M82" s="634"/>
      <c r="N82" s="477"/>
      <c r="O82" s="477"/>
      <c r="P82" s="477"/>
    </row>
    <row r="83" spans="1:16">
      <c r="A83" s="893"/>
      <c r="B83" s="638"/>
      <c r="C83" s="640" t="s">
        <v>261</v>
      </c>
      <c r="D83" s="638" t="s">
        <v>221</v>
      </c>
      <c r="E83" s="641">
        <v>9.5899999999999999E-2</v>
      </c>
      <c r="F83" s="639">
        <f>F82*E83</f>
        <v>0.3836</v>
      </c>
      <c r="G83" s="634"/>
      <c r="H83" s="634"/>
      <c r="I83" s="640"/>
      <c r="J83" s="638"/>
      <c r="K83" s="640"/>
      <c r="L83" s="638"/>
      <c r="M83" s="634"/>
      <c r="N83" s="477"/>
      <c r="O83" s="477"/>
      <c r="P83" s="477"/>
    </row>
    <row r="84" spans="1:16">
      <c r="A84" s="893"/>
      <c r="B84" s="638"/>
      <c r="C84" s="640" t="s">
        <v>300</v>
      </c>
      <c r="D84" s="638" t="s">
        <v>240</v>
      </c>
      <c r="E84" s="641">
        <v>4.5199999999999997E-2</v>
      </c>
      <c r="F84" s="639">
        <f>F82*E84</f>
        <v>0.18079999999999999</v>
      </c>
      <c r="G84" s="634"/>
      <c r="H84" s="642"/>
      <c r="I84" s="640"/>
      <c r="J84" s="638"/>
      <c r="K84" s="634"/>
      <c r="L84" s="634"/>
      <c r="M84" s="634"/>
      <c r="N84" s="477"/>
      <c r="O84" s="477"/>
      <c r="P84" s="477"/>
    </row>
    <row r="85" spans="1:16">
      <c r="A85" s="893"/>
      <c r="B85" s="638" t="s">
        <v>505</v>
      </c>
      <c r="C85" s="670" t="s">
        <v>310</v>
      </c>
      <c r="D85" s="638" t="s">
        <v>299</v>
      </c>
      <c r="E85" s="634">
        <v>1.01</v>
      </c>
      <c r="F85" s="639">
        <f>F82*E85</f>
        <v>4.04</v>
      </c>
      <c r="G85" s="634"/>
      <c r="H85" s="642"/>
      <c r="I85" s="634"/>
      <c r="J85" s="643"/>
      <c r="K85" s="714"/>
      <c r="L85" s="715"/>
      <c r="M85" s="634"/>
      <c r="N85" s="477"/>
      <c r="O85" s="477"/>
      <c r="P85" s="477"/>
    </row>
    <row r="86" spans="1:16">
      <c r="A86" s="894"/>
      <c r="B86" s="644"/>
      <c r="C86" s="645" t="s">
        <v>302</v>
      </c>
      <c r="D86" s="644" t="s">
        <v>240</v>
      </c>
      <c r="E86" s="646">
        <v>1E-3</v>
      </c>
      <c r="F86" s="647">
        <f>F82*E86</f>
        <v>4.0000000000000001E-3</v>
      </c>
      <c r="G86" s="635"/>
      <c r="H86" s="648"/>
      <c r="I86" s="649"/>
      <c r="J86" s="650"/>
      <c r="K86" s="716"/>
      <c r="L86" s="716"/>
      <c r="M86" s="649"/>
      <c r="N86" s="477"/>
      <c r="O86" s="477"/>
      <c r="P86" s="477"/>
    </row>
    <row r="87" spans="1:16" ht="47.25">
      <c r="A87" s="892">
        <v>15</v>
      </c>
      <c r="B87" s="636" t="s">
        <v>297</v>
      </c>
      <c r="C87" s="637" t="s">
        <v>311</v>
      </c>
      <c r="D87" s="638" t="s">
        <v>299</v>
      </c>
      <c r="E87" s="634"/>
      <c r="F87" s="552">
        <v>326</v>
      </c>
      <c r="G87" s="634"/>
      <c r="H87" s="634"/>
      <c r="I87" s="634"/>
      <c r="J87" s="639"/>
      <c r="K87" s="714"/>
      <c r="L87" s="715"/>
      <c r="M87" s="634"/>
      <c r="N87" s="477"/>
      <c r="O87" s="477"/>
      <c r="P87" s="477"/>
    </row>
    <row r="88" spans="1:16">
      <c r="A88" s="893"/>
      <c r="B88" s="638"/>
      <c r="C88" s="640" t="s">
        <v>261</v>
      </c>
      <c r="D88" s="638" t="s">
        <v>221</v>
      </c>
      <c r="E88" s="641">
        <v>9.5899999999999999E-2</v>
      </c>
      <c r="F88" s="639">
        <f>F87*E88</f>
        <v>31.263400000000001</v>
      </c>
      <c r="G88" s="634"/>
      <c r="H88" s="634"/>
      <c r="I88" s="640"/>
      <c r="J88" s="638"/>
      <c r="K88" s="640"/>
      <c r="L88" s="638"/>
      <c r="M88" s="634"/>
      <c r="N88" s="477"/>
      <c r="O88" s="477"/>
      <c r="P88" s="477"/>
    </row>
    <row r="89" spans="1:16">
      <c r="A89" s="893"/>
      <c r="B89" s="638"/>
      <c r="C89" s="640" t="s">
        <v>300</v>
      </c>
      <c r="D89" s="638" t="s">
        <v>240</v>
      </c>
      <c r="E89" s="641">
        <v>4.5199999999999997E-2</v>
      </c>
      <c r="F89" s="639">
        <f>F87*E89</f>
        <v>14.735199999999999</v>
      </c>
      <c r="G89" s="634"/>
      <c r="H89" s="642"/>
      <c r="I89" s="640"/>
      <c r="J89" s="638"/>
      <c r="K89" s="634"/>
      <c r="L89" s="634"/>
      <c r="M89" s="634"/>
      <c r="N89" s="477"/>
      <c r="O89" s="477"/>
      <c r="P89" s="477"/>
    </row>
    <row r="90" spans="1:16">
      <c r="A90" s="893"/>
      <c r="B90" s="638" t="s">
        <v>505</v>
      </c>
      <c r="C90" s="670" t="s">
        <v>312</v>
      </c>
      <c r="D90" s="638" t="s">
        <v>299</v>
      </c>
      <c r="E90" s="634">
        <v>1.01</v>
      </c>
      <c r="F90" s="639">
        <f>F87*E90</f>
        <v>329.26</v>
      </c>
      <c r="G90" s="634"/>
      <c r="H90" s="642"/>
      <c r="I90" s="634"/>
      <c r="J90" s="643"/>
      <c r="K90" s="714"/>
      <c r="L90" s="715"/>
      <c r="M90" s="634"/>
      <c r="N90" s="477"/>
      <c r="O90" s="477"/>
      <c r="P90" s="477"/>
    </row>
    <row r="91" spans="1:16">
      <c r="A91" s="894"/>
      <c r="B91" s="644"/>
      <c r="C91" s="645" t="s">
        <v>302</v>
      </c>
      <c r="D91" s="644" t="s">
        <v>240</v>
      </c>
      <c r="E91" s="646">
        <v>1E-3</v>
      </c>
      <c r="F91" s="647">
        <f>F87*E91</f>
        <v>0.32600000000000001</v>
      </c>
      <c r="G91" s="635"/>
      <c r="H91" s="648"/>
      <c r="I91" s="649"/>
      <c r="J91" s="650"/>
      <c r="K91" s="716"/>
      <c r="L91" s="716"/>
      <c r="M91" s="649"/>
      <c r="N91" s="477"/>
      <c r="O91" s="477"/>
      <c r="P91" s="477"/>
    </row>
    <row r="92" spans="1:16" ht="47.25">
      <c r="A92" s="892">
        <v>16</v>
      </c>
      <c r="B92" s="651" t="s">
        <v>297</v>
      </c>
      <c r="C92" s="652" t="s">
        <v>506</v>
      </c>
      <c r="D92" s="653" t="s">
        <v>299</v>
      </c>
      <c r="E92" s="654"/>
      <c r="F92" s="564">
        <v>6.5</v>
      </c>
      <c r="G92" s="654"/>
      <c r="H92" s="654"/>
      <c r="I92" s="654"/>
      <c r="J92" s="655"/>
      <c r="K92" s="712"/>
      <c r="L92" s="713"/>
      <c r="M92" s="654"/>
      <c r="N92" s="477"/>
      <c r="O92" s="477"/>
      <c r="P92" s="477"/>
    </row>
    <row r="93" spans="1:16">
      <c r="A93" s="893"/>
      <c r="B93" s="638"/>
      <c r="C93" s="640" t="s">
        <v>261</v>
      </c>
      <c r="D93" s="638" t="s">
        <v>221</v>
      </c>
      <c r="E93" s="641">
        <v>9.5899999999999999E-2</v>
      </c>
      <c r="F93" s="639">
        <f>F92*E93</f>
        <v>0.62334999999999996</v>
      </c>
      <c r="G93" s="634"/>
      <c r="H93" s="634"/>
      <c r="I93" s="640"/>
      <c r="J93" s="638"/>
      <c r="K93" s="640"/>
      <c r="L93" s="638"/>
      <c r="M93" s="634"/>
      <c r="N93" s="477"/>
      <c r="O93" s="477"/>
      <c r="P93" s="477"/>
    </row>
    <row r="94" spans="1:16">
      <c r="A94" s="893"/>
      <c r="B94" s="638"/>
      <c r="C94" s="640" t="s">
        <v>300</v>
      </c>
      <c r="D94" s="638" t="s">
        <v>240</v>
      </c>
      <c r="E94" s="641">
        <v>4.5199999999999997E-2</v>
      </c>
      <c r="F94" s="639">
        <f>F92*E94</f>
        <v>0.29380000000000001</v>
      </c>
      <c r="G94" s="634"/>
      <c r="H94" s="642"/>
      <c r="I94" s="640"/>
      <c r="J94" s="638"/>
      <c r="K94" s="634"/>
      <c r="L94" s="634"/>
      <c r="M94" s="634"/>
      <c r="N94" s="477"/>
      <c r="O94" s="477"/>
      <c r="P94" s="477"/>
    </row>
    <row r="95" spans="1:16">
      <c r="A95" s="893"/>
      <c r="B95" s="638" t="s">
        <v>502</v>
      </c>
      <c r="C95" s="670" t="s">
        <v>304</v>
      </c>
      <c r="D95" s="638" t="s">
        <v>299</v>
      </c>
      <c r="E95" s="634">
        <v>1.01</v>
      </c>
      <c r="F95" s="639">
        <f>F92*E95</f>
        <v>6.5650000000000004</v>
      </c>
      <c r="G95" s="634"/>
      <c r="H95" s="642"/>
      <c r="I95" s="634"/>
      <c r="J95" s="643"/>
      <c r="K95" s="714"/>
      <c r="L95" s="715"/>
      <c r="M95" s="634"/>
      <c r="N95" s="477"/>
      <c r="O95" s="477"/>
      <c r="P95" s="477"/>
    </row>
    <row r="96" spans="1:16">
      <c r="A96" s="894"/>
      <c r="B96" s="644"/>
      <c r="C96" s="645" t="s">
        <v>302</v>
      </c>
      <c r="D96" s="644" t="s">
        <v>240</v>
      </c>
      <c r="E96" s="646">
        <v>1E-3</v>
      </c>
      <c r="F96" s="647">
        <f>F92*E96</f>
        <v>6.5000000000000006E-3</v>
      </c>
      <c r="G96" s="635"/>
      <c r="H96" s="648"/>
      <c r="I96" s="649"/>
      <c r="J96" s="650"/>
      <c r="K96" s="716"/>
      <c r="L96" s="716"/>
      <c r="M96" s="649"/>
      <c r="N96" s="477"/>
      <c r="O96" s="477"/>
      <c r="P96" s="477"/>
    </row>
    <row r="97" spans="1:16" ht="62.25">
      <c r="A97" s="848">
        <v>17</v>
      </c>
      <c r="B97" s="379" t="s">
        <v>568</v>
      </c>
      <c r="C97" s="380" t="s">
        <v>645</v>
      </c>
      <c r="D97" s="390" t="s">
        <v>186</v>
      </c>
      <c r="E97" s="405"/>
      <c r="F97" s="383">
        <v>3.74</v>
      </c>
      <c r="G97" s="382"/>
      <c r="H97" s="382"/>
      <c r="I97" s="382"/>
      <c r="J97" s="382"/>
      <c r="K97" s="382"/>
      <c r="L97" s="382"/>
      <c r="M97" s="382"/>
      <c r="N97" s="477"/>
      <c r="O97" s="477"/>
      <c r="P97" s="477"/>
    </row>
    <row r="98" spans="1:16">
      <c r="A98" s="849"/>
      <c r="B98" s="399"/>
      <c r="C98" s="394" t="s">
        <v>187</v>
      </c>
      <c r="D98" s="381" t="s">
        <v>23</v>
      </c>
      <c r="E98" s="382">
        <v>2.81</v>
      </c>
      <c r="F98" s="382">
        <f>E98*F97</f>
        <v>10.509400000000001</v>
      </c>
      <c r="G98" s="395"/>
      <c r="H98" s="395"/>
      <c r="I98" s="395"/>
      <c r="J98" s="395"/>
      <c r="K98" s="395"/>
      <c r="L98" s="395"/>
      <c r="M98" s="395"/>
      <c r="N98" s="477"/>
      <c r="O98" s="477"/>
      <c r="P98" s="477"/>
    </row>
    <row r="99" spans="1:16">
      <c r="A99" s="849"/>
      <c r="B99" s="384"/>
      <c r="C99" s="400" t="s">
        <v>24</v>
      </c>
      <c r="D99" s="382" t="s">
        <v>0</v>
      </c>
      <c r="E99" s="382">
        <v>0.33</v>
      </c>
      <c r="F99" s="382">
        <f>E99*F97</f>
        <v>1.2342000000000002</v>
      </c>
      <c r="G99" s="381"/>
      <c r="H99" s="381"/>
      <c r="I99" s="381"/>
      <c r="J99" s="381"/>
      <c r="K99" s="381"/>
      <c r="L99" s="381"/>
      <c r="M99" s="381"/>
      <c r="N99" s="477"/>
      <c r="O99" s="477"/>
      <c r="P99" s="477"/>
    </row>
    <row r="100" spans="1:16" ht="18">
      <c r="A100" s="849"/>
      <c r="B100" s="399" t="s">
        <v>569</v>
      </c>
      <c r="C100" s="400" t="s">
        <v>570</v>
      </c>
      <c r="D100" s="382" t="s">
        <v>188</v>
      </c>
      <c r="E100" s="382">
        <v>1.02</v>
      </c>
      <c r="F100" s="382">
        <f>E100*F97</f>
        <v>3.8148000000000004</v>
      </c>
      <c r="G100" s="381"/>
      <c r="H100" s="381"/>
      <c r="I100" s="382"/>
      <c r="J100" s="381"/>
      <c r="K100" s="381"/>
      <c r="L100" s="381"/>
      <c r="M100" s="381"/>
      <c r="N100" s="477"/>
      <c r="O100" s="477"/>
      <c r="P100" s="477"/>
    </row>
    <row r="101" spans="1:16" ht="18">
      <c r="A101" s="849"/>
      <c r="B101" s="399"/>
      <c r="C101" s="400" t="s">
        <v>571</v>
      </c>
      <c r="D101" s="382" t="s">
        <v>191</v>
      </c>
      <c r="E101" s="410">
        <v>0.71699999999999997</v>
      </c>
      <c r="F101" s="382">
        <f>E101*F97</f>
        <v>2.6815799999999999</v>
      </c>
      <c r="G101" s="381"/>
      <c r="H101" s="381"/>
      <c r="I101" s="381"/>
      <c r="J101" s="381"/>
      <c r="K101" s="381"/>
      <c r="L101" s="381"/>
      <c r="M101" s="381"/>
      <c r="N101" s="477"/>
      <c r="O101" s="477"/>
      <c r="P101" s="477"/>
    </row>
    <row r="102" spans="1:16" ht="31.5">
      <c r="A102" s="849"/>
      <c r="B102" s="399" t="s">
        <v>202</v>
      </c>
      <c r="C102" s="401" t="s">
        <v>636</v>
      </c>
      <c r="D102" s="388" t="s">
        <v>188</v>
      </c>
      <c r="E102" s="397">
        <v>1.2999999999999999E-3</v>
      </c>
      <c r="F102" s="381">
        <f>E102*F95</f>
        <v>8.5345000000000004E-3</v>
      </c>
      <c r="G102" s="393"/>
      <c r="H102" s="393"/>
      <c r="I102" s="382"/>
      <c r="J102" s="381"/>
      <c r="K102" s="381"/>
      <c r="L102" s="381"/>
      <c r="M102" s="381"/>
      <c r="N102" s="477"/>
      <c r="O102" s="477"/>
      <c r="P102" s="477"/>
    </row>
    <row r="103" spans="1:16" ht="31.5">
      <c r="A103" s="849"/>
      <c r="B103" s="399" t="s">
        <v>572</v>
      </c>
      <c r="C103" s="401" t="s">
        <v>192</v>
      </c>
      <c r="D103" s="388" t="s">
        <v>188</v>
      </c>
      <c r="E103" s="388">
        <f>1.52/100</f>
        <v>1.52E-2</v>
      </c>
      <c r="F103" s="382">
        <f>E103*F97</f>
        <v>5.6848000000000003E-2</v>
      </c>
      <c r="G103" s="395"/>
      <c r="H103" s="395"/>
      <c r="I103" s="382"/>
      <c r="J103" s="382"/>
      <c r="K103" s="382"/>
      <c r="L103" s="382"/>
      <c r="M103" s="382"/>
      <c r="N103" s="477"/>
      <c r="O103" s="477"/>
      <c r="P103" s="477"/>
    </row>
    <row r="104" spans="1:16">
      <c r="A104" s="849"/>
      <c r="B104" s="399"/>
      <c r="C104" s="401" t="s">
        <v>193</v>
      </c>
      <c r="D104" s="388" t="s">
        <v>128</v>
      </c>
      <c r="E104" s="388">
        <f>0.09/100</f>
        <v>8.9999999999999998E-4</v>
      </c>
      <c r="F104" s="382">
        <f>E104*F97</f>
        <v>3.3660000000000001E-3</v>
      </c>
      <c r="G104" s="395"/>
      <c r="H104" s="395"/>
      <c r="I104" s="717"/>
      <c r="J104" s="382"/>
      <c r="K104" s="382"/>
      <c r="L104" s="382"/>
      <c r="M104" s="382"/>
      <c r="N104" s="477"/>
      <c r="O104" s="477"/>
      <c r="P104" s="477"/>
    </row>
    <row r="105" spans="1:16">
      <c r="A105" s="849"/>
      <c r="B105" s="399"/>
      <c r="C105" s="401" t="s">
        <v>195</v>
      </c>
      <c r="D105" s="388" t="s">
        <v>0</v>
      </c>
      <c r="E105" s="388">
        <v>0.16</v>
      </c>
      <c r="F105" s="382">
        <f>E105*F97</f>
        <v>0.59840000000000004</v>
      </c>
      <c r="G105" s="395"/>
      <c r="H105" s="395"/>
      <c r="I105" s="382"/>
      <c r="J105" s="382"/>
      <c r="K105" s="382"/>
      <c r="L105" s="382"/>
      <c r="M105" s="382"/>
      <c r="N105" s="477"/>
      <c r="O105" s="477"/>
      <c r="P105" s="477"/>
    </row>
    <row r="106" spans="1:16" ht="31.5">
      <c r="A106" s="670">
        <v>18</v>
      </c>
      <c r="B106" s="656" t="s">
        <v>573</v>
      </c>
      <c r="C106" s="346" t="s">
        <v>318</v>
      </c>
      <c r="D106" s="347" t="s">
        <v>314</v>
      </c>
      <c r="E106" s="346"/>
      <c r="F106" s="552">
        <v>19</v>
      </c>
      <c r="G106" s="346"/>
      <c r="H106" s="346"/>
      <c r="I106" s="346"/>
      <c r="J106" s="552"/>
      <c r="K106" s="585"/>
      <c r="L106" s="589"/>
      <c r="M106" s="350"/>
      <c r="N106" s="477"/>
      <c r="O106" s="477"/>
      <c r="P106" s="477"/>
    </row>
    <row r="107" spans="1:16" ht="31.5">
      <c r="A107" s="397">
        <v>19</v>
      </c>
      <c r="B107" s="347" t="s">
        <v>574</v>
      </c>
      <c r="C107" s="394" t="s">
        <v>319</v>
      </c>
      <c r="D107" s="591" t="s">
        <v>314</v>
      </c>
      <c r="E107" s="394"/>
      <c r="F107" s="592">
        <v>1</v>
      </c>
      <c r="G107" s="394"/>
      <c r="H107" s="394"/>
      <c r="I107" s="394"/>
      <c r="J107" s="592"/>
      <c r="K107" s="593"/>
      <c r="L107" s="594"/>
      <c r="M107" s="350"/>
      <c r="N107" s="477"/>
      <c r="O107" s="477"/>
      <c r="P107" s="477"/>
    </row>
    <row r="108" spans="1:16" ht="31.5">
      <c r="A108" s="902">
        <v>20</v>
      </c>
      <c r="B108" s="669" t="s">
        <v>320</v>
      </c>
      <c r="C108" s="561" t="s">
        <v>321</v>
      </c>
      <c r="D108" s="577" t="s">
        <v>322</v>
      </c>
      <c r="E108" s="578"/>
      <c r="F108" s="658">
        <v>1</v>
      </c>
      <c r="G108" s="659"/>
      <c r="H108" s="659"/>
      <c r="I108" s="659"/>
      <c r="J108" s="658"/>
      <c r="K108" s="659"/>
      <c r="L108" s="659"/>
      <c r="M108" s="718"/>
      <c r="N108" s="477"/>
      <c r="O108" s="477"/>
      <c r="P108" s="477"/>
    </row>
    <row r="109" spans="1:16">
      <c r="A109" s="924"/>
      <c r="B109" s="670"/>
      <c r="C109" s="670" t="s">
        <v>261</v>
      </c>
      <c r="D109" s="470" t="s">
        <v>221</v>
      </c>
      <c r="E109" s="554">
        <v>4.9800000000000004</v>
      </c>
      <c r="F109" s="513">
        <f>E109*F108</f>
        <v>4.9800000000000004</v>
      </c>
      <c r="G109" s="513"/>
      <c r="H109" s="513"/>
      <c r="I109" s="513"/>
      <c r="J109" s="576"/>
      <c r="K109" s="513"/>
      <c r="L109" s="513"/>
      <c r="M109" s="634"/>
      <c r="N109" s="477"/>
      <c r="O109" s="477"/>
      <c r="P109" s="477"/>
    </row>
    <row r="110" spans="1:16">
      <c r="A110" s="924"/>
      <c r="B110" s="670"/>
      <c r="C110" s="670" t="s">
        <v>222</v>
      </c>
      <c r="D110" s="470" t="s">
        <v>240</v>
      </c>
      <c r="E110" s="554">
        <v>0.08</v>
      </c>
      <c r="F110" s="513">
        <f>E110*F108</f>
        <v>0.08</v>
      </c>
      <c r="G110" s="513"/>
      <c r="H110" s="513"/>
      <c r="I110" s="513"/>
      <c r="J110" s="576"/>
      <c r="K110" s="513"/>
      <c r="L110" s="513"/>
      <c r="M110" s="634"/>
      <c r="N110" s="477"/>
      <c r="O110" s="477"/>
      <c r="P110" s="477"/>
    </row>
    <row r="111" spans="1:16">
      <c r="A111" s="924"/>
      <c r="B111" s="670" t="s">
        <v>509</v>
      </c>
      <c r="C111" s="670" t="s">
        <v>323</v>
      </c>
      <c r="D111" s="470" t="s">
        <v>299</v>
      </c>
      <c r="E111" s="554">
        <v>0.4</v>
      </c>
      <c r="F111" s="513">
        <f>E111*F108</f>
        <v>0.4</v>
      </c>
      <c r="G111" s="513"/>
      <c r="H111" s="513"/>
      <c r="I111" s="513"/>
      <c r="J111" s="576"/>
      <c r="K111" s="513"/>
      <c r="L111" s="513"/>
      <c r="M111" s="634"/>
      <c r="N111" s="477"/>
      <c r="O111" s="477"/>
      <c r="P111" s="477"/>
    </row>
    <row r="112" spans="1:16">
      <c r="A112" s="924"/>
      <c r="B112" s="671"/>
      <c r="C112" s="671" t="s">
        <v>225</v>
      </c>
      <c r="D112" s="557" t="s">
        <v>221</v>
      </c>
      <c r="E112" s="719">
        <v>0.23</v>
      </c>
      <c r="F112" s="560">
        <f>E112*F108</f>
        <v>0.23</v>
      </c>
      <c r="G112" s="560"/>
      <c r="H112" s="560"/>
      <c r="I112" s="560"/>
      <c r="J112" s="588"/>
      <c r="K112" s="560"/>
      <c r="L112" s="560"/>
      <c r="M112" s="649"/>
      <c r="N112" s="477"/>
      <c r="O112" s="477"/>
      <c r="P112" s="477"/>
    </row>
    <row r="113" spans="1:16">
      <c r="A113" s="886">
        <v>30</v>
      </c>
      <c r="B113" s="473" t="s">
        <v>324</v>
      </c>
      <c r="C113" s="346" t="s">
        <v>325</v>
      </c>
      <c r="D113" s="347" t="s">
        <v>314</v>
      </c>
      <c r="E113" s="348"/>
      <c r="F113" s="720">
        <f>SUM(F116:F134)</f>
        <v>292</v>
      </c>
      <c r="G113" s="589"/>
      <c r="H113" s="350"/>
      <c r="I113" s="350"/>
      <c r="J113" s="552"/>
      <c r="K113" s="585"/>
      <c r="L113" s="589"/>
      <c r="M113" s="350"/>
      <c r="N113" s="477"/>
      <c r="O113" s="477"/>
      <c r="P113" s="477"/>
    </row>
    <row r="114" spans="1:16">
      <c r="A114" s="887"/>
      <c r="B114" s="470"/>
      <c r="C114" s="670" t="s">
        <v>261</v>
      </c>
      <c r="D114" s="470" t="s">
        <v>221</v>
      </c>
      <c r="E114" s="427">
        <v>0.38900000000000001</v>
      </c>
      <c r="F114" s="576">
        <f>F113*E114</f>
        <v>113.58800000000001</v>
      </c>
      <c r="G114" s="513"/>
      <c r="H114" s="513"/>
      <c r="I114" s="670"/>
      <c r="J114" s="576"/>
      <c r="K114" s="670"/>
      <c r="L114" s="576"/>
      <c r="M114" s="513"/>
      <c r="N114" s="477"/>
      <c r="O114" s="477"/>
      <c r="P114" s="477"/>
    </row>
    <row r="115" spans="1:16">
      <c r="A115" s="887"/>
      <c r="B115" s="470"/>
      <c r="C115" s="670" t="s">
        <v>300</v>
      </c>
      <c r="D115" s="470" t="s">
        <v>240</v>
      </c>
      <c r="E115" s="427">
        <v>0.151</v>
      </c>
      <c r="F115" s="576">
        <f>F113*E115</f>
        <v>44.091999999999999</v>
      </c>
      <c r="G115" s="513"/>
      <c r="H115" s="513"/>
      <c r="I115" s="670"/>
      <c r="J115" s="576"/>
      <c r="K115" s="513"/>
      <c r="L115" s="513"/>
      <c r="M115" s="513"/>
      <c r="N115" s="477"/>
      <c r="O115" s="477"/>
      <c r="P115" s="477"/>
    </row>
    <row r="116" spans="1:16">
      <c r="A116" s="887"/>
      <c r="B116" s="470" t="s">
        <v>510</v>
      </c>
      <c r="C116" s="670" t="s">
        <v>326</v>
      </c>
      <c r="D116" s="470" t="s">
        <v>314</v>
      </c>
      <c r="E116" s="574" t="s">
        <v>134</v>
      </c>
      <c r="F116" s="720">
        <v>2</v>
      </c>
      <c r="G116" s="513"/>
      <c r="H116" s="513"/>
      <c r="I116" s="513"/>
      <c r="J116" s="576"/>
      <c r="K116" s="556"/>
      <c r="L116" s="556"/>
      <c r="M116" s="513"/>
      <c r="N116" s="477"/>
      <c r="O116" s="477"/>
      <c r="P116" s="477"/>
    </row>
    <row r="117" spans="1:16">
      <c r="A117" s="887"/>
      <c r="B117" s="470" t="s">
        <v>511</v>
      </c>
      <c r="C117" s="670" t="s">
        <v>327</v>
      </c>
      <c r="D117" s="470" t="s">
        <v>314</v>
      </c>
      <c r="E117" s="574" t="s">
        <v>134</v>
      </c>
      <c r="F117" s="720">
        <v>12</v>
      </c>
      <c r="G117" s="513"/>
      <c r="H117" s="513"/>
      <c r="I117" s="513"/>
      <c r="J117" s="576"/>
      <c r="K117" s="556"/>
      <c r="L117" s="556"/>
      <c r="M117" s="513"/>
      <c r="N117" s="477"/>
      <c r="O117" s="477"/>
      <c r="P117" s="477"/>
    </row>
    <row r="118" spans="1:16">
      <c r="A118" s="887"/>
      <c r="B118" s="470" t="s">
        <v>512</v>
      </c>
      <c r="C118" s="670" t="s">
        <v>328</v>
      </c>
      <c r="D118" s="470" t="s">
        <v>314</v>
      </c>
      <c r="E118" s="574" t="s">
        <v>134</v>
      </c>
      <c r="F118" s="720">
        <v>2</v>
      </c>
      <c r="G118" s="513"/>
      <c r="H118" s="513"/>
      <c r="I118" s="513"/>
      <c r="J118" s="576"/>
      <c r="K118" s="556"/>
      <c r="L118" s="556"/>
      <c r="M118" s="513"/>
      <c r="N118" s="477"/>
      <c r="O118" s="477"/>
      <c r="P118" s="477"/>
    </row>
    <row r="119" spans="1:16">
      <c r="A119" s="887"/>
      <c r="B119" s="470"/>
      <c r="C119" s="670" t="s">
        <v>329</v>
      </c>
      <c r="D119" s="470" t="s">
        <v>314</v>
      </c>
      <c r="E119" s="574" t="s">
        <v>134</v>
      </c>
      <c r="F119" s="720">
        <v>14</v>
      </c>
      <c r="G119" s="513"/>
      <c r="H119" s="513"/>
      <c r="I119" s="513"/>
      <c r="J119" s="576"/>
      <c r="K119" s="556"/>
      <c r="L119" s="556"/>
      <c r="M119" s="513"/>
      <c r="N119" s="477"/>
      <c r="O119" s="477"/>
      <c r="P119" s="477"/>
    </row>
    <row r="120" spans="1:16" ht="31.5">
      <c r="A120" s="887"/>
      <c r="B120" s="347" t="s">
        <v>513</v>
      </c>
      <c r="C120" s="670" t="s">
        <v>330</v>
      </c>
      <c r="D120" s="470" t="s">
        <v>314</v>
      </c>
      <c r="E120" s="574" t="s">
        <v>134</v>
      </c>
      <c r="F120" s="720">
        <v>8</v>
      </c>
      <c r="G120" s="513"/>
      <c r="H120" s="513"/>
      <c r="I120" s="513"/>
      <c r="J120" s="576"/>
      <c r="K120" s="556"/>
      <c r="L120" s="556"/>
      <c r="M120" s="513"/>
      <c r="N120" s="477"/>
      <c r="O120" s="477"/>
      <c r="P120" s="477"/>
    </row>
    <row r="121" spans="1:16">
      <c r="A121" s="887"/>
      <c r="B121" s="470" t="s">
        <v>514</v>
      </c>
      <c r="C121" s="670" t="s">
        <v>331</v>
      </c>
      <c r="D121" s="470" t="s">
        <v>314</v>
      </c>
      <c r="E121" s="574" t="s">
        <v>134</v>
      </c>
      <c r="F121" s="504">
        <v>4</v>
      </c>
      <c r="G121" s="513"/>
      <c r="H121" s="513"/>
      <c r="I121" s="513"/>
      <c r="J121" s="576"/>
      <c r="K121" s="556"/>
      <c r="L121" s="556"/>
      <c r="M121" s="513"/>
      <c r="N121" s="477"/>
      <c r="O121" s="477"/>
      <c r="P121" s="477"/>
    </row>
    <row r="122" spans="1:16">
      <c r="A122" s="887"/>
      <c r="B122" s="470" t="s">
        <v>515</v>
      </c>
      <c r="C122" s="670" t="s">
        <v>332</v>
      </c>
      <c r="D122" s="470" t="s">
        <v>314</v>
      </c>
      <c r="E122" s="574" t="s">
        <v>134</v>
      </c>
      <c r="F122" s="504">
        <v>4</v>
      </c>
      <c r="G122" s="513"/>
      <c r="H122" s="513"/>
      <c r="I122" s="513"/>
      <c r="J122" s="576"/>
      <c r="K122" s="556"/>
      <c r="L122" s="556"/>
      <c r="M122" s="513"/>
      <c r="N122" s="477"/>
      <c r="O122" s="477"/>
      <c r="P122" s="477"/>
    </row>
    <row r="123" spans="1:16">
      <c r="A123" s="887"/>
      <c r="B123" s="470" t="s">
        <v>516</v>
      </c>
      <c r="C123" s="670" t="s">
        <v>333</v>
      </c>
      <c r="D123" s="470" t="s">
        <v>314</v>
      </c>
      <c r="E123" s="574" t="s">
        <v>134</v>
      </c>
      <c r="F123" s="504">
        <v>4</v>
      </c>
      <c r="G123" s="513"/>
      <c r="H123" s="513"/>
      <c r="I123" s="513"/>
      <c r="J123" s="576"/>
      <c r="K123" s="556"/>
      <c r="L123" s="556"/>
      <c r="M123" s="513"/>
      <c r="N123" s="477"/>
      <c r="O123" s="477"/>
      <c r="P123" s="477"/>
    </row>
    <row r="124" spans="1:16">
      <c r="A124" s="887"/>
      <c r="B124" s="470" t="s">
        <v>517</v>
      </c>
      <c r="C124" s="670" t="s">
        <v>334</v>
      </c>
      <c r="D124" s="470" t="s">
        <v>314</v>
      </c>
      <c r="E124" s="574" t="s">
        <v>134</v>
      </c>
      <c r="F124" s="504">
        <v>1</v>
      </c>
      <c r="G124" s="513"/>
      <c r="H124" s="513"/>
      <c r="I124" s="513"/>
      <c r="J124" s="576"/>
      <c r="K124" s="556"/>
      <c r="L124" s="556"/>
      <c r="M124" s="513"/>
      <c r="N124" s="477"/>
      <c r="O124" s="477"/>
      <c r="P124" s="477"/>
    </row>
    <row r="125" spans="1:16">
      <c r="A125" s="887"/>
      <c r="B125" s="470" t="s">
        <v>518</v>
      </c>
      <c r="C125" s="346" t="s">
        <v>519</v>
      </c>
      <c r="D125" s="470" t="s">
        <v>314</v>
      </c>
      <c r="E125" s="574" t="s">
        <v>134</v>
      </c>
      <c r="F125" s="720">
        <v>5</v>
      </c>
      <c r="G125" s="513"/>
      <c r="H125" s="513"/>
      <c r="I125" s="513"/>
      <c r="J125" s="576"/>
      <c r="K125" s="556"/>
      <c r="L125" s="556"/>
      <c r="M125" s="513"/>
      <c r="N125" s="477"/>
      <c r="O125" s="477"/>
      <c r="P125" s="477"/>
    </row>
    <row r="126" spans="1:16">
      <c r="A126" s="887"/>
      <c r="B126" s="470" t="s">
        <v>520</v>
      </c>
      <c r="C126" s="346" t="s">
        <v>521</v>
      </c>
      <c r="D126" s="470" t="s">
        <v>314</v>
      </c>
      <c r="E126" s="574" t="s">
        <v>134</v>
      </c>
      <c r="F126" s="720">
        <v>182</v>
      </c>
      <c r="G126" s="513"/>
      <c r="H126" s="513"/>
      <c r="I126" s="513"/>
      <c r="J126" s="576"/>
      <c r="K126" s="556"/>
      <c r="L126" s="556"/>
      <c r="M126" s="513"/>
      <c r="N126" s="477"/>
      <c r="O126" s="477"/>
      <c r="P126" s="477"/>
    </row>
    <row r="127" spans="1:16" ht="31.5">
      <c r="A127" s="887"/>
      <c r="B127" s="470" t="s">
        <v>522</v>
      </c>
      <c r="C127" s="346" t="s">
        <v>335</v>
      </c>
      <c r="D127" s="470" t="s">
        <v>314</v>
      </c>
      <c r="E127" s="574" t="s">
        <v>134</v>
      </c>
      <c r="F127" s="720">
        <v>2</v>
      </c>
      <c r="G127" s="513"/>
      <c r="H127" s="513"/>
      <c r="I127" s="513"/>
      <c r="J127" s="576"/>
      <c r="K127" s="556"/>
      <c r="L127" s="556"/>
      <c r="M127" s="513"/>
      <c r="N127" s="477"/>
      <c r="O127" s="477"/>
      <c r="P127" s="477"/>
    </row>
    <row r="128" spans="1:16" ht="31.5">
      <c r="A128" s="887"/>
      <c r="B128" s="470" t="s">
        <v>522</v>
      </c>
      <c r="C128" s="346" t="s">
        <v>336</v>
      </c>
      <c r="D128" s="470" t="s">
        <v>314</v>
      </c>
      <c r="E128" s="574" t="s">
        <v>134</v>
      </c>
      <c r="F128" s="720">
        <v>2</v>
      </c>
      <c r="G128" s="513"/>
      <c r="H128" s="513"/>
      <c r="I128" s="513"/>
      <c r="J128" s="576"/>
      <c r="K128" s="556"/>
      <c r="L128" s="556"/>
      <c r="M128" s="513"/>
      <c r="N128" s="477"/>
      <c r="O128" s="477"/>
      <c r="P128" s="477"/>
    </row>
    <row r="129" spans="1:16" ht="31.5">
      <c r="A129" s="887"/>
      <c r="B129" s="470" t="s">
        <v>523</v>
      </c>
      <c r="C129" s="346" t="s">
        <v>337</v>
      </c>
      <c r="D129" s="470" t="s">
        <v>314</v>
      </c>
      <c r="E129" s="574" t="s">
        <v>134</v>
      </c>
      <c r="F129" s="720">
        <v>12</v>
      </c>
      <c r="G129" s="513"/>
      <c r="H129" s="513"/>
      <c r="I129" s="513"/>
      <c r="J129" s="576"/>
      <c r="K129" s="556"/>
      <c r="L129" s="556"/>
      <c r="M129" s="513"/>
      <c r="N129" s="477"/>
      <c r="O129" s="477"/>
      <c r="P129" s="477"/>
    </row>
    <row r="130" spans="1:16" ht="31.5">
      <c r="A130" s="887"/>
      <c r="B130" s="470" t="s">
        <v>524</v>
      </c>
      <c r="C130" s="346" t="s">
        <v>338</v>
      </c>
      <c r="D130" s="470" t="s">
        <v>314</v>
      </c>
      <c r="E130" s="574" t="s">
        <v>134</v>
      </c>
      <c r="F130" s="720">
        <v>14</v>
      </c>
      <c r="G130" s="513"/>
      <c r="H130" s="513"/>
      <c r="I130" s="513"/>
      <c r="J130" s="576"/>
      <c r="K130" s="556"/>
      <c r="L130" s="556"/>
      <c r="M130" s="513"/>
      <c r="N130" s="477"/>
      <c r="O130" s="477"/>
      <c r="P130" s="477"/>
    </row>
    <row r="131" spans="1:16" ht="31.5">
      <c r="A131" s="887"/>
      <c r="B131" s="470" t="s">
        <v>525</v>
      </c>
      <c r="C131" s="346" t="s">
        <v>339</v>
      </c>
      <c r="D131" s="470" t="s">
        <v>314</v>
      </c>
      <c r="E131" s="574" t="s">
        <v>134</v>
      </c>
      <c r="F131" s="720">
        <v>4</v>
      </c>
      <c r="G131" s="513"/>
      <c r="H131" s="513"/>
      <c r="I131" s="513"/>
      <c r="J131" s="576"/>
      <c r="K131" s="556"/>
      <c r="L131" s="556"/>
      <c r="M131" s="513"/>
      <c r="N131" s="477"/>
      <c r="O131" s="477"/>
      <c r="P131" s="477"/>
    </row>
    <row r="132" spans="1:16" ht="47.25">
      <c r="A132" s="887"/>
      <c r="B132" s="347" t="s">
        <v>575</v>
      </c>
      <c r="C132" s="346" t="s">
        <v>340</v>
      </c>
      <c r="D132" s="347" t="s">
        <v>314</v>
      </c>
      <c r="E132" s="574" t="s">
        <v>134</v>
      </c>
      <c r="F132" s="720">
        <v>14</v>
      </c>
      <c r="G132" s="350"/>
      <c r="H132" s="350"/>
      <c r="I132" s="350"/>
      <c r="J132" s="576"/>
      <c r="K132" s="589"/>
      <c r="L132" s="589"/>
      <c r="M132" s="350"/>
      <c r="N132" s="477"/>
      <c r="O132" s="477"/>
      <c r="P132" s="477"/>
    </row>
    <row r="133" spans="1:16" ht="47.25">
      <c r="A133" s="887"/>
      <c r="B133" s="347" t="s">
        <v>659</v>
      </c>
      <c r="C133" s="346" t="s">
        <v>341</v>
      </c>
      <c r="D133" s="347" t="s">
        <v>314</v>
      </c>
      <c r="E133" s="574" t="s">
        <v>134</v>
      </c>
      <c r="F133" s="720">
        <v>2</v>
      </c>
      <c r="G133" s="350"/>
      <c r="H133" s="350"/>
      <c r="I133" s="350"/>
      <c r="J133" s="576"/>
      <c r="K133" s="589"/>
      <c r="L133" s="589"/>
      <c r="M133" s="350"/>
      <c r="N133" s="477"/>
      <c r="O133" s="477"/>
      <c r="P133" s="477"/>
    </row>
    <row r="134" spans="1:16" ht="47.25">
      <c r="A134" s="887"/>
      <c r="B134" s="347" t="s">
        <v>576</v>
      </c>
      <c r="C134" s="346" t="s">
        <v>342</v>
      </c>
      <c r="D134" s="347" t="s">
        <v>314</v>
      </c>
      <c r="E134" s="574" t="s">
        <v>134</v>
      </c>
      <c r="F134" s="720">
        <v>4</v>
      </c>
      <c r="G134" s="350"/>
      <c r="H134" s="350"/>
      <c r="I134" s="350"/>
      <c r="J134" s="576"/>
      <c r="K134" s="589"/>
      <c r="L134" s="589"/>
      <c r="M134" s="350"/>
      <c r="N134" s="477"/>
      <c r="O134" s="477"/>
      <c r="P134" s="477"/>
    </row>
    <row r="135" spans="1:16">
      <c r="A135" s="888"/>
      <c r="B135" s="557"/>
      <c r="C135" s="671" t="s">
        <v>302</v>
      </c>
      <c r="D135" s="557" t="s">
        <v>240</v>
      </c>
      <c r="E135" s="558">
        <v>2.4E-2</v>
      </c>
      <c r="F135" s="588">
        <f>F113*E135</f>
        <v>7.008</v>
      </c>
      <c r="G135" s="662"/>
      <c r="H135" s="560"/>
      <c r="I135" s="560"/>
      <c r="J135" s="588"/>
      <c r="K135" s="719"/>
      <c r="L135" s="662"/>
      <c r="M135" s="560"/>
      <c r="N135" s="477"/>
      <c r="O135" s="477"/>
      <c r="P135" s="477"/>
    </row>
    <row r="136" spans="1:16" ht="31.5">
      <c r="A136" s="886">
        <v>31</v>
      </c>
      <c r="B136" s="473" t="s">
        <v>343</v>
      </c>
      <c r="C136" s="346" t="s">
        <v>344</v>
      </c>
      <c r="D136" s="347" t="s">
        <v>314</v>
      </c>
      <c r="E136" s="348"/>
      <c r="F136" s="720">
        <f>SUM(F139:F155)</f>
        <v>213</v>
      </c>
      <c r="G136" s="589"/>
      <c r="H136" s="350"/>
      <c r="I136" s="350"/>
      <c r="J136" s="552"/>
      <c r="K136" s="585"/>
      <c r="L136" s="589"/>
      <c r="M136" s="350"/>
      <c r="N136" s="477"/>
      <c r="O136" s="477"/>
      <c r="P136" s="477"/>
    </row>
    <row r="137" spans="1:16">
      <c r="A137" s="887"/>
      <c r="B137" s="470"/>
      <c r="C137" s="670" t="s">
        <v>261</v>
      </c>
      <c r="D137" s="470" t="s">
        <v>221</v>
      </c>
      <c r="E137" s="427">
        <v>0.58399999999999996</v>
      </c>
      <c r="F137" s="576">
        <f>F136*E137</f>
        <v>124.392</v>
      </c>
      <c r="G137" s="513"/>
      <c r="H137" s="513"/>
      <c r="I137" s="670"/>
      <c r="J137" s="576"/>
      <c r="K137" s="670"/>
      <c r="L137" s="576"/>
      <c r="M137" s="513"/>
      <c r="N137" s="477"/>
      <c r="O137" s="477"/>
      <c r="P137" s="477"/>
    </row>
    <row r="138" spans="1:16">
      <c r="A138" s="887"/>
      <c r="B138" s="470"/>
      <c r="C138" s="670" t="s">
        <v>300</v>
      </c>
      <c r="D138" s="470" t="s">
        <v>240</v>
      </c>
      <c r="E138" s="427">
        <v>0.22700000000000001</v>
      </c>
      <c r="F138" s="576">
        <f>F136*E138</f>
        <v>48.350999999999999</v>
      </c>
      <c r="G138" s="513"/>
      <c r="H138" s="513"/>
      <c r="I138" s="670"/>
      <c r="J138" s="576"/>
      <c r="K138" s="513"/>
      <c r="L138" s="513"/>
      <c r="M138" s="513"/>
      <c r="N138" s="477"/>
      <c r="O138" s="477"/>
      <c r="P138" s="477"/>
    </row>
    <row r="139" spans="1:16" ht="31.5">
      <c r="A139" s="887"/>
      <c r="B139" s="347" t="s">
        <v>577</v>
      </c>
      <c r="C139" s="670" t="s">
        <v>345</v>
      </c>
      <c r="D139" s="470" t="s">
        <v>314</v>
      </c>
      <c r="E139" s="721" t="s">
        <v>134</v>
      </c>
      <c r="F139" s="504">
        <v>3</v>
      </c>
      <c r="G139" s="722"/>
      <c r="H139" s="513"/>
      <c r="I139" s="513"/>
      <c r="J139" s="576"/>
      <c r="K139" s="556"/>
      <c r="L139" s="556"/>
      <c r="M139" s="513"/>
      <c r="N139" s="477"/>
      <c r="O139" s="477"/>
      <c r="P139" s="477"/>
    </row>
    <row r="140" spans="1:16">
      <c r="A140" s="887"/>
      <c r="B140" s="347" t="s">
        <v>578</v>
      </c>
      <c r="C140" s="670" t="s">
        <v>346</v>
      </c>
      <c r="D140" s="416" t="s">
        <v>314</v>
      </c>
      <c r="E140" s="723" t="s">
        <v>134</v>
      </c>
      <c r="F140" s="504">
        <v>3</v>
      </c>
      <c r="G140" s="724"/>
      <c r="H140" s="344"/>
      <c r="I140" s="513"/>
      <c r="J140" s="353"/>
      <c r="K140" s="725"/>
      <c r="L140" s="725"/>
      <c r="M140" s="344"/>
      <c r="N140" s="477"/>
      <c r="O140" s="477"/>
      <c r="P140" s="477"/>
    </row>
    <row r="141" spans="1:16" ht="31.5">
      <c r="A141" s="887"/>
      <c r="B141" s="347" t="s">
        <v>579</v>
      </c>
      <c r="C141" s="670" t="s">
        <v>347</v>
      </c>
      <c r="D141" s="470" t="s">
        <v>314</v>
      </c>
      <c r="E141" s="721" t="s">
        <v>134</v>
      </c>
      <c r="F141" s="504">
        <v>2</v>
      </c>
      <c r="G141" s="722"/>
      <c r="H141" s="513"/>
      <c r="I141" s="513"/>
      <c r="J141" s="576"/>
      <c r="K141" s="556"/>
      <c r="L141" s="556"/>
      <c r="M141" s="513"/>
      <c r="N141" s="477"/>
      <c r="O141" s="477"/>
      <c r="P141" s="477"/>
    </row>
    <row r="142" spans="1:16" ht="31.5">
      <c r="A142" s="887"/>
      <c r="B142" s="347" t="s">
        <v>580</v>
      </c>
      <c r="C142" s="670" t="s">
        <v>348</v>
      </c>
      <c r="D142" s="416" t="s">
        <v>314</v>
      </c>
      <c r="E142" s="723" t="s">
        <v>134</v>
      </c>
      <c r="F142" s="504">
        <v>3</v>
      </c>
      <c r="G142" s="724"/>
      <c r="H142" s="344"/>
      <c r="I142" s="513"/>
      <c r="J142" s="353"/>
      <c r="K142" s="725"/>
      <c r="L142" s="725"/>
      <c r="M142" s="344"/>
      <c r="N142" s="477"/>
      <c r="O142" s="477"/>
      <c r="P142" s="477"/>
    </row>
    <row r="143" spans="1:16" ht="31.5">
      <c r="A143" s="887"/>
      <c r="B143" s="347" t="s">
        <v>581</v>
      </c>
      <c r="C143" s="670" t="s">
        <v>349</v>
      </c>
      <c r="D143" s="416" t="s">
        <v>314</v>
      </c>
      <c r="E143" s="723" t="s">
        <v>134</v>
      </c>
      <c r="F143" s="504">
        <v>4</v>
      </c>
      <c r="G143" s="724"/>
      <c r="H143" s="344"/>
      <c r="I143" s="513"/>
      <c r="J143" s="353"/>
      <c r="K143" s="725"/>
      <c r="L143" s="725"/>
      <c r="M143" s="344"/>
      <c r="N143" s="477"/>
      <c r="O143" s="477"/>
      <c r="P143" s="477"/>
    </row>
    <row r="144" spans="1:16" ht="31.5">
      <c r="A144" s="887"/>
      <c r="B144" s="347" t="s">
        <v>582</v>
      </c>
      <c r="C144" s="670" t="s">
        <v>350</v>
      </c>
      <c r="D144" s="416" t="s">
        <v>314</v>
      </c>
      <c r="E144" s="723" t="s">
        <v>134</v>
      </c>
      <c r="F144" s="504">
        <v>51</v>
      </c>
      <c r="G144" s="724"/>
      <c r="H144" s="344"/>
      <c r="I144" s="344"/>
      <c r="J144" s="353"/>
      <c r="K144" s="725"/>
      <c r="L144" s="725"/>
      <c r="M144" s="344"/>
      <c r="N144" s="477"/>
      <c r="O144" s="477"/>
      <c r="P144" s="477"/>
    </row>
    <row r="145" spans="1:16" ht="31.5">
      <c r="A145" s="887"/>
      <c r="B145" s="347" t="s">
        <v>583</v>
      </c>
      <c r="C145" s="670" t="s">
        <v>351</v>
      </c>
      <c r="D145" s="416" t="s">
        <v>314</v>
      </c>
      <c r="E145" s="723" t="s">
        <v>134</v>
      </c>
      <c r="F145" s="504">
        <v>9</v>
      </c>
      <c r="G145" s="724"/>
      <c r="H145" s="344"/>
      <c r="I145" s="344"/>
      <c r="J145" s="353"/>
      <c r="K145" s="725"/>
      <c r="L145" s="725"/>
      <c r="M145" s="344"/>
      <c r="N145" s="477"/>
      <c r="O145" s="477"/>
      <c r="P145" s="477"/>
    </row>
    <row r="146" spans="1:16" ht="31.5">
      <c r="A146" s="887"/>
      <c r="B146" s="347" t="s">
        <v>584</v>
      </c>
      <c r="C146" s="670" t="s">
        <v>352</v>
      </c>
      <c r="D146" s="470" t="s">
        <v>314</v>
      </c>
      <c r="E146" s="721" t="s">
        <v>134</v>
      </c>
      <c r="F146" s="504">
        <v>14</v>
      </c>
      <c r="G146" s="722"/>
      <c r="H146" s="513"/>
      <c r="I146" s="513"/>
      <c r="J146" s="576"/>
      <c r="K146" s="556"/>
      <c r="L146" s="556"/>
      <c r="M146" s="513"/>
      <c r="N146" s="477"/>
      <c r="O146" s="477"/>
      <c r="P146" s="477"/>
    </row>
    <row r="147" spans="1:16" ht="31.5">
      <c r="A147" s="887"/>
      <c r="B147" s="347" t="s">
        <v>585</v>
      </c>
      <c r="C147" s="670" t="s">
        <v>353</v>
      </c>
      <c r="D147" s="416" t="s">
        <v>314</v>
      </c>
      <c r="E147" s="723" t="s">
        <v>134</v>
      </c>
      <c r="F147" s="504">
        <v>12</v>
      </c>
      <c r="G147" s="724"/>
      <c r="H147" s="344"/>
      <c r="I147" s="344"/>
      <c r="J147" s="353"/>
      <c r="K147" s="725"/>
      <c r="L147" s="725"/>
      <c r="M147" s="344"/>
      <c r="N147" s="477"/>
      <c r="O147" s="477"/>
      <c r="P147" s="477"/>
    </row>
    <row r="148" spans="1:16" ht="31.5">
      <c r="A148" s="887"/>
      <c r="B148" s="347" t="s">
        <v>586</v>
      </c>
      <c r="C148" s="670" t="s">
        <v>354</v>
      </c>
      <c r="D148" s="416" t="s">
        <v>314</v>
      </c>
      <c r="E148" s="723" t="s">
        <v>134</v>
      </c>
      <c r="F148" s="504">
        <v>11</v>
      </c>
      <c r="G148" s="724"/>
      <c r="H148" s="344"/>
      <c r="I148" s="344"/>
      <c r="J148" s="353"/>
      <c r="K148" s="725"/>
      <c r="L148" s="725"/>
      <c r="M148" s="344"/>
      <c r="N148" s="477"/>
      <c r="O148" s="477"/>
      <c r="P148" s="477"/>
    </row>
    <row r="149" spans="1:16" ht="31.5">
      <c r="A149" s="887"/>
      <c r="B149" s="347" t="s">
        <v>587</v>
      </c>
      <c r="C149" s="670" t="s">
        <v>355</v>
      </c>
      <c r="D149" s="416" t="s">
        <v>314</v>
      </c>
      <c r="E149" s="723" t="s">
        <v>134</v>
      </c>
      <c r="F149" s="504">
        <v>18</v>
      </c>
      <c r="G149" s="724"/>
      <c r="H149" s="344"/>
      <c r="I149" s="344"/>
      <c r="J149" s="353"/>
      <c r="K149" s="725"/>
      <c r="L149" s="725"/>
      <c r="M149" s="344"/>
      <c r="N149" s="477"/>
      <c r="O149" s="477"/>
      <c r="P149" s="477"/>
    </row>
    <row r="150" spans="1:16">
      <c r="A150" s="887"/>
      <c r="B150" s="416" t="s">
        <v>526</v>
      </c>
      <c r="C150" s="670" t="s">
        <v>356</v>
      </c>
      <c r="D150" s="416" t="s">
        <v>314</v>
      </c>
      <c r="E150" s="723" t="s">
        <v>134</v>
      </c>
      <c r="F150" s="504">
        <v>1</v>
      </c>
      <c r="G150" s="724"/>
      <c r="H150" s="344"/>
      <c r="I150" s="344"/>
      <c r="J150" s="353"/>
      <c r="K150" s="725"/>
      <c r="L150" s="725"/>
      <c r="M150" s="344"/>
      <c r="N150" s="477"/>
      <c r="O150" s="477"/>
      <c r="P150" s="477"/>
    </row>
    <row r="151" spans="1:16">
      <c r="A151" s="887"/>
      <c r="B151" s="416" t="s">
        <v>527</v>
      </c>
      <c r="C151" s="670" t="s">
        <v>357</v>
      </c>
      <c r="D151" s="416" t="s">
        <v>314</v>
      </c>
      <c r="E151" s="723" t="s">
        <v>134</v>
      </c>
      <c r="F151" s="504">
        <v>2</v>
      </c>
      <c r="G151" s="724"/>
      <c r="H151" s="344"/>
      <c r="I151" s="344"/>
      <c r="J151" s="353"/>
      <c r="K151" s="725"/>
      <c r="L151" s="725"/>
      <c r="M151" s="344"/>
      <c r="N151" s="477"/>
      <c r="O151" s="477"/>
      <c r="P151" s="477"/>
    </row>
    <row r="152" spans="1:16">
      <c r="A152" s="887"/>
      <c r="B152" s="416" t="s">
        <v>528</v>
      </c>
      <c r="C152" s="670" t="s">
        <v>358</v>
      </c>
      <c r="D152" s="470" t="s">
        <v>314</v>
      </c>
      <c r="E152" s="721" t="s">
        <v>134</v>
      </c>
      <c r="F152" s="504">
        <v>2</v>
      </c>
      <c r="G152" s="722"/>
      <c r="H152" s="513"/>
      <c r="I152" s="513"/>
      <c r="J152" s="576"/>
      <c r="K152" s="556"/>
      <c r="L152" s="556"/>
      <c r="M152" s="513"/>
      <c r="N152" s="477"/>
      <c r="O152" s="477"/>
      <c r="P152" s="477"/>
    </row>
    <row r="153" spans="1:16">
      <c r="A153" s="887"/>
      <c r="B153" s="416" t="s">
        <v>529</v>
      </c>
      <c r="C153" s="670" t="s">
        <v>359</v>
      </c>
      <c r="D153" s="470" t="s">
        <v>314</v>
      </c>
      <c r="E153" s="721" t="s">
        <v>134</v>
      </c>
      <c r="F153" s="504">
        <v>8</v>
      </c>
      <c r="G153" s="722"/>
      <c r="H153" s="513"/>
      <c r="I153" s="513"/>
      <c r="J153" s="576"/>
      <c r="K153" s="556"/>
      <c r="L153" s="556"/>
      <c r="M153" s="513"/>
      <c r="N153" s="477"/>
      <c r="O153" s="477"/>
      <c r="P153" s="477"/>
    </row>
    <row r="154" spans="1:16">
      <c r="A154" s="887"/>
      <c r="B154" s="416" t="s">
        <v>530</v>
      </c>
      <c r="C154" s="670" t="s">
        <v>360</v>
      </c>
      <c r="D154" s="470" t="s">
        <v>314</v>
      </c>
      <c r="E154" s="721" t="s">
        <v>134</v>
      </c>
      <c r="F154" s="504">
        <v>1</v>
      </c>
      <c r="G154" s="722"/>
      <c r="H154" s="513"/>
      <c r="I154" s="513"/>
      <c r="J154" s="576"/>
      <c r="K154" s="556"/>
      <c r="L154" s="556"/>
      <c r="M154" s="513"/>
      <c r="N154" s="477"/>
      <c r="O154" s="477"/>
      <c r="P154" s="477"/>
    </row>
    <row r="155" spans="1:16">
      <c r="A155" s="887"/>
      <c r="B155" s="416"/>
      <c r="C155" s="670" t="s">
        <v>361</v>
      </c>
      <c r="D155" s="416" t="s">
        <v>314</v>
      </c>
      <c r="E155" s="723" t="s">
        <v>134</v>
      </c>
      <c r="F155" s="504">
        <v>69</v>
      </c>
      <c r="G155" s="724"/>
      <c r="H155" s="344"/>
      <c r="I155" s="344"/>
      <c r="J155" s="353"/>
      <c r="K155" s="725"/>
      <c r="L155" s="725"/>
      <c r="M155" s="344"/>
      <c r="N155" s="477"/>
      <c r="O155" s="477"/>
      <c r="P155" s="477"/>
    </row>
    <row r="156" spans="1:16">
      <c r="A156" s="888"/>
      <c r="B156" s="557"/>
      <c r="C156" s="671" t="s">
        <v>302</v>
      </c>
      <c r="D156" s="557" t="s">
        <v>240</v>
      </c>
      <c r="E156" s="726">
        <v>2.4E-2</v>
      </c>
      <c r="F156" s="560">
        <f>F136*E156</f>
        <v>5.1120000000000001</v>
      </c>
      <c r="G156" s="588"/>
      <c r="H156" s="560"/>
      <c r="I156" s="560"/>
      <c r="J156" s="588"/>
      <c r="K156" s="719"/>
      <c r="L156" s="662"/>
      <c r="M156" s="560"/>
      <c r="N156" s="477"/>
      <c r="O156" s="477"/>
      <c r="P156" s="477"/>
    </row>
    <row r="157" spans="1:16">
      <c r="A157" s="886">
        <v>32</v>
      </c>
      <c r="B157" s="473" t="s">
        <v>324</v>
      </c>
      <c r="C157" s="346" t="s">
        <v>325</v>
      </c>
      <c r="D157" s="347" t="s">
        <v>314</v>
      </c>
      <c r="E157" s="348"/>
      <c r="F157" s="720">
        <f>SUM(F160:F177)</f>
        <v>369</v>
      </c>
      <c r="G157" s="589"/>
      <c r="H157" s="350"/>
      <c r="I157" s="350"/>
      <c r="J157" s="552"/>
      <c r="K157" s="585"/>
      <c r="L157" s="589"/>
      <c r="M157" s="350"/>
      <c r="N157" s="477"/>
      <c r="O157" s="477"/>
      <c r="P157" s="477"/>
    </row>
    <row r="158" spans="1:16">
      <c r="A158" s="887"/>
      <c r="B158" s="470"/>
      <c r="C158" s="670" t="s">
        <v>261</v>
      </c>
      <c r="D158" s="470" t="s">
        <v>221</v>
      </c>
      <c r="E158" s="427">
        <v>0.38900000000000001</v>
      </c>
      <c r="F158" s="576">
        <f>F157*E158</f>
        <v>143.541</v>
      </c>
      <c r="G158" s="513"/>
      <c r="H158" s="513"/>
      <c r="I158" s="670"/>
      <c r="J158" s="576"/>
      <c r="K158" s="670"/>
      <c r="L158" s="576"/>
      <c r="M158" s="513"/>
      <c r="N158" s="477"/>
      <c r="O158" s="477"/>
      <c r="P158" s="477"/>
    </row>
    <row r="159" spans="1:16">
      <c r="A159" s="887"/>
      <c r="B159" s="470"/>
      <c r="C159" s="670" t="s">
        <v>300</v>
      </c>
      <c r="D159" s="470" t="s">
        <v>240</v>
      </c>
      <c r="E159" s="427">
        <v>0.151</v>
      </c>
      <c r="F159" s="576">
        <f>F157*E159</f>
        <v>55.719000000000001</v>
      </c>
      <c r="G159" s="513"/>
      <c r="H159" s="513"/>
      <c r="I159" s="670"/>
      <c r="J159" s="576"/>
      <c r="K159" s="513"/>
      <c r="L159" s="513"/>
      <c r="M159" s="513"/>
      <c r="N159" s="477"/>
      <c r="O159" s="477"/>
      <c r="P159" s="477"/>
    </row>
    <row r="160" spans="1:16" ht="31.5">
      <c r="A160" s="887"/>
      <c r="B160" s="347"/>
      <c r="C160" s="346" t="s">
        <v>362</v>
      </c>
      <c r="D160" s="470" t="s">
        <v>314</v>
      </c>
      <c r="E160" s="574" t="s">
        <v>134</v>
      </c>
      <c r="F160" s="720">
        <v>182</v>
      </c>
      <c r="G160" s="513"/>
      <c r="H160" s="513"/>
      <c r="I160" s="513"/>
      <c r="J160" s="576"/>
      <c r="K160" s="556"/>
      <c r="L160" s="556"/>
      <c r="M160" s="513"/>
      <c r="N160" s="477"/>
      <c r="O160" s="477"/>
      <c r="P160" s="477"/>
    </row>
    <row r="161" spans="1:16" ht="31.5">
      <c r="A161" s="887"/>
      <c r="B161" s="347"/>
      <c r="C161" s="346" t="s">
        <v>363</v>
      </c>
      <c r="D161" s="470" t="s">
        <v>314</v>
      </c>
      <c r="E161" s="574" t="s">
        <v>134</v>
      </c>
      <c r="F161" s="720">
        <v>5</v>
      </c>
      <c r="G161" s="513"/>
      <c r="H161" s="513"/>
      <c r="I161" s="513"/>
      <c r="J161" s="576"/>
      <c r="K161" s="556"/>
      <c r="L161" s="556"/>
      <c r="M161" s="513"/>
      <c r="N161" s="477"/>
      <c r="O161" s="477"/>
      <c r="P161" s="477"/>
    </row>
    <row r="162" spans="1:16" ht="46.5">
      <c r="A162" s="887"/>
      <c r="B162" s="347" t="s">
        <v>588</v>
      </c>
      <c r="C162" s="346" t="s">
        <v>646</v>
      </c>
      <c r="D162" s="470" t="s">
        <v>314</v>
      </c>
      <c r="E162" s="574" t="s">
        <v>134</v>
      </c>
      <c r="F162" s="720">
        <v>9</v>
      </c>
      <c r="G162" s="513"/>
      <c r="H162" s="513"/>
      <c r="I162" s="513"/>
      <c r="J162" s="576"/>
      <c r="K162" s="556"/>
      <c r="L162" s="556"/>
      <c r="M162" s="513"/>
      <c r="N162" s="477"/>
      <c r="O162" s="477"/>
      <c r="P162" s="477"/>
    </row>
    <row r="163" spans="1:16" ht="46.5">
      <c r="A163" s="887"/>
      <c r="B163" s="347" t="s">
        <v>589</v>
      </c>
      <c r="C163" s="346" t="s">
        <v>647</v>
      </c>
      <c r="D163" s="470" t="s">
        <v>314</v>
      </c>
      <c r="E163" s="574" t="s">
        <v>134</v>
      </c>
      <c r="F163" s="720">
        <v>3</v>
      </c>
      <c r="G163" s="513"/>
      <c r="H163" s="513"/>
      <c r="I163" s="513"/>
      <c r="J163" s="576"/>
      <c r="K163" s="556"/>
      <c r="L163" s="556"/>
      <c r="M163" s="513"/>
      <c r="N163" s="477"/>
      <c r="O163" s="477"/>
      <c r="P163" s="477"/>
    </row>
    <row r="164" spans="1:16" ht="46.5">
      <c r="A164" s="887"/>
      <c r="B164" s="347" t="s">
        <v>590</v>
      </c>
      <c r="C164" s="346" t="s">
        <v>648</v>
      </c>
      <c r="D164" s="470" t="s">
        <v>314</v>
      </c>
      <c r="E164" s="574" t="s">
        <v>134</v>
      </c>
      <c r="F164" s="720">
        <v>6</v>
      </c>
      <c r="G164" s="513"/>
      <c r="H164" s="513"/>
      <c r="I164" s="513"/>
      <c r="J164" s="576"/>
      <c r="K164" s="556"/>
      <c r="L164" s="556"/>
      <c r="M164" s="513"/>
      <c r="N164" s="477"/>
      <c r="O164" s="477"/>
      <c r="P164" s="477"/>
    </row>
    <row r="165" spans="1:16" ht="46.5">
      <c r="A165" s="887"/>
      <c r="B165" s="347" t="s">
        <v>591</v>
      </c>
      <c r="C165" s="346" t="s">
        <v>649</v>
      </c>
      <c r="D165" s="470" t="s">
        <v>314</v>
      </c>
      <c r="E165" s="574" t="s">
        <v>134</v>
      </c>
      <c r="F165" s="504">
        <v>4</v>
      </c>
      <c r="G165" s="513"/>
      <c r="H165" s="513"/>
      <c r="I165" s="513"/>
      <c r="J165" s="576"/>
      <c r="K165" s="556"/>
      <c r="L165" s="556"/>
      <c r="M165" s="513"/>
      <c r="N165" s="477"/>
      <c r="O165" s="477"/>
      <c r="P165" s="477"/>
    </row>
    <row r="166" spans="1:16" ht="46.5">
      <c r="A166" s="887"/>
      <c r="B166" s="347" t="s">
        <v>592</v>
      </c>
      <c r="C166" s="346" t="s">
        <v>650</v>
      </c>
      <c r="D166" s="470" t="s">
        <v>314</v>
      </c>
      <c r="E166" s="574" t="s">
        <v>134</v>
      </c>
      <c r="F166" s="720">
        <v>8</v>
      </c>
      <c r="G166" s="513"/>
      <c r="H166" s="513"/>
      <c r="I166" s="513"/>
      <c r="J166" s="576"/>
      <c r="K166" s="556"/>
      <c r="L166" s="556"/>
      <c r="M166" s="513"/>
      <c r="N166" s="477"/>
      <c r="O166" s="477"/>
      <c r="P166" s="477"/>
    </row>
    <row r="167" spans="1:16" ht="47.25">
      <c r="A167" s="887"/>
      <c r="B167" s="347" t="s">
        <v>593</v>
      </c>
      <c r="C167" s="346" t="s">
        <v>364</v>
      </c>
      <c r="D167" s="470" t="s">
        <v>314</v>
      </c>
      <c r="E167" s="574" t="s">
        <v>134</v>
      </c>
      <c r="F167" s="504">
        <v>4</v>
      </c>
      <c r="G167" s="513"/>
      <c r="H167" s="513"/>
      <c r="I167" s="513"/>
      <c r="J167" s="576"/>
      <c r="K167" s="556"/>
      <c r="L167" s="556"/>
      <c r="M167" s="513"/>
      <c r="N167" s="477"/>
      <c r="O167" s="477"/>
      <c r="P167" s="477"/>
    </row>
    <row r="168" spans="1:16" ht="47.25">
      <c r="A168" s="887"/>
      <c r="B168" s="347" t="s">
        <v>594</v>
      </c>
      <c r="C168" s="346" t="s">
        <v>365</v>
      </c>
      <c r="D168" s="470" t="s">
        <v>314</v>
      </c>
      <c r="E168" s="574" t="s">
        <v>134</v>
      </c>
      <c r="F168" s="504">
        <v>52</v>
      </c>
      <c r="G168" s="513"/>
      <c r="H168" s="513"/>
      <c r="I168" s="513"/>
      <c r="J168" s="576"/>
      <c r="K168" s="556"/>
      <c r="L168" s="556"/>
      <c r="M168" s="513"/>
      <c r="N168" s="477"/>
      <c r="O168" s="477"/>
      <c r="P168" s="477"/>
    </row>
    <row r="169" spans="1:16" ht="47.25">
      <c r="A169" s="887"/>
      <c r="B169" s="347" t="s">
        <v>595</v>
      </c>
      <c r="C169" s="346" t="s">
        <v>366</v>
      </c>
      <c r="D169" s="470" t="s">
        <v>314</v>
      </c>
      <c r="E169" s="574" t="s">
        <v>134</v>
      </c>
      <c r="F169" s="504">
        <v>8</v>
      </c>
      <c r="G169" s="513"/>
      <c r="H169" s="513"/>
      <c r="I169" s="513"/>
      <c r="J169" s="576"/>
      <c r="K169" s="556"/>
      <c r="L169" s="556"/>
      <c r="M169" s="513"/>
      <c r="N169" s="477"/>
      <c r="O169" s="477"/>
      <c r="P169" s="477"/>
    </row>
    <row r="170" spans="1:16" ht="47.25">
      <c r="A170" s="887"/>
      <c r="B170" s="347" t="s">
        <v>596</v>
      </c>
      <c r="C170" s="346" t="s">
        <v>367</v>
      </c>
      <c r="D170" s="470" t="s">
        <v>314</v>
      </c>
      <c r="E170" s="574" t="s">
        <v>134</v>
      </c>
      <c r="F170" s="504">
        <v>30</v>
      </c>
      <c r="G170" s="513"/>
      <c r="H170" s="513"/>
      <c r="I170" s="513"/>
      <c r="J170" s="576"/>
      <c r="K170" s="556"/>
      <c r="L170" s="556"/>
      <c r="M170" s="513"/>
      <c r="N170" s="477"/>
      <c r="O170" s="477"/>
      <c r="P170" s="477"/>
    </row>
    <row r="171" spans="1:16" ht="47.25">
      <c r="A171" s="887"/>
      <c r="B171" s="347" t="s">
        <v>597</v>
      </c>
      <c r="C171" s="346" t="s">
        <v>368</v>
      </c>
      <c r="D171" s="470" t="s">
        <v>314</v>
      </c>
      <c r="E171" s="574" t="s">
        <v>134</v>
      </c>
      <c r="F171" s="504">
        <v>10</v>
      </c>
      <c r="G171" s="513"/>
      <c r="H171" s="513"/>
      <c r="I171" s="513"/>
      <c r="J171" s="576"/>
      <c r="K171" s="556"/>
      <c r="L171" s="556"/>
      <c r="M171" s="513"/>
      <c r="N171" s="477"/>
      <c r="O171" s="477"/>
      <c r="P171" s="477"/>
    </row>
    <row r="172" spans="1:16" ht="47.25">
      <c r="A172" s="887"/>
      <c r="B172" s="347" t="s">
        <v>598</v>
      </c>
      <c r="C172" s="346" t="s">
        <v>369</v>
      </c>
      <c r="D172" s="470" t="s">
        <v>314</v>
      </c>
      <c r="E172" s="574" t="s">
        <v>134</v>
      </c>
      <c r="F172" s="504">
        <v>1</v>
      </c>
      <c r="G172" s="513"/>
      <c r="H172" s="513"/>
      <c r="I172" s="513"/>
      <c r="J172" s="576"/>
      <c r="K172" s="556"/>
      <c r="L172" s="556"/>
      <c r="M172" s="513"/>
      <c r="N172" s="477"/>
      <c r="O172" s="477"/>
      <c r="P172" s="477"/>
    </row>
    <row r="173" spans="1:16" ht="47.25">
      <c r="A173" s="887"/>
      <c r="B173" s="347" t="s">
        <v>599</v>
      </c>
      <c r="C173" s="346" t="s">
        <v>370</v>
      </c>
      <c r="D173" s="470" t="s">
        <v>314</v>
      </c>
      <c r="E173" s="574" t="s">
        <v>134</v>
      </c>
      <c r="F173" s="504">
        <v>3</v>
      </c>
      <c r="G173" s="513"/>
      <c r="H173" s="513"/>
      <c r="I173" s="513"/>
      <c r="J173" s="576"/>
      <c r="K173" s="556"/>
      <c r="L173" s="556"/>
      <c r="M173" s="513"/>
      <c r="N173" s="477"/>
      <c r="O173" s="477"/>
      <c r="P173" s="477"/>
    </row>
    <row r="174" spans="1:16" ht="47.25">
      <c r="A174" s="887"/>
      <c r="B174" s="347" t="s">
        <v>600</v>
      </c>
      <c r="C174" s="346" t="s">
        <v>371</v>
      </c>
      <c r="D174" s="470" t="s">
        <v>314</v>
      </c>
      <c r="E174" s="574" t="s">
        <v>134</v>
      </c>
      <c r="F174" s="504">
        <v>3</v>
      </c>
      <c r="G174" s="513"/>
      <c r="H174" s="513"/>
      <c r="I174" s="513"/>
      <c r="J174" s="576"/>
      <c r="K174" s="556"/>
      <c r="L174" s="556"/>
      <c r="M174" s="513"/>
      <c r="N174" s="477"/>
      <c r="O174" s="477"/>
      <c r="P174" s="477"/>
    </row>
    <row r="175" spans="1:16" ht="47.25">
      <c r="A175" s="887"/>
      <c r="B175" s="347" t="s">
        <v>601</v>
      </c>
      <c r="C175" s="346" t="s">
        <v>372</v>
      </c>
      <c r="D175" s="470" t="s">
        <v>314</v>
      </c>
      <c r="E175" s="574" t="s">
        <v>134</v>
      </c>
      <c r="F175" s="504">
        <v>1</v>
      </c>
      <c r="G175" s="513"/>
      <c r="H175" s="513"/>
      <c r="I175" s="513"/>
      <c r="J175" s="576"/>
      <c r="K175" s="556"/>
      <c r="L175" s="556"/>
      <c r="M175" s="513"/>
      <c r="N175" s="477"/>
      <c r="O175" s="477"/>
      <c r="P175" s="477"/>
    </row>
    <row r="176" spans="1:16" ht="47.25">
      <c r="A176" s="887"/>
      <c r="B176" s="347" t="s">
        <v>602</v>
      </c>
      <c r="C176" s="346" t="s">
        <v>373</v>
      </c>
      <c r="D176" s="470" t="s">
        <v>314</v>
      </c>
      <c r="E176" s="574" t="s">
        <v>134</v>
      </c>
      <c r="F176" s="504">
        <v>26</v>
      </c>
      <c r="G176" s="513"/>
      <c r="H176" s="513"/>
      <c r="I176" s="513"/>
      <c r="J176" s="576"/>
      <c r="K176" s="556"/>
      <c r="L176" s="556"/>
      <c r="M176" s="513"/>
      <c r="N176" s="477"/>
      <c r="O176" s="477"/>
      <c r="P176" s="477"/>
    </row>
    <row r="177" spans="1:16" ht="47.25">
      <c r="A177" s="887"/>
      <c r="B177" s="347" t="s">
        <v>603</v>
      </c>
      <c r="C177" s="346" t="s">
        <v>374</v>
      </c>
      <c r="D177" s="470" t="s">
        <v>314</v>
      </c>
      <c r="E177" s="574" t="s">
        <v>134</v>
      </c>
      <c r="F177" s="720">
        <v>14</v>
      </c>
      <c r="G177" s="513"/>
      <c r="H177" s="513"/>
      <c r="I177" s="513"/>
      <c r="J177" s="576"/>
      <c r="K177" s="556"/>
      <c r="L177" s="556"/>
      <c r="M177" s="513"/>
      <c r="N177" s="477"/>
      <c r="O177" s="477"/>
      <c r="P177" s="477"/>
    </row>
    <row r="178" spans="1:16">
      <c r="A178" s="888"/>
      <c r="B178" s="557"/>
      <c r="C178" s="671" t="s">
        <v>302</v>
      </c>
      <c r="D178" s="557" t="s">
        <v>240</v>
      </c>
      <c r="E178" s="558">
        <v>2.4E-2</v>
      </c>
      <c r="F178" s="588">
        <f>F157*E178</f>
        <v>8.8559999999999999</v>
      </c>
      <c r="G178" s="662"/>
      <c r="H178" s="560"/>
      <c r="I178" s="560"/>
      <c r="J178" s="588"/>
      <c r="K178" s="719"/>
      <c r="L178" s="662"/>
      <c r="M178" s="560"/>
      <c r="N178" s="477"/>
      <c r="O178" s="477"/>
      <c r="P178" s="477"/>
    </row>
    <row r="179" spans="1:16" ht="47.25">
      <c r="A179" s="848">
        <v>32</v>
      </c>
      <c r="B179" s="469" t="s">
        <v>375</v>
      </c>
      <c r="C179" s="346" t="s">
        <v>376</v>
      </c>
      <c r="D179" s="470" t="s">
        <v>314</v>
      </c>
      <c r="E179" s="427"/>
      <c r="F179" s="727">
        <v>13</v>
      </c>
      <c r="G179" s="554"/>
      <c r="H179" s="670"/>
      <c r="I179" s="513"/>
      <c r="J179" s="470"/>
      <c r="K179" s="554"/>
      <c r="L179" s="554"/>
      <c r="M179" s="513"/>
      <c r="N179" s="477"/>
      <c r="O179" s="477"/>
      <c r="P179" s="477"/>
    </row>
    <row r="180" spans="1:16">
      <c r="A180" s="849"/>
      <c r="B180" s="470"/>
      <c r="C180" s="670" t="s">
        <v>261</v>
      </c>
      <c r="D180" s="470" t="s">
        <v>221</v>
      </c>
      <c r="E180" s="427">
        <v>1.51</v>
      </c>
      <c r="F180" s="576">
        <f>F179*E180</f>
        <v>19.63</v>
      </c>
      <c r="G180" s="513"/>
      <c r="H180" s="513"/>
      <c r="I180" s="513"/>
      <c r="J180" s="576"/>
      <c r="K180" s="513"/>
      <c r="L180" s="576"/>
      <c r="M180" s="513"/>
      <c r="N180" s="477"/>
      <c r="O180" s="477"/>
      <c r="P180" s="477"/>
    </row>
    <row r="181" spans="1:16">
      <c r="A181" s="849"/>
      <c r="B181" s="470"/>
      <c r="C181" s="670" t="s">
        <v>300</v>
      </c>
      <c r="D181" s="470" t="s">
        <v>240</v>
      </c>
      <c r="E181" s="427">
        <v>0.13</v>
      </c>
      <c r="F181" s="576">
        <f>F179*E181</f>
        <v>1.69</v>
      </c>
      <c r="G181" s="513"/>
      <c r="H181" s="513"/>
      <c r="I181" s="513"/>
      <c r="J181" s="576"/>
      <c r="K181" s="513"/>
      <c r="L181" s="513"/>
      <c r="M181" s="513"/>
      <c r="N181" s="477"/>
      <c r="O181" s="477"/>
      <c r="P181" s="477"/>
    </row>
    <row r="182" spans="1:16" ht="47.25">
      <c r="A182" s="849"/>
      <c r="B182" s="470" t="s">
        <v>605</v>
      </c>
      <c r="C182" s="346" t="s">
        <v>376</v>
      </c>
      <c r="D182" s="470" t="s">
        <v>314</v>
      </c>
      <c r="E182" s="427">
        <v>1</v>
      </c>
      <c r="F182" s="728">
        <f>F179*E182</f>
        <v>13</v>
      </c>
      <c r="G182" s="513"/>
      <c r="H182" s="513"/>
      <c r="I182" s="513"/>
      <c r="J182" s="576"/>
      <c r="K182" s="556"/>
      <c r="L182" s="556"/>
      <c r="M182" s="513"/>
      <c r="N182" s="477"/>
      <c r="O182" s="477"/>
      <c r="P182" s="477"/>
    </row>
    <row r="183" spans="1:16">
      <c r="A183" s="850"/>
      <c r="B183" s="557"/>
      <c r="C183" s="671" t="s">
        <v>302</v>
      </c>
      <c r="D183" s="557" t="s">
        <v>240</v>
      </c>
      <c r="E183" s="558">
        <v>7.0000000000000007E-2</v>
      </c>
      <c r="F183" s="588">
        <f>F179*E183</f>
        <v>0.91000000000000014</v>
      </c>
      <c r="G183" s="662"/>
      <c r="H183" s="560"/>
      <c r="I183" s="560"/>
      <c r="J183" s="588"/>
      <c r="K183" s="662"/>
      <c r="L183" s="662"/>
      <c r="M183" s="560"/>
      <c r="N183" s="477"/>
      <c r="O183" s="477"/>
      <c r="P183" s="477"/>
    </row>
    <row r="184" spans="1:16" ht="31.5">
      <c r="A184" s="848">
        <v>33</v>
      </c>
      <c r="B184" s="469" t="s">
        <v>375</v>
      </c>
      <c r="C184" s="346" t="s">
        <v>377</v>
      </c>
      <c r="D184" s="470" t="s">
        <v>314</v>
      </c>
      <c r="E184" s="427"/>
      <c r="F184" s="727">
        <v>13</v>
      </c>
      <c r="G184" s="554"/>
      <c r="H184" s="670"/>
      <c r="I184" s="513"/>
      <c r="J184" s="470"/>
      <c r="K184" s="554"/>
      <c r="L184" s="554"/>
      <c r="M184" s="513"/>
      <c r="N184" s="477"/>
      <c r="O184" s="477"/>
      <c r="P184" s="477"/>
    </row>
    <row r="185" spans="1:16">
      <c r="A185" s="849"/>
      <c r="B185" s="470"/>
      <c r="C185" s="670" t="s">
        <v>261</v>
      </c>
      <c r="D185" s="470" t="s">
        <v>221</v>
      </c>
      <c r="E185" s="427">
        <v>1.51</v>
      </c>
      <c r="F185" s="576">
        <f>F184*E185</f>
        <v>19.63</v>
      </c>
      <c r="G185" s="513"/>
      <c r="H185" s="513"/>
      <c r="I185" s="513"/>
      <c r="J185" s="576"/>
      <c r="K185" s="513"/>
      <c r="L185" s="576"/>
      <c r="M185" s="513"/>
      <c r="N185" s="477"/>
      <c r="O185" s="477"/>
      <c r="P185" s="477"/>
    </row>
    <row r="186" spans="1:16">
      <c r="A186" s="849"/>
      <c r="B186" s="470"/>
      <c r="C186" s="670" t="s">
        <v>300</v>
      </c>
      <c r="D186" s="470" t="s">
        <v>240</v>
      </c>
      <c r="E186" s="427">
        <v>0.13</v>
      </c>
      <c r="F186" s="576">
        <f>F184*E186</f>
        <v>1.69</v>
      </c>
      <c r="G186" s="513"/>
      <c r="H186" s="513"/>
      <c r="I186" s="513"/>
      <c r="J186" s="576"/>
      <c r="K186" s="513"/>
      <c r="L186" s="513"/>
      <c r="M186" s="513"/>
      <c r="N186" s="477"/>
      <c r="O186" s="477"/>
      <c r="P186" s="477"/>
    </row>
    <row r="187" spans="1:16" ht="31.5">
      <c r="A187" s="849"/>
      <c r="B187" s="470" t="s">
        <v>604</v>
      </c>
      <c r="C187" s="346" t="s">
        <v>377</v>
      </c>
      <c r="D187" s="470" t="s">
        <v>314</v>
      </c>
      <c r="E187" s="427">
        <v>1</v>
      </c>
      <c r="F187" s="728">
        <f>F184*E187</f>
        <v>13</v>
      </c>
      <c r="G187" s="513"/>
      <c r="H187" s="513"/>
      <c r="I187" s="513"/>
      <c r="J187" s="576"/>
      <c r="K187" s="556"/>
      <c r="L187" s="556"/>
      <c r="M187" s="513"/>
      <c r="N187" s="477"/>
      <c r="O187" s="477"/>
      <c r="P187" s="477"/>
    </row>
    <row r="188" spans="1:16">
      <c r="A188" s="850"/>
      <c r="B188" s="557"/>
      <c r="C188" s="671" t="s">
        <v>302</v>
      </c>
      <c r="D188" s="557" t="s">
        <v>240</v>
      </c>
      <c r="E188" s="558">
        <v>7.0000000000000007E-2</v>
      </c>
      <c r="F188" s="588">
        <f>F184*E188</f>
        <v>0.91000000000000014</v>
      </c>
      <c r="G188" s="662"/>
      <c r="H188" s="560"/>
      <c r="I188" s="560"/>
      <c r="J188" s="588"/>
      <c r="K188" s="662"/>
      <c r="L188" s="662"/>
      <c r="M188" s="560"/>
      <c r="N188" s="477"/>
      <c r="O188" s="477"/>
      <c r="P188" s="477"/>
    </row>
    <row r="189" spans="1:16" ht="31.5">
      <c r="A189" s="848">
        <v>34</v>
      </c>
      <c r="B189" s="469" t="s">
        <v>375</v>
      </c>
      <c r="C189" s="346" t="s">
        <v>378</v>
      </c>
      <c r="D189" s="470" t="s">
        <v>314</v>
      </c>
      <c r="E189" s="427"/>
      <c r="F189" s="727">
        <v>11</v>
      </c>
      <c r="G189" s="554"/>
      <c r="H189" s="670"/>
      <c r="I189" s="513"/>
      <c r="J189" s="470"/>
      <c r="K189" s="554"/>
      <c r="L189" s="554"/>
      <c r="M189" s="513"/>
      <c r="N189" s="477"/>
      <c r="O189" s="477"/>
      <c r="P189" s="477"/>
    </row>
    <row r="190" spans="1:16">
      <c r="A190" s="849"/>
      <c r="B190" s="470"/>
      <c r="C190" s="670" t="s">
        <v>261</v>
      </c>
      <c r="D190" s="470" t="s">
        <v>221</v>
      </c>
      <c r="E190" s="427">
        <v>1.51</v>
      </c>
      <c r="F190" s="576">
        <f>F189*E190</f>
        <v>16.61</v>
      </c>
      <c r="G190" s="513"/>
      <c r="H190" s="513"/>
      <c r="I190" s="513"/>
      <c r="J190" s="576"/>
      <c r="K190" s="513"/>
      <c r="L190" s="576"/>
      <c r="M190" s="513"/>
      <c r="N190" s="477"/>
      <c r="O190" s="477"/>
      <c r="P190" s="477"/>
    </row>
    <row r="191" spans="1:16">
      <c r="A191" s="849"/>
      <c r="B191" s="470"/>
      <c r="C191" s="670" t="s">
        <v>300</v>
      </c>
      <c r="D191" s="470" t="s">
        <v>240</v>
      </c>
      <c r="E191" s="427">
        <v>0.13</v>
      </c>
      <c r="F191" s="576">
        <f>F189*E191</f>
        <v>1.4300000000000002</v>
      </c>
      <c r="G191" s="513"/>
      <c r="H191" s="513"/>
      <c r="I191" s="513"/>
      <c r="J191" s="576"/>
      <c r="K191" s="513"/>
      <c r="L191" s="513"/>
      <c r="M191" s="513"/>
      <c r="N191" s="477"/>
      <c r="O191" s="477"/>
      <c r="P191" s="477"/>
    </row>
    <row r="192" spans="1:16" ht="31.5">
      <c r="A192" s="849"/>
      <c r="B192" s="470" t="s">
        <v>606</v>
      </c>
      <c r="C192" s="346" t="s">
        <v>378</v>
      </c>
      <c r="D192" s="470" t="s">
        <v>314</v>
      </c>
      <c r="E192" s="427">
        <v>1</v>
      </c>
      <c r="F192" s="728">
        <f>F189*E192</f>
        <v>11</v>
      </c>
      <c r="G192" s="513"/>
      <c r="H192" s="513"/>
      <c r="I192" s="513"/>
      <c r="J192" s="576"/>
      <c r="K192" s="556"/>
      <c r="L192" s="556"/>
      <c r="M192" s="513"/>
      <c r="N192" s="477"/>
      <c r="O192" s="477"/>
      <c r="P192" s="477"/>
    </row>
    <row r="193" spans="1:16">
      <c r="A193" s="850"/>
      <c r="B193" s="557"/>
      <c r="C193" s="671" t="s">
        <v>302</v>
      </c>
      <c r="D193" s="557" t="s">
        <v>240</v>
      </c>
      <c r="E193" s="558">
        <v>7.0000000000000007E-2</v>
      </c>
      <c r="F193" s="588">
        <f>F189*E193</f>
        <v>0.77</v>
      </c>
      <c r="G193" s="662"/>
      <c r="H193" s="560"/>
      <c r="I193" s="560"/>
      <c r="J193" s="588"/>
      <c r="K193" s="662"/>
      <c r="L193" s="662"/>
      <c r="M193" s="560"/>
      <c r="N193" s="477"/>
      <c r="O193" s="477"/>
      <c r="P193" s="477"/>
    </row>
    <row r="194" spans="1:16" ht="63">
      <c r="A194" s="848">
        <v>35</v>
      </c>
      <c r="B194" s="469" t="s">
        <v>375</v>
      </c>
      <c r="C194" s="346" t="s">
        <v>379</v>
      </c>
      <c r="D194" s="470" t="s">
        <v>314</v>
      </c>
      <c r="E194" s="427"/>
      <c r="F194" s="727">
        <v>12</v>
      </c>
      <c r="G194" s="554"/>
      <c r="H194" s="670"/>
      <c r="I194" s="513"/>
      <c r="J194" s="470"/>
      <c r="K194" s="554"/>
      <c r="L194" s="554"/>
      <c r="M194" s="513"/>
      <c r="N194" s="477"/>
      <c r="O194" s="477"/>
      <c r="P194" s="477"/>
    </row>
    <row r="195" spans="1:16">
      <c r="A195" s="849"/>
      <c r="B195" s="470"/>
      <c r="C195" s="670" t="s">
        <v>261</v>
      </c>
      <c r="D195" s="470" t="s">
        <v>221</v>
      </c>
      <c r="E195" s="427">
        <v>1.51</v>
      </c>
      <c r="F195" s="576">
        <f>F194*E195</f>
        <v>18.12</v>
      </c>
      <c r="G195" s="513"/>
      <c r="H195" s="513"/>
      <c r="I195" s="513"/>
      <c r="J195" s="576"/>
      <c r="K195" s="513"/>
      <c r="L195" s="576"/>
      <c r="M195" s="513"/>
      <c r="N195" s="477"/>
      <c r="O195" s="477"/>
      <c r="P195" s="477"/>
    </row>
    <row r="196" spans="1:16">
      <c r="A196" s="849"/>
      <c r="B196" s="470"/>
      <c r="C196" s="670" t="s">
        <v>300</v>
      </c>
      <c r="D196" s="470" t="s">
        <v>240</v>
      </c>
      <c r="E196" s="427">
        <v>0.13</v>
      </c>
      <c r="F196" s="576">
        <f>F194*E196</f>
        <v>1.56</v>
      </c>
      <c r="G196" s="513"/>
      <c r="H196" s="513"/>
      <c r="I196" s="513"/>
      <c r="J196" s="576"/>
      <c r="K196" s="513"/>
      <c r="L196" s="513"/>
      <c r="M196" s="513"/>
      <c r="N196" s="477"/>
      <c r="O196" s="477"/>
      <c r="P196" s="477"/>
    </row>
    <row r="197" spans="1:16" ht="63">
      <c r="A197" s="849"/>
      <c r="B197" s="470" t="s">
        <v>607</v>
      </c>
      <c r="C197" s="346" t="s">
        <v>379</v>
      </c>
      <c r="D197" s="470" t="s">
        <v>314</v>
      </c>
      <c r="E197" s="427">
        <v>1</v>
      </c>
      <c r="F197" s="728">
        <f>F194*E197</f>
        <v>12</v>
      </c>
      <c r="G197" s="513"/>
      <c r="H197" s="513"/>
      <c r="I197" s="513"/>
      <c r="J197" s="576"/>
      <c r="K197" s="556"/>
      <c r="L197" s="556"/>
      <c r="M197" s="513"/>
      <c r="N197" s="477"/>
      <c r="O197" s="477"/>
      <c r="P197" s="477"/>
    </row>
    <row r="198" spans="1:16">
      <c r="A198" s="850"/>
      <c r="B198" s="557"/>
      <c r="C198" s="671" t="s">
        <v>302</v>
      </c>
      <c r="D198" s="557" t="s">
        <v>240</v>
      </c>
      <c r="E198" s="558">
        <v>7.0000000000000007E-2</v>
      </c>
      <c r="F198" s="588">
        <f>F194*E198</f>
        <v>0.84000000000000008</v>
      </c>
      <c r="G198" s="662"/>
      <c r="H198" s="560"/>
      <c r="I198" s="560"/>
      <c r="J198" s="588"/>
      <c r="K198" s="662"/>
      <c r="L198" s="662"/>
      <c r="M198" s="560"/>
      <c r="N198" s="477"/>
      <c r="O198" s="477"/>
      <c r="P198" s="477"/>
    </row>
    <row r="199" spans="1:16" ht="31.5">
      <c r="A199" s="848">
        <v>36</v>
      </c>
      <c r="B199" s="469" t="s">
        <v>375</v>
      </c>
      <c r="C199" s="346" t="s">
        <v>380</v>
      </c>
      <c r="D199" s="470" t="s">
        <v>314</v>
      </c>
      <c r="E199" s="427"/>
      <c r="F199" s="727">
        <v>5</v>
      </c>
      <c r="G199" s="554"/>
      <c r="H199" s="670"/>
      <c r="I199" s="513"/>
      <c r="J199" s="470"/>
      <c r="K199" s="554"/>
      <c r="L199" s="554"/>
      <c r="M199" s="513"/>
      <c r="N199" s="477"/>
      <c r="O199" s="477"/>
      <c r="P199" s="477"/>
    </row>
    <row r="200" spans="1:16">
      <c r="A200" s="849"/>
      <c r="B200" s="470"/>
      <c r="C200" s="670" t="s">
        <v>261</v>
      </c>
      <c r="D200" s="470" t="s">
        <v>221</v>
      </c>
      <c r="E200" s="427">
        <v>1.51</v>
      </c>
      <c r="F200" s="576">
        <f>F199*E200</f>
        <v>7.55</v>
      </c>
      <c r="G200" s="513"/>
      <c r="H200" s="513"/>
      <c r="I200" s="513"/>
      <c r="J200" s="576"/>
      <c r="K200" s="513"/>
      <c r="L200" s="576"/>
      <c r="M200" s="513"/>
      <c r="N200" s="477"/>
      <c r="O200" s="477"/>
      <c r="P200" s="477"/>
    </row>
    <row r="201" spans="1:16">
      <c r="A201" s="849"/>
      <c r="B201" s="470"/>
      <c r="C201" s="670" t="s">
        <v>300</v>
      </c>
      <c r="D201" s="470" t="s">
        <v>240</v>
      </c>
      <c r="E201" s="427">
        <v>0.13</v>
      </c>
      <c r="F201" s="576">
        <f>F199*E201</f>
        <v>0.65</v>
      </c>
      <c r="G201" s="513"/>
      <c r="H201" s="513"/>
      <c r="I201" s="513"/>
      <c r="J201" s="576"/>
      <c r="K201" s="513"/>
      <c r="L201" s="513"/>
      <c r="M201" s="513"/>
      <c r="N201" s="477"/>
      <c r="O201" s="477"/>
      <c r="P201" s="477"/>
    </row>
    <row r="202" spans="1:16" ht="31.5">
      <c r="A202" s="849"/>
      <c r="B202" s="470" t="s">
        <v>608</v>
      </c>
      <c r="C202" s="346" t="s">
        <v>380</v>
      </c>
      <c r="D202" s="470" t="s">
        <v>314</v>
      </c>
      <c r="E202" s="427">
        <v>1</v>
      </c>
      <c r="F202" s="728">
        <f>F199*E202</f>
        <v>5</v>
      </c>
      <c r="G202" s="513"/>
      <c r="H202" s="513"/>
      <c r="I202" s="513"/>
      <c r="J202" s="576"/>
      <c r="K202" s="556"/>
      <c r="L202" s="556"/>
      <c r="M202" s="513"/>
      <c r="N202" s="477"/>
      <c r="O202" s="477"/>
      <c r="P202" s="477"/>
    </row>
    <row r="203" spans="1:16">
      <c r="A203" s="850"/>
      <c r="B203" s="557"/>
      <c r="C203" s="671" t="s">
        <v>302</v>
      </c>
      <c r="D203" s="557" t="s">
        <v>240</v>
      </c>
      <c r="E203" s="558">
        <v>7.0000000000000007E-2</v>
      </c>
      <c r="F203" s="588">
        <f>F199*E203</f>
        <v>0.35000000000000003</v>
      </c>
      <c r="G203" s="662"/>
      <c r="H203" s="560"/>
      <c r="I203" s="560"/>
      <c r="J203" s="588"/>
      <c r="K203" s="662"/>
      <c r="L203" s="662"/>
      <c r="M203" s="560"/>
      <c r="N203" s="477"/>
      <c r="O203" s="477"/>
      <c r="P203" s="477"/>
    </row>
    <row r="204" spans="1:16" ht="47.25">
      <c r="A204" s="848">
        <v>37</v>
      </c>
      <c r="B204" s="469" t="s">
        <v>375</v>
      </c>
      <c r="C204" s="346" t="s">
        <v>381</v>
      </c>
      <c r="D204" s="470" t="s">
        <v>314</v>
      </c>
      <c r="E204" s="427"/>
      <c r="F204" s="727">
        <v>1</v>
      </c>
      <c r="G204" s="554"/>
      <c r="H204" s="670"/>
      <c r="I204" s="513"/>
      <c r="J204" s="470"/>
      <c r="K204" s="554"/>
      <c r="L204" s="554"/>
      <c r="M204" s="513"/>
      <c r="N204" s="477"/>
      <c r="O204" s="477"/>
      <c r="P204" s="477"/>
    </row>
    <row r="205" spans="1:16">
      <c r="A205" s="849"/>
      <c r="B205" s="470"/>
      <c r="C205" s="670" t="s">
        <v>261</v>
      </c>
      <c r="D205" s="470" t="s">
        <v>221</v>
      </c>
      <c r="E205" s="427">
        <v>1.51</v>
      </c>
      <c r="F205" s="576">
        <f>F204*E205</f>
        <v>1.51</v>
      </c>
      <c r="G205" s="513"/>
      <c r="H205" s="513"/>
      <c r="I205" s="513"/>
      <c r="J205" s="576"/>
      <c r="K205" s="513"/>
      <c r="L205" s="576"/>
      <c r="M205" s="513"/>
      <c r="N205" s="477"/>
      <c r="O205" s="477"/>
      <c r="P205" s="477"/>
    </row>
    <row r="206" spans="1:16">
      <c r="A206" s="849"/>
      <c r="B206" s="470"/>
      <c r="C206" s="670" t="s">
        <v>300</v>
      </c>
      <c r="D206" s="470" t="s">
        <v>240</v>
      </c>
      <c r="E206" s="427">
        <v>0.13</v>
      </c>
      <c r="F206" s="576">
        <f>F204*E206</f>
        <v>0.13</v>
      </c>
      <c r="G206" s="513"/>
      <c r="H206" s="513"/>
      <c r="I206" s="513"/>
      <c r="J206" s="576"/>
      <c r="K206" s="513"/>
      <c r="L206" s="513"/>
      <c r="M206" s="513"/>
      <c r="N206" s="477"/>
      <c r="O206" s="477"/>
      <c r="P206" s="477"/>
    </row>
    <row r="207" spans="1:16" ht="47.25">
      <c r="A207" s="849"/>
      <c r="B207" s="470" t="s">
        <v>609</v>
      </c>
      <c r="C207" s="346" t="s">
        <v>381</v>
      </c>
      <c r="D207" s="470" t="s">
        <v>314</v>
      </c>
      <c r="E207" s="427">
        <v>1</v>
      </c>
      <c r="F207" s="728">
        <f>F204*E207</f>
        <v>1</v>
      </c>
      <c r="G207" s="513"/>
      <c r="H207" s="513"/>
      <c r="I207" s="513"/>
      <c r="J207" s="576"/>
      <c r="K207" s="556"/>
      <c r="L207" s="556"/>
      <c r="M207" s="513"/>
      <c r="N207" s="477"/>
      <c r="O207" s="477"/>
      <c r="P207" s="477"/>
    </row>
    <row r="208" spans="1:16">
      <c r="A208" s="850"/>
      <c r="B208" s="557"/>
      <c r="C208" s="671" t="s">
        <v>302</v>
      </c>
      <c r="D208" s="557" t="s">
        <v>240</v>
      </c>
      <c r="E208" s="558">
        <v>7.0000000000000007E-2</v>
      </c>
      <c r="F208" s="588">
        <f>F204*E208</f>
        <v>7.0000000000000007E-2</v>
      </c>
      <c r="G208" s="662"/>
      <c r="H208" s="560"/>
      <c r="I208" s="560"/>
      <c r="J208" s="588"/>
      <c r="K208" s="662"/>
      <c r="L208" s="662"/>
      <c r="M208" s="560"/>
      <c r="N208" s="477"/>
      <c r="O208" s="477"/>
      <c r="P208" s="477"/>
    </row>
    <row r="209" spans="1:16" ht="78.75">
      <c r="A209" s="848">
        <v>38</v>
      </c>
      <c r="B209" s="469" t="s">
        <v>375</v>
      </c>
      <c r="C209" s="346" t="s">
        <v>382</v>
      </c>
      <c r="D209" s="470" t="s">
        <v>314</v>
      </c>
      <c r="E209" s="427"/>
      <c r="F209" s="727">
        <v>1</v>
      </c>
      <c r="G209" s="554"/>
      <c r="H209" s="670"/>
      <c r="I209" s="513"/>
      <c r="J209" s="470"/>
      <c r="K209" s="554"/>
      <c r="L209" s="554"/>
      <c r="M209" s="513"/>
      <c r="N209" s="477"/>
      <c r="O209" s="477"/>
      <c r="P209" s="477"/>
    </row>
    <row r="210" spans="1:16">
      <c r="A210" s="849"/>
      <c r="B210" s="470"/>
      <c r="C210" s="670" t="s">
        <v>261</v>
      </c>
      <c r="D210" s="470" t="s">
        <v>221</v>
      </c>
      <c r="E210" s="427">
        <v>1.51</v>
      </c>
      <c r="F210" s="576">
        <f>F209*E210</f>
        <v>1.51</v>
      </c>
      <c r="G210" s="513"/>
      <c r="H210" s="513"/>
      <c r="I210" s="513"/>
      <c r="J210" s="576"/>
      <c r="K210" s="513"/>
      <c r="L210" s="576"/>
      <c r="M210" s="513"/>
      <c r="N210" s="477"/>
      <c r="O210" s="477"/>
      <c r="P210" s="477"/>
    </row>
    <row r="211" spans="1:16">
      <c r="A211" s="849"/>
      <c r="B211" s="470"/>
      <c r="C211" s="670" t="s">
        <v>300</v>
      </c>
      <c r="D211" s="470" t="s">
        <v>240</v>
      </c>
      <c r="E211" s="427">
        <v>0.13</v>
      </c>
      <c r="F211" s="576">
        <f>F209*E211</f>
        <v>0.13</v>
      </c>
      <c r="G211" s="513"/>
      <c r="H211" s="513"/>
      <c r="I211" s="513"/>
      <c r="J211" s="576"/>
      <c r="K211" s="513"/>
      <c r="L211" s="513"/>
      <c r="M211" s="513"/>
      <c r="N211" s="477"/>
      <c r="O211" s="477"/>
      <c r="P211" s="477"/>
    </row>
    <row r="212" spans="1:16" ht="78.75">
      <c r="A212" s="849"/>
      <c r="B212" s="470" t="s">
        <v>610</v>
      </c>
      <c r="C212" s="346" t="s">
        <v>382</v>
      </c>
      <c r="D212" s="470" t="s">
        <v>314</v>
      </c>
      <c r="E212" s="427">
        <v>1</v>
      </c>
      <c r="F212" s="728">
        <f>F209*E212</f>
        <v>1</v>
      </c>
      <c r="G212" s="513"/>
      <c r="H212" s="513"/>
      <c r="I212" s="513"/>
      <c r="J212" s="576"/>
      <c r="K212" s="556"/>
      <c r="L212" s="556"/>
      <c r="M212" s="513"/>
      <c r="N212" s="477"/>
      <c r="O212" s="477"/>
      <c r="P212" s="477"/>
    </row>
    <row r="213" spans="1:16">
      <c r="A213" s="850"/>
      <c r="B213" s="557"/>
      <c r="C213" s="671" t="s">
        <v>302</v>
      </c>
      <c r="D213" s="557" t="s">
        <v>240</v>
      </c>
      <c r="E213" s="558">
        <v>7.0000000000000007E-2</v>
      </c>
      <c r="F213" s="588">
        <f>F209*E213</f>
        <v>7.0000000000000007E-2</v>
      </c>
      <c r="G213" s="662"/>
      <c r="H213" s="560"/>
      <c r="I213" s="560"/>
      <c r="J213" s="588"/>
      <c r="K213" s="662"/>
      <c r="L213" s="662"/>
      <c r="M213" s="560"/>
      <c r="N213" s="477"/>
      <c r="O213" s="477"/>
      <c r="P213" s="477"/>
    </row>
    <row r="214" spans="1:16">
      <c r="A214" s="848">
        <v>39</v>
      </c>
      <c r="B214" s="469" t="s">
        <v>375</v>
      </c>
      <c r="C214" s="346" t="s">
        <v>383</v>
      </c>
      <c r="D214" s="470" t="s">
        <v>314</v>
      </c>
      <c r="E214" s="427"/>
      <c r="F214" s="727">
        <v>1</v>
      </c>
      <c r="G214" s="554"/>
      <c r="H214" s="670"/>
      <c r="I214" s="513"/>
      <c r="J214" s="470"/>
      <c r="K214" s="554"/>
      <c r="L214" s="554"/>
      <c r="M214" s="513"/>
      <c r="N214" s="477"/>
      <c r="O214" s="477"/>
      <c r="P214" s="477"/>
    </row>
    <row r="215" spans="1:16">
      <c r="A215" s="849"/>
      <c r="B215" s="470"/>
      <c r="C215" s="670" t="s">
        <v>261</v>
      </c>
      <c r="D215" s="470" t="s">
        <v>221</v>
      </c>
      <c r="E215" s="427">
        <v>1.51</v>
      </c>
      <c r="F215" s="576">
        <f>F214*E215</f>
        <v>1.51</v>
      </c>
      <c r="G215" s="513"/>
      <c r="H215" s="513"/>
      <c r="I215" s="513"/>
      <c r="J215" s="576"/>
      <c r="K215" s="513"/>
      <c r="L215" s="576"/>
      <c r="M215" s="513"/>
      <c r="N215" s="477"/>
      <c r="O215" s="477"/>
      <c r="P215" s="477"/>
    </row>
    <row r="216" spans="1:16">
      <c r="A216" s="849"/>
      <c r="B216" s="470"/>
      <c r="C216" s="670" t="s">
        <v>300</v>
      </c>
      <c r="D216" s="470" t="s">
        <v>240</v>
      </c>
      <c r="E216" s="427">
        <v>0.13</v>
      </c>
      <c r="F216" s="576">
        <f>F214*E216</f>
        <v>0.13</v>
      </c>
      <c r="G216" s="513"/>
      <c r="H216" s="513"/>
      <c r="I216" s="513"/>
      <c r="J216" s="576"/>
      <c r="K216" s="513"/>
      <c r="L216" s="513"/>
      <c r="M216" s="513"/>
      <c r="N216" s="477"/>
      <c r="O216" s="477"/>
      <c r="P216" s="477"/>
    </row>
    <row r="217" spans="1:16">
      <c r="A217" s="849"/>
      <c r="B217" s="470" t="s">
        <v>531</v>
      </c>
      <c r="C217" s="346" t="s">
        <v>384</v>
      </c>
      <c r="D217" s="470" t="s">
        <v>314</v>
      </c>
      <c r="E217" s="427">
        <v>1</v>
      </c>
      <c r="F217" s="728">
        <f>E217*F214</f>
        <v>1</v>
      </c>
      <c r="G217" s="513"/>
      <c r="H217" s="513"/>
      <c r="I217" s="513"/>
      <c r="J217" s="576"/>
      <c r="K217" s="556"/>
      <c r="L217" s="556"/>
      <c r="M217" s="513"/>
      <c r="N217" s="477"/>
      <c r="O217" s="477"/>
      <c r="P217" s="477"/>
    </row>
    <row r="218" spans="1:16">
      <c r="A218" s="850"/>
      <c r="B218" s="557"/>
      <c r="C218" s="671" t="s">
        <v>302</v>
      </c>
      <c r="D218" s="557" t="s">
        <v>240</v>
      </c>
      <c r="E218" s="558">
        <v>7.0000000000000007E-2</v>
      </c>
      <c r="F218" s="588">
        <f>F214*E218</f>
        <v>7.0000000000000007E-2</v>
      </c>
      <c r="G218" s="662"/>
      <c r="H218" s="560"/>
      <c r="I218" s="560"/>
      <c r="J218" s="588"/>
      <c r="K218" s="662"/>
      <c r="L218" s="662"/>
      <c r="M218" s="560"/>
      <c r="N218" s="477"/>
      <c r="O218" s="477"/>
      <c r="P218" s="477"/>
    </row>
    <row r="219" spans="1:16">
      <c r="A219" s="848">
        <v>40</v>
      </c>
      <c r="B219" s="469" t="s">
        <v>375</v>
      </c>
      <c r="C219" s="346" t="s">
        <v>385</v>
      </c>
      <c r="D219" s="470" t="s">
        <v>314</v>
      </c>
      <c r="E219" s="427"/>
      <c r="F219" s="727">
        <v>7</v>
      </c>
      <c r="G219" s="554"/>
      <c r="H219" s="670"/>
      <c r="I219" s="513"/>
      <c r="J219" s="470"/>
      <c r="K219" s="554"/>
      <c r="L219" s="554"/>
      <c r="M219" s="513"/>
      <c r="N219" s="477"/>
      <c r="O219" s="477"/>
      <c r="P219" s="477"/>
    </row>
    <row r="220" spans="1:16">
      <c r="A220" s="849"/>
      <c r="B220" s="470"/>
      <c r="C220" s="670" t="s">
        <v>261</v>
      </c>
      <c r="D220" s="470" t="s">
        <v>221</v>
      </c>
      <c r="E220" s="427">
        <v>1.51</v>
      </c>
      <c r="F220" s="576">
        <f>F219*E220</f>
        <v>10.57</v>
      </c>
      <c r="G220" s="513"/>
      <c r="H220" s="513"/>
      <c r="I220" s="513"/>
      <c r="J220" s="576"/>
      <c r="K220" s="513"/>
      <c r="L220" s="576"/>
      <c r="M220" s="513"/>
      <c r="N220" s="477"/>
      <c r="O220" s="477"/>
      <c r="P220" s="477"/>
    </row>
    <row r="221" spans="1:16">
      <c r="A221" s="849"/>
      <c r="B221" s="470"/>
      <c r="C221" s="670" t="s">
        <v>300</v>
      </c>
      <c r="D221" s="470" t="s">
        <v>240</v>
      </c>
      <c r="E221" s="427">
        <v>0.13</v>
      </c>
      <c r="F221" s="576">
        <f>F219*E221</f>
        <v>0.91</v>
      </c>
      <c r="G221" s="513"/>
      <c r="H221" s="513"/>
      <c r="I221" s="513"/>
      <c r="J221" s="576"/>
      <c r="K221" s="513"/>
      <c r="L221" s="513"/>
      <c r="M221" s="513"/>
      <c r="N221" s="477"/>
      <c r="O221" s="477"/>
      <c r="P221" s="477"/>
    </row>
    <row r="222" spans="1:16">
      <c r="A222" s="849"/>
      <c r="B222" s="470" t="s">
        <v>532</v>
      </c>
      <c r="C222" s="346" t="s">
        <v>386</v>
      </c>
      <c r="D222" s="470" t="s">
        <v>314</v>
      </c>
      <c r="E222" s="427">
        <v>1</v>
      </c>
      <c r="F222" s="728">
        <f>F219*E222</f>
        <v>7</v>
      </c>
      <c r="G222" s="513"/>
      <c r="H222" s="513"/>
      <c r="I222" s="513"/>
      <c r="J222" s="576"/>
      <c r="K222" s="556"/>
      <c r="L222" s="556"/>
      <c r="M222" s="513"/>
      <c r="N222" s="477"/>
      <c r="O222" s="477"/>
      <c r="P222" s="477"/>
    </row>
    <row r="223" spans="1:16">
      <c r="A223" s="850"/>
      <c r="B223" s="557"/>
      <c r="C223" s="671" t="s">
        <v>302</v>
      </c>
      <c r="D223" s="557" t="s">
        <v>240</v>
      </c>
      <c r="E223" s="558">
        <v>7.0000000000000007E-2</v>
      </c>
      <c r="F223" s="588">
        <f>F219*E223</f>
        <v>0.49000000000000005</v>
      </c>
      <c r="G223" s="662"/>
      <c r="H223" s="560"/>
      <c r="I223" s="560"/>
      <c r="J223" s="588"/>
      <c r="K223" s="662"/>
      <c r="L223" s="662"/>
      <c r="M223" s="560"/>
      <c r="N223" s="477"/>
      <c r="O223" s="477"/>
      <c r="P223" s="477"/>
    </row>
    <row r="224" spans="1:16">
      <c r="A224" s="848">
        <v>41</v>
      </c>
      <c r="B224" s="469" t="s">
        <v>375</v>
      </c>
      <c r="C224" s="346" t="s">
        <v>387</v>
      </c>
      <c r="D224" s="470" t="s">
        <v>314</v>
      </c>
      <c r="E224" s="427"/>
      <c r="F224" s="727">
        <v>1</v>
      </c>
      <c r="G224" s="554"/>
      <c r="H224" s="670"/>
      <c r="I224" s="513"/>
      <c r="J224" s="470"/>
      <c r="K224" s="554"/>
      <c r="L224" s="554"/>
      <c r="M224" s="513"/>
      <c r="N224" s="477"/>
      <c r="O224" s="477"/>
      <c r="P224" s="477"/>
    </row>
    <row r="225" spans="1:16">
      <c r="A225" s="849"/>
      <c r="B225" s="470"/>
      <c r="C225" s="670" t="s">
        <v>261</v>
      </c>
      <c r="D225" s="470" t="s">
        <v>221</v>
      </c>
      <c r="E225" s="427">
        <v>1.51</v>
      </c>
      <c r="F225" s="576">
        <f>F224*E225</f>
        <v>1.51</v>
      </c>
      <c r="G225" s="513"/>
      <c r="H225" s="513"/>
      <c r="I225" s="513"/>
      <c r="J225" s="576"/>
      <c r="K225" s="513"/>
      <c r="L225" s="576"/>
      <c r="M225" s="513"/>
      <c r="N225" s="477"/>
      <c r="O225" s="477"/>
      <c r="P225" s="477"/>
    </row>
    <row r="226" spans="1:16">
      <c r="A226" s="849"/>
      <c r="B226" s="470"/>
      <c r="C226" s="670" t="s">
        <v>300</v>
      </c>
      <c r="D226" s="470" t="s">
        <v>240</v>
      </c>
      <c r="E226" s="427">
        <v>0.13</v>
      </c>
      <c r="F226" s="576">
        <f>F224*E226</f>
        <v>0.13</v>
      </c>
      <c r="G226" s="513"/>
      <c r="H226" s="513"/>
      <c r="I226" s="513"/>
      <c r="J226" s="576"/>
      <c r="K226" s="513"/>
      <c r="L226" s="513"/>
      <c r="M226" s="513"/>
      <c r="N226" s="477"/>
      <c r="O226" s="477"/>
      <c r="P226" s="477"/>
    </row>
    <row r="227" spans="1:16">
      <c r="A227" s="849"/>
      <c r="B227" s="470" t="s">
        <v>533</v>
      </c>
      <c r="C227" s="346" t="s">
        <v>388</v>
      </c>
      <c r="D227" s="470" t="s">
        <v>314</v>
      </c>
      <c r="E227" s="427">
        <v>1</v>
      </c>
      <c r="F227" s="728">
        <f>F224*E227</f>
        <v>1</v>
      </c>
      <c r="G227" s="513"/>
      <c r="H227" s="513"/>
      <c r="I227" s="513"/>
      <c r="J227" s="576"/>
      <c r="K227" s="556"/>
      <c r="L227" s="556"/>
      <c r="M227" s="513"/>
      <c r="N227" s="477"/>
      <c r="O227" s="477"/>
      <c r="P227" s="477"/>
    </row>
    <row r="228" spans="1:16">
      <c r="A228" s="850"/>
      <c r="B228" s="557"/>
      <c r="C228" s="671" t="s">
        <v>302</v>
      </c>
      <c r="D228" s="557" t="s">
        <v>240</v>
      </c>
      <c r="E228" s="558">
        <v>7.0000000000000007E-2</v>
      </c>
      <c r="F228" s="588">
        <f>F224*E228</f>
        <v>7.0000000000000007E-2</v>
      </c>
      <c r="G228" s="662"/>
      <c r="H228" s="560"/>
      <c r="I228" s="560"/>
      <c r="J228" s="588"/>
      <c r="K228" s="662"/>
      <c r="L228" s="662"/>
      <c r="M228" s="560"/>
      <c r="N228" s="477"/>
      <c r="O228" s="477"/>
      <c r="P228" s="477"/>
    </row>
    <row r="229" spans="1:16">
      <c r="A229" s="848">
        <v>42</v>
      </c>
      <c r="B229" s="469" t="s">
        <v>389</v>
      </c>
      <c r="C229" s="346" t="s">
        <v>390</v>
      </c>
      <c r="D229" s="470" t="s">
        <v>391</v>
      </c>
      <c r="E229" s="427"/>
      <c r="F229" s="727">
        <v>1</v>
      </c>
      <c r="G229" s="554"/>
      <c r="H229" s="670"/>
      <c r="I229" s="513"/>
      <c r="J229" s="470"/>
      <c r="K229" s="554"/>
      <c r="L229" s="554"/>
      <c r="M229" s="513"/>
      <c r="N229" s="477"/>
      <c r="O229" s="477"/>
      <c r="P229" s="477"/>
    </row>
    <row r="230" spans="1:16">
      <c r="A230" s="849"/>
      <c r="B230" s="470"/>
      <c r="C230" s="670" t="s">
        <v>261</v>
      </c>
      <c r="D230" s="470" t="s">
        <v>221</v>
      </c>
      <c r="E230" s="427">
        <v>11.1</v>
      </c>
      <c r="F230" s="576">
        <f>F229*E230</f>
        <v>11.1</v>
      </c>
      <c r="G230" s="513"/>
      <c r="H230" s="513"/>
      <c r="I230" s="513"/>
      <c r="J230" s="576"/>
      <c r="K230" s="513"/>
      <c r="L230" s="576"/>
      <c r="M230" s="513"/>
      <c r="N230" s="477"/>
      <c r="O230" s="477"/>
      <c r="P230" s="477"/>
    </row>
    <row r="231" spans="1:16">
      <c r="A231" s="849"/>
      <c r="B231" s="470"/>
      <c r="C231" s="670" t="s">
        <v>300</v>
      </c>
      <c r="D231" s="470" t="s">
        <v>240</v>
      </c>
      <c r="E231" s="427">
        <v>0.63</v>
      </c>
      <c r="F231" s="576">
        <f>F229*E231</f>
        <v>0.63</v>
      </c>
      <c r="G231" s="513"/>
      <c r="H231" s="513"/>
      <c r="I231" s="513"/>
      <c r="J231" s="576"/>
      <c r="K231" s="513"/>
      <c r="L231" s="513"/>
      <c r="M231" s="513"/>
      <c r="N231" s="477"/>
      <c r="O231" s="477"/>
      <c r="P231" s="477"/>
    </row>
    <row r="232" spans="1:16">
      <c r="A232" s="849"/>
      <c r="B232" s="347" t="s">
        <v>534</v>
      </c>
      <c r="C232" s="346" t="s">
        <v>392</v>
      </c>
      <c r="D232" s="470" t="s">
        <v>314</v>
      </c>
      <c r="E232" s="427">
        <v>1</v>
      </c>
      <c r="F232" s="728">
        <f>F229*E232</f>
        <v>1</v>
      </c>
      <c r="G232" s="513"/>
      <c r="H232" s="513"/>
      <c r="I232" s="513"/>
      <c r="J232" s="576"/>
      <c r="K232" s="556"/>
      <c r="L232" s="556"/>
      <c r="M232" s="513"/>
      <c r="N232" s="477"/>
      <c r="O232" s="477"/>
      <c r="P232" s="477"/>
    </row>
    <row r="233" spans="1:16">
      <c r="A233" s="850"/>
      <c r="B233" s="557"/>
      <c r="C233" s="671" t="s">
        <v>302</v>
      </c>
      <c r="D233" s="557" t="s">
        <v>240</v>
      </c>
      <c r="E233" s="558">
        <v>1.66</v>
      </c>
      <c r="F233" s="588">
        <f>F229*E233</f>
        <v>1.66</v>
      </c>
      <c r="G233" s="662"/>
      <c r="H233" s="560"/>
      <c r="I233" s="560"/>
      <c r="J233" s="588"/>
      <c r="K233" s="662"/>
      <c r="L233" s="662"/>
      <c r="M233" s="560"/>
      <c r="N233" s="477"/>
      <c r="O233" s="477"/>
      <c r="P233" s="477"/>
    </row>
    <row r="234" spans="1:16">
      <c r="A234" s="848">
        <v>43</v>
      </c>
      <c r="B234" s="469" t="s">
        <v>393</v>
      </c>
      <c r="C234" s="346" t="s">
        <v>394</v>
      </c>
      <c r="D234" s="470" t="s">
        <v>314</v>
      </c>
      <c r="E234" s="427"/>
      <c r="F234" s="727">
        <v>1</v>
      </c>
      <c r="G234" s="554"/>
      <c r="H234" s="670"/>
      <c r="I234" s="513"/>
      <c r="J234" s="470"/>
      <c r="K234" s="554"/>
      <c r="L234" s="554"/>
      <c r="M234" s="513"/>
      <c r="N234" s="477"/>
      <c r="O234" s="477"/>
      <c r="P234" s="477"/>
    </row>
    <row r="235" spans="1:16">
      <c r="A235" s="849"/>
      <c r="B235" s="470"/>
      <c r="C235" s="670" t="s">
        <v>261</v>
      </c>
      <c r="D235" s="470" t="s">
        <v>221</v>
      </c>
      <c r="E235" s="427">
        <v>1.23</v>
      </c>
      <c r="F235" s="576">
        <f>F234*E235</f>
        <v>1.23</v>
      </c>
      <c r="G235" s="513"/>
      <c r="H235" s="513"/>
      <c r="I235" s="513"/>
      <c r="J235" s="576"/>
      <c r="K235" s="513"/>
      <c r="L235" s="576"/>
      <c r="M235" s="513"/>
      <c r="N235" s="477"/>
      <c r="O235" s="477"/>
      <c r="P235" s="477"/>
    </row>
    <row r="236" spans="1:16">
      <c r="A236" s="849"/>
      <c r="B236" s="470"/>
      <c r="C236" s="670" t="s">
        <v>300</v>
      </c>
      <c r="D236" s="470" t="s">
        <v>240</v>
      </c>
      <c r="E236" s="427">
        <v>0.23</v>
      </c>
      <c r="F236" s="576">
        <f>F234*E236</f>
        <v>0.23</v>
      </c>
      <c r="G236" s="513"/>
      <c r="H236" s="513"/>
      <c r="I236" s="513"/>
      <c r="J236" s="576"/>
      <c r="K236" s="513"/>
      <c r="L236" s="513"/>
      <c r="M236" s="513"/>
      <c r="N236" s="477"/>
      <c r="O236" s="477"/>
      <c r="P236" s="477"/>
    </row>
    <row r="237" spans="1:16">
      <c r="A237" s="849"/>
      <c r="B237" s="470" t="s">
        <v>535</v>
      </c>
      <c r="C237" s="346" t="s">
        <v>395</v>
      </c>
      <c r="D237" s="470" t="s">
        <v>314</v>
      </c>
      <c r="E237" s="427">
        <v>1</v>
      </c>
      <c r="F237" s="728">
        <f>F234*E237</f>
        <v>1</v>
      </c>
      <c r="G237" s="513"/>
      <c r="H237" s="513"/>
      <c r="I237" s="513"/>
      <c r="J237" s="576"/>
      <c r="K237" s="556"/>
      <c r="L237" s="556"/>
      <c r="M237" s="513"/>
      <c r="N237" s="477"/>
      <c r="O237" s="477"/>
      <c r="P237" s="477"/>
    </row>
    <row r="238" spans="1:16">
      <c r="A238" s="850"/>
      <c r="B238" s="557"/>
      <c r="C238" s="671" t="s">
        <v>302</v>
      </c>
      <c r="D238" s="557" t="s">
        <v>240</v>
      </c>
      <c r="E238" s="558">
        <v>0.04</v>
      </c>
      <c r="F238" s="588">
        <f>F234*E238</f>
        <v>0.04</v>
      </c>
      <c r="G238" s="662"/>
      <c r="H238" s="560"/>
      <c r="I238" s="560"/>
      <c r="J238" s="588"/>
      <c r="K238" s="662"/>
      <c r="L238" s="662"/>
      <c r="M238" s="560"/>
      <c r="N238" s="477"/>
      <c r="O238" s="477"/>
      <c r="P238" s="477"/>
    </row>
    <row r="239" spans="1:16">
      <c r="A239" s="653"/>
      <c r="B239" s="909" t="s">
        <v>398</v>
      </c>
      <c r="C239" s="910"/>
      <c r="D239" s="729"/>
      <c r="E239" s="730"/>
      <c r="F239" s="731"/>
      <c r="G239" s="712"/>
      <c r="H239" s="713"/>
      <c r="I239" s="712"/>
      <c r="J239" s="732"/>
      <c r="K239" s="733"/>
      <c r="L239" s="733"/>
      <c r="M239" s="649"/>
      <c r="N239" s="477"/>
      <c r="O239" s="477"/>
      <c r="P239" s="477"/>
    </row>
    <row r="240" spans="1:16" ht="31.5">
      <c r="A240" s="886">
        <v>2</v>
      </c>
      <c r="B240" s="561" t="s">
        <v>76</v>
      </c>
      <c r="C240" s="561" t="s">
        <v>265</v>
      </c>
      <c r="D240" s="562" t="s">
        <v>260</v>
      </c>
      <c r="E240" s="563"/>
      <c r="F240" s="564">
        <v>22</v>
      </c>
      <c r="G240" s="565"/>
      <c r="H240" s="566"/>
      <c r="I240" s="567"/>
      <c r="J240" s="568"/>
      <c r="K240" s="569"/>
      <c r="L240" s="569"/>
      <c r="M240" s="567"/>
      <c r="N240" s="477"/>
      <c r="O240" s="477"/>
      <c r="P240" s="477"/>
    </row>
    <row r="241" spans="1:16">
      <c r="A241" s="888"/>
      <c r="B241" s="668"/>
      <c r="C241" s="668" t="s">
        <v>261</v>
      </c>
      <c r="D241" s="668" t="s">
        <v>221</v>
      </c>
      <c r="E241" s="362">
        <v>2.06</v>
      </c>
      <c r="F241" s="570">
        <f>F240*E241</f>
        <v>45.32</v>
      </c>
      <c r="G241" s="343"/>
      <c r="H241" s="343"/>
      <c r="I241" s="668"/>
      <c r="J241" s="361"/>
      <c r="K241" s="668"/>
      <c r="L241" s="361"/>
      <c r="M241" s="343"/>
      <c r="N241" s="477"/>
      <c r="O241" s="477"/>
      <c r="P241" s="477"/>
    </row>
    <row r="242" spans="1:16">
      <c r="A242" s="886">
        <v>3</v>
      </c>
      <c r="B242" s="473" t="s">
        <v>51</v>
      </c>
      <c r="C242" s="346" t="s">
        <v>399</v>
      </c>
      <c r="D242" s="347" t="s">
        <v>260</v>
      </c>
      <c r="E242" s="348"/>
      <c r="F242" s="552">
        <f>6.5+2.4</f>
        <v>8.9</v>
      </c>
      <c r="G242" s="350"/>
      <c r="H242" s="677"/>
      <c r="I242" s="350"/>
      <c r="J242" s="678"/>
      <c r="K242" s="585"/>
      <c r="L242" s="585"/>
      <c r="M242" s="350"/>
      <c r="N242" s="477"/>
      <c r="O242" s="477"/>
      <c r="P242" s="477"/>
    </row>
    <row r="243" spans="1:16">
      <c r="A243" s="887"/>
      <c r="B243" s="679"/>
      <c r="C243" s="680" t="s">
        <v>261</v>
      </c>
      <c r="D243" s="347" t="s">
        <v>221</v>
      </c>
      <c r="E243" s="513">
        <v>1.8</v>
      </c>
      <c r="F243" s="576">
        <f>F242*E243</f>
        <v>16.02</v>
      </c>
      <c r="G243" s="513"/>
      <c r="H243" s="513"/>
      <c r="I243" s="670"/>
      <c r="J243" s="470"/>
      <c r="K243" s="670"/>
      <c r="L243" s="470"/>
      <c r="M243" s="513"/>
      <c r="N243" s="477"/>
      <c r="O243" s="477"/>
      <c r="P243" s="477"/>
    </row>
    <row r="244" spans="1:16">
      <c r="A244" s="888"/>
      <c r="B244" s="682" t="s">
        <v>536</v>
      </c>
      <c r="C244" s="682" t="s">
        <v>266</v>
      </c>
      <c r="D244" s="671" t="s">
        <v>215</v>
      </c>
      <c r="E244" s="560">
        <v>1.1000000000000001</v>
      </c>
      <c r="F244" s="588">
        <f>F242*E244</f>
        <v>9.7900000000000009</v>
      </c>
      <c r="G244" s="560"/>
      <c r="H244" s="683"/>
      <c r="I244" s="560"/>
      <c r="J244" s="684"/>
      <c r="K244" s="662"/>
      <c r="L244" s="685"/>
      <c r="M244" s="683"/>
      <c r="N244" s="477"/>
      <c r="O244" s="477"/>
      <c r="P244" s="477"/>
    </row>
    <row r="245" spans="1:16">
      <c r="A245" s="904">
        <v>4</v>
      </c>
      <c r="B245" s="561" t="s">
        <v>490</v>
      </c>
      <c r="C245" s="346" t="s">
        <v>268</v>
      </c>
      <c r="D245" s="347" t="s">
        <v>269</v>
      </c>
      <c r="E245" s="348"/>
      <c r="F245" s="552">
        <f>F242/1000</f>
        <v>8.8999999999999999E-3</v>
      </c>
      <c r="G245" s="734"/>
      <c r="H245" s="735"/>
      <c r="I245" s="734"/>
      <c r="J245" s="735"/>
      <c r="K245" s="734"/>
      <c r="L245" s="735"/>
      <c r="M245" s="734"/>
      <c r="N245" s="477"/>
      <c r="O245" s="477"/>
      <c r="P245" s="477"/>
    </row>
    <row r="246" spans="1:16">
      <c r="A246" s="905"/>
      <c r="B246" s="671" t="s">
        <v>491</v>
      </c>
      <c r="C246" s="670" t="s">
        <v>270</v>
      </c>
      <c r="D246" s="470" t="s">
        <v>263</v>
      </c>
      <c r="E246" s="427">
        <v>1.85</v>
      </c>
      <c r="F246" s="575">
        <f>F245*E246</f>
        <v>1.6465E-2</v>
      </c>
      <c r="G246" s="513"/>
      <c r="H246" s="513"/>
      <c r="I246" s="595"/>
      <c r="J246" s="596"/>
      <c r="K246" s="560"/>
      <c r="L246" s="576"/>
      <c r="M246" s="513"/>
      <c r="N246" s="477"/>
      <c r="O246" s="477"/>
      <c r="P246" s="477"/>
    </row>
    <row r="247" spans="1:16">
      <c r="A247" s="902">
        <v>5</v>
      </c>
      <c r="B247" s="561" t="s">
        <v>492</v>
      </c>
      <c r="C247" s="561" t="s">
        <v>271</v>
      </c>
      <c r="D247" s="577" t="s">
        <v>272</v>
      </c>
      <c r="E247" s="578"/>
      <c r="F247" s="579">
        <v>0.126</v>
      </c>
      <c r="G247" s="580"/>
      <c r="H247" s="581"/>
      <c r="I247" s="659"/>
      <c r="J247" s="688"/>
      <c r="K247" s="689"/>
      <c r="L247" s="690"/>
      <c r="M247" s="691"/>
      <c r="N247" s="477"/>
      <c r="O247" s="477"/>
      <c r="P247" s="477"/>
    </row>
    <row r="248" spans="1:16">
      <c r="A248" s="903"/>
      <c r="B248" s="670"/>
      <c r="C248" s="346" t="s">
        <v>261</v>
      </c>
      <c r="D248" s="670" t="s">
        <v>221</v>
      </c>
      <c r="E248" s="427">
        <v>121</v>
      </c>
      <c r="F248" s="575">
        <f>E248*F247</f>
        <v>15.246</v>
      </c>
      <c r="G248" s="513"/>
      <c r="H248" s="576"/>
      <c r="I248" s="597"/>
      <c r="J248" s="598"/>
      <c r="K248" s="597"/>
      <c r="L248" s="598"/>
      <c r="M248" s="513"/>
      <c r="N248" s="477"/>
      <c r="O248" s="477"/>
      <c r="P248" s="477"/>
    </row>
    <row r="249" spans="1:16">
      <c r="A249" s="902">
        <v>6</v>
      </c>
      <c r="B249" s="561" t="s">
        <v>492</v>
      </c>
      <c r="C249" s="561" t="s">
        <v>273</v>
      </c>
      <c r="D249" s="577" t="s">
        <v>272</v>
      </c>
      <c r="E249" s="578"/>
      <c r="F249" s="579">
        <v>5.0000000000000001E-3</v>
      </c>
      <c r="G249" s="580"/>
      <c r="H249" s="581"/>
      <c r="I249" s="692"/>
      <c r="J249" s="581"/>
      <c r="K249" s="659"/>
      <c r="L249" s="658"/>
      <c r="M249" s="659"/>
      <c r="N249" s="477"/>
      <c r="O249" s="477"/>
      <c r="P249" s="477"/>
    </row>
    <row r="250" spans="1:16">
      <c r="A250" s="903"/>
      <c r="B250" s="670"/>
      <c r="C250" s="346" t="s">
        <v>261</v>
      </c>
      <c r="D250" s="470" t="s">
        <v>221</v>
      </c>
      <c r="E250" s="427">
        <v>121</v>
      </c>
      <c r="F250" s="575">
        <f>F249*E250</f>
        <v>0.60499999999999998</v>
      </c>
      <c r="G250" s="513"/>
      <c r="H250" s="598"/>
      <c r="I250" s="513"/>
      <c r="J250" s="576"/>
      <c r="K250" s="513"/>
      <c r="L250" s="576"/>
      <c r="M250" s="513"/>
      <c r="N250" s="477"/>
      <c r="O250" s="477"/>
      <c r="P250" s="477"/>
    </row>
    <row r="251" spans="1:16">
      <c r="A251" s="904">
        <v>7</v>
      </c>
      <c r="B251" s="561" t="s">
        <v>490</v>
      </c>
      <c r="C251" s="561" t="s">
        <v>400</v>
      </c>
      <c r="D251" s="562" t="s">
        <v>269</v>
      </c>
      <c r="E251" s="563"/>
      <c r="F251" s="564">
        <v>5.0000000000000001E-3</v>
      </c>
      <c r="G251" s="686"/>
      <c r="H251" s="687"/>
      <c r="I251" s="686"/>
      <c r="J251" s="687"/>
      <c r="K251" s="686"/>
      <c r="L251" s="687"/>
      <c r="M251" s="686"/>
      <c r="N251" s="477"/>
      <c r="O251" s="477"/>
      <c r="P251" s="477"/>
    </row>
    <row r="252" spans="1:16">
      <c r="A252" s="905"/>
      <c r="B252" s="671" t="s">
        <v>491</v>
      </c>
      <c r="C252" s="670" t="s">
        <v>270</v>
      </c>
      <c r="D252" s="470" t="s">
        <v>263</v>
      </c>
      <c r="E252" s="427">
        <v>1.49</v>
      </c>
      <c r="F252" s="575">
        <f>F251*E252</f>
        <v>7.45E-3</v>
      </c>
      <c r="G252" s="513"/>
      <c r="H252" s="513"/>
      <c r="I252" s="595"/>
      <c r="J252" s="596"/>
      <c r="K252" s="560"/>
      <c r="L252" s="576"/>
      <c r="M252" s="513"/>
      <c r="N252" s="477"/>
      <c r="O252" s="477"/>
      <c r="P252" s="477"/>
    </row>
    <row r="253" spans="1:16" ht="31.5">
      <c r="A253" s="848">
        <v>8</v>
      </c>
      <c r="B253" s="562" t="s">
        <v>274</v>
      </c>
      <c r="C253" s="561" t="s">
        <v>275</v>
      </c>
      <c r="D253" s="577" t="s">
        <v>276</v>
      </c>
      <c r="E253" s="578"/>
      <c r="F253" s="564">
        <f>9.4*1.7</f>
        <v>15.98</v>
      </c>
      <c r="G253" s="669"/>
      <c r="H253" s="658"/>
      <c r="I253" s="580"/>
      <c r="J253" s="581"/>
      <c r="K253" s="580"/>
      <c r="L253" s="581"/>
      <c r="M253" s="659"/>
      <c r="N253" s="477"/>
      <c r="O253" s="477"/>
      <c r="P253" s="477"/>
    </row>
    <row r="254" spans="1:16">
      <c r="A254" s="850"/>
      <c r="B254" s="682"/>
      <c r="C254" s="671" t="s">
        <v>261</v>
      </c>
      <c r="D254" s="671" t="s">
        <v>221</v>
      </c>
      <c r="E254" s="558">
        <v>0.53</v>
      </c>
      <c r="F254" s="588">
        <f>F253*E254</f>
        <v>8.4694000000000003</v>
      </c>
      <c r="G254" s="513"/>
      <c r="H254" s="588"/>
      <c r="I254" s="572"/>
      <c r="J254" s="582"/>
      <c r="K254" s="572"/>
      <c r="L254" s="582"/>
      <c r="M254" s="560"/>
      <c r="N254" s="477"/>
      <c r="O254" s="477"/>
      <c r="P254" s="477"/>
    </row>
    <row r="255" spans="1:16" ht="31.5">
      <c r="A255" s="346">
        <v>9</v>
      </c>
      <c r="B255" s="669" t="s">
        <v>277</v>
      </c>
      <c r="C255" s="585" t="s">
        <v>278</v>
      </c>
      <c r="D255" s="569" t="s">
        <v>276</v>
      </c>
      <c r="E255" s="563"/>
      <c r="F255" s="565">
        <f>F253</f>
        <v>15.98</v>
      </c>
      <c r="G255" s="561"/>
      <c r="H255" s="504"/>
      <c r="I255" s="504"/>
      <c r="J255" s="504"/>
      <c r="K255" s="350"/>
      <c r="L255" s="677"/>
      <c r="M255" s="350"/>
      <c r="N255" s="477"/>
      <c r="O255" s="477"/>
      <c r="P255" s="477"/>
    </row>
    <row r="256" spans="1:16" ht="31.5">
      <c r="A256" s="895">
        <v>10</v>
      </c>
      <c r="B256" s="562" t="s">
        <v>401</v>
      </c>
      <c r="C256" s="561" t="s">
        <v>537</v>
      </c>
      <c r="D256" s="562" t="s">
        <v>269</v>
      </c>
      <c r="E256" s="563"/>
      <c r="F256" s="736">
        <v>1.6199999999999999E-2</v>
      </c>
      <c r="G256" s="567"/>
      <c r="H256" s="567"/>
      <c r="I256" s="567"/>
      <c r="J256" s="564"/>
      <c r="K256" s="567"/>
      <c r="L256" s="564"/>
      <c r="M256" s="567"/>
      <c r="N256" s="477"/>
      <c r="O256" s="477"/>
      <c r="P256" s="477"/>
    </row>
    <row r="257" spans="1:16">
      <c r="A257" s="896"/>
      <c r="B257" s="320"/>
      <c r="C257" s="737" t="s">
        <v>261</v>
      </c>
      <c r="D257" s="320" t="s">
        <v>221</v>
      </c>
      <c r="E257" s="344">
        <v>9.9600000000000009</v>
      </c>
      <c r="F257" s="479">
        <f>E257*F256</f>
        <v>0.161352</v>
      </c>
      <c r="G257" s="344"/>
      <c r="H257" s="421"/>
      <c r="I257" s="354"/>
      <c r="J257" s="738"/>
      <c r="K257" s="354"/>
      <c r="L257" s="738"/>
      <c r="M257" s="344"/>
      <c r="N257" s="477"/>
      <c r="O257" s="477"/>
      <c r="P257" s="477"/>
    </row>
    <row r="258" spans="1:16">
      <c r="A258" s="897"/>
      <c r="B258" s="361"/>
      <c r="C258" s="739" t="s">
        <v>402</v>
      </c>
      <c r="D258" s="361" t="s">
        <v>263</v>
      </c>
      <c r="E258" s="343">
        <v>22.3</v>
      </c>
      <c r="F258" s="363">
        <f>E258*F256</f>
        <v>0.36125999999999997</v>
      </c>
      <c r="G258" s="343"/>
      <c r="H258" s="343"/>
      <c r="I258" s="343"/>
      <c r="J258" s="364"/>
      <c r="K258" s="343"/>
      <c r="L258" s="364"/>
      <c r="M258" s="344"/>
      <c r="N258" s="477"/>
      <c r="O258" s="477"/>
      <c r="P258" s="477"/>
    </row>
    <row r="259" spans="1:16" ht="31.5">
      <c r="A259" s="895">
        <v>11</v>
      </c>
      <c r="B259" s="669" t="s">
        <v>403</v>
      </c>
      <c r="C259" s="740" t="s">
        <v>404</v>
      </c>
      <c r="D259" s="667" t="s">
        <v>405</v>
      </c>
      <c r="E259" s="741"/>
      <c r="F259" s="742">
        <v>3.7999999999999999E-2</v>
      </c>
      <c r="G259" s="741"/>
      <c r="H259" s="743"/>
      <c r="I259" s="744"/>
      <c r="J259" s="745"/>
      <c r="K259" s="744"/>
      <c r="L259" s="745"/>
      <c r="M259" s="741"/>
      <c r="N259" s="477"/>
      <c r="O259" s="477"/>
      <c r="P259" s="477"/>
    </row>
    <row r="260" spans="1:16">
      <c r="A260" s="896"/>
      <c r="B260" s="320"/>
      <c r="C260" s="737" t="s">
        <v>261</v>
      </c>
      <c r="D260" s="320" t="s">
        <v>221</v>
      </c>
      <c r="E260" s="344">
        <v>216</v>
      </c>
      <c r="F260" s="352">
        <f>E260*F259</f>
        <v>8.2080000000000002</v>
      </c>
      <c r="G260" s="344"/>
      <c r="H260" s="353"/>
      <c r="I260" s="354"/>
      <c r="J260" s="355"/>
      <c r="K260" s="354"/>
      <c r="L260" s="355"/>
      <c r="M260" s="344"/>
      <c r="N260" s="477"/>
      <c r="O260" s="477"/>
      <c r="P260" s="477"/>
    </row>
    <row r="261" spans="1:16" ht="31.5">
      <c r="A261" s="902">
        <v>12</v>
      </c>
      <c r="B261" s="561" t="s">
        <v>492</v>
      </c>
      <c r="C261" s="561" t="s">
        <v>660</v>
      </c>
      <c r="D261" s="577" t="s">
        <v>272</v>
      </c>
      <c r="E261" s="578"/>
      <c r="F261" s="579">
        <v>7.3999999999999996E-2</v>
      </c>
      <c r="G261" s="580"/>
      <c r="H261" s="581"/>
      <c r="I261" s="692"/>
      <c r="J261" s="581"/>
      <c r="K261" s="659"/>
      <c r="L261" s="658"/>
      <c r="M261" s="659"/>
      <c r="N261" s="477"/>
      <c r="O261" s="477"/>
      <c r="P261" s="477"/>
    </row>
    <row r="262" spans="1:16">
      <c r="A262" s="903"/>
      <c r="B262" s="670"/>
      <c r="C262" s="346" t="s">
        <v>261</v>
      </c>
      <c r="D262" s="470" t="s">
        <v>221</v>
      </c>
      <c r="E262" s="427">
        <v>121</v>
      </c>
      <c r="F262" s="575">
        <f>F261*E262</f>
        <v>8.9539999999999988</v>
      </c>
      <c r="G262" s="595"/>
      <c r="H262" s="598"/>
      <c r="I262" s="513"/>
      <c r="J262" s="576"/>
      <c r="K262" s="513"/>
      <c r="L262" s="576"/>
      <c r="M262" s="513"/>
      <c r="N262" s="477"/>
      <c r="O262" s="477"/>
      <c r="P262" s="477"/>
    </row>
    <row r="263" spans="1:16">
      <c r="A263" s="904">
        <v>13</v>
      </c>
      <c r="B263" s="561" t="s">
        <v>267</v>
      </c>
      <c r="C263" s="561" t="s">
        <v>400</v>
      </c>
      <c r="D263" s="562" t="s">
        <v>269</v>
      </c>
      <c r="E263" s="563"/>
      <c r="F263" s="564">
        <v>7.4000000000000003E-3</v>
      </c>
      <c r="G263" s="686"/>
      <c r="H263" s="687"/>
      <c r="I263" s="686"/>
      <c r="J263" s="687"/>
      <c r="K263" s="686"/>
      <c r="L263" s="687"/>
      <c r="M263" s="686"/>
      <c r="N263" s="477"/>
      <c r="O263" s="477"/>
      <c r="P263" s="477"/>
    </row>
    <row r="264" spans="1:16">
      <c r="A264" s="905"/>
      <c r="B264" s="670"/>
      <c r="C264" s="670" t="s">
        <v>270</v>
      </c>
      <c r="D264" s="470" t="s">
        <v>263</v>
      </c>
      <c r="E264" s="427">
        <v>1.49</v>
      </c>
      <c r="F264" s="575">
        <f>F263*E264</f>
        <v>1.1026000000000001E-2</v>
      </c>
      <c r="G264" s="513"/>
      <c r="H264" s="513"/>
      <c r="I264" s="595"/>
      <c r="J264" s="596"/>
      <c r="K264" s="513"/>
      <c r="L264" s="576"/>
      <c r="M264" s="513"/>
      <c r="N264" s="477"/>
      <c r="O264" s="477"/>
      <c r="P264" s="477"/>
    </row>
    <row r="265" spans="1:16" ht="31.5">
      <c r="A265" s="848">
        <v>14</v>
      </c>
      <c r="B265" s="562" t="s">
        <v>274</v>
      </c>
      <c r="C265" s="561" t="s">
        <v>406</v>
      </c>
      <c r="D265" s="577" t="s">
        <v>276</v>
      </c>
      <c r="E265" s="578"/>
      <c r="F265" s="564">
        <f>18.1*1.7</f>
        <v>30.770000000000003</v>
      </c>
      <c r="G265" s="669"/>
      <c r="H265" s="658"/>
      <c r="I265" s="580"/>
      <c r="J265" s="581"/>
      <c r="K265" s="580"/>
      <c r="L265" s="581"/>
      <c r="M265" s="659"/>
      <c r="N265" s="477"/>
      <c r="O265" s="477"/>
      <c r="P265" s="477"/>
    </row>
    <row r="266" spans="1:16">
      <c r="A266" s="850"/>
      <c r="B266" s="682"/>
      <c r="C266" s="671" t="s">
        <v>261</v>
      </c>
      <c r="D266" s="671" t="s">
        <v>221</v>
      </c>
      <c r="E266" s="558">
        <v>0.53</v>
      </c>
      <c r="F266" s="588">
        <f>F265*E266</f>
        <v>16.308100000000003</v>
      </c>
      <c r="G266" s="560"/>
      <c r="H266" s="588"/>
      <c r="I266" s="572"/>
      <c r="J266" s="582"/>
      <c r="K266" s="572"/>
      <c r="L266" s="582"/>
      <c r="M266" s="560"/>
      <c r="N266" s="477"/>
      <c r="O266" s="477"/>
      <c r="P266" s="477"/>
    </row>
    <row r="267" spans="1:16">
      <c r="A267" s="346">
        <v>15</v>
      </c>
      <c r="B267" s="669" t="s">
        <v>277</v>
      </c>
      <c r="C267" s="585" t="s">
        <v>407</v>
      </c>
      <c r="D267" s="569" t="s">
        <v>276</v>
      </c>
      <c r="E267" s="563"/>
      <c r="F267" s="565">
        <f>F265</f>
        <v>30.770000000000003</v>
      </c>
      <c r="G267" s="561"/>
      <c r="H267" s="504"/>
      <c r="I267" s="504"/>
      <c r="J267" s="504"/>
      <c r="K267" s="350"/>
      <c r="L267" s="677"/>
      <c r="M267" s="350"/>
      <c r="N267" s="477"/>
      <c r="O267" s="477"/>
      <c r="P267" s="477"/>
    </row>
    <row r="268" spans="1:16" ht="63">
      <c r="A268" s="848">
        <v>16</v>
      </c>
      <c r="B268" s="561" t="s">
        <v>313</v>
      </c>
      <c r="C268" s="561" t="s">
        <v>408</v>
      </c>
      <c r="D268" s="561" t="s">
        <v>260</v>
      </c>
      <c r="E268" s="746"/>
      <c r="F268" s="567">
        <v>0.67</v>
      </c>
      <c r="G268" s="561"/>
      <c r="H268" s="561"/>
      <c r="I268" s="561"/>
      <c r="J268" s="561"/>
      <c r="K268" s="561"/>
      <c r="L268" s="567"/>
      <c r="M268" s="567"/>
      <c r="N268" s="477"/>
      <c r="O268" s="477"/>
      <c r="P268" s="477"/>
    </row>
    <row r="269" spans="1:16">
      <c r="A269" s="849"/>
      <c r="B269" s="346"/>
      <c r="C269" s="346" t="s">
        <v>261</v>
      </c>
      <c r="D269" s="346" t="s">
        <v>221</v>
      </c>
      <c r="E269" s="346">
        <v>10.6</v>
      </c>
      <c r="F269" s="350">
        <f>E269*F268</f>
        <v>7.1020000000000003</v>
      </c>
      <c r="G269" s="346"/>
      <c r="H269" s="346"/>
      <c r="I269" s="346"/>
      <c r="J269" s="346"/>
      <c r="K269" s="346"/>
      <c r="L269" s="350"/>
      <c r="M269" s="350"/>
      <c r="N269" s="477"/>
      <c r="O269" s="477"/>
      <c r="P269" s="477"/>
    </row>
    <row r="270" spans="1:16">
      <c r="A270" s="849"/>
      <c r="B270" s="346"/>
      <c r="C270" s="346" t="s">
        <v>222</v>
      </c>
      <c r="D270" s="346" t="s">
        <v>240</v>
      </c>
      <c r="E270" s="346">
        <v>7.14</v>
      </c>
      <c r="F270" s="350">
        <f>E270*F268</f>
        <v>4.7838000000000003</v>
      </c>
      <c r="G270" s="346"/>
      <c r="H270" s="346"/>
      <c r="I270" s="346"/>
      <c r="J270" s="346"/>
      <c r="K270" s="346"/>
      <c r="L270" s="350"/>
      <c r="M270" s="350"/>
      <c r="N270" s="477"/>
      <c r="O270" s="477"/>
      <c r="P270" s="477"/>
    </row>
    <row r="271" spans="1:16">
      <c r="A271" s="849"/>
      <c r="B271" s="346" t="s">
        <v>507</v>
      </c>
      <c r="C271" s="346" t="s">
        <v>409</v>
      </c>
      <c r="D271" s="346" t="s">
        <v>314</v>
      </c>
      <c r="E271" s="346"/>
      <c r="F271" s="350">
        <v>1</v>
      </c>
      <c r="G271" s="346"/>
      <c r="H271" s="346"/>
      <c r="I271" s="346"/>
      <c r="J271" s="350"/>
      <c r="K271" s="346"/>
      <c r="L271" s="350"/>
      <c r="M271" s="350"/>
      <c r="N271" s="477"/>
      <c r="O271" s="477"/>
      <c r="P271" s="477"/>
    </row>
    <row r="272" spans="1:16">
      <c r="A272" s="849"/>
      <c r="B272" s="346" t="s">
        <v>507</v>
      </c>
      <c r="C272" s="346" t="s">
        <v>410</v>
      </c>
      <c r="D272" s="346" t="s">
        <v>314</v>
      </c>
      <c r="E272" s="346"/>
      <c r="F272" s="350">
        <v>1</v>
      </c>
      <c r="G272" s="346"/>
      <c r="H272" s="346"/>
      <c r="I272" s="346"/>
      <c r="J272" s="350"/>
      <c r="K272" s="346"/>
      <c r="L272" s="350"/>
      <c r="M272" s="350"/>
      <c r="N272" s="477"/>
      <c r="O272" s="477"/>
      <c r="P272" s="477"/>
    </row>
    <row r="273" spans="1:16">
      <c r="A273" s="849"/>
      <c r="B273" s="346" t="s">
        <v>611</v>
      </c>
      <c r="C273" s="346" t="s">
        <v>315</v>
      </c>
      <c r="D273" s="346" t="s">
        <v>314</v>
      </c>
      <c r="E273" s="346"/>
      <c r="F273" s="350">
        <v>1</v>
      </c>
      <c r="G273" s="346"/>
      <c r="H273" s="346"/>
      <c r="I273" s="346"/>
      <c r="J273" s="350"/>
      <c r="K273" s="346"/>
      <c r="L273" s="350"/>
      <c r="M273" s="350"/>
      <c r="N273" s="477"/>
      <c r="O273" s="477"/>
      <c r="P273" s="477"/>
    </row>
    <row r="274" spans="1:16">
      <c r="A274" s="849"/>
      <c r="B274" s="346" t="s">
        <v>508</v>
      </c>
      <c r="C274" s="346" t="s">
        <v>316</v>
      </c>
      <c r="D274" s="346" t="s">
        <v>314</v>
      </c>
      <c r="E274" s="346"/>
      <c r="F274" s="350">
        <v>1</v>
      </c>
      <c r="G274" s="346"/>
      <c r="H274" s="346"/>
      <c r="I274" s="346"/>
      <c r="J274" s="350"/>
      <c r="K274" s="346"/>
      <c r="L274" s="350"/>
      <c r="M274" s="350"/>
      <c r="N274" s="477"/>
      <c r="O274" s="477"/>
      <c r="P274" s="477"/>
    </row>
    <row r="275" spans="1:16">
      <c r="A275" s="849"/>
      <c r="B275" s="640" t="s">
        <v>612</v>
      </c>
      <c r="C275" s="670" t="s">
        <v>317</v>
      </c>
      <c r="D275" s="670" t="s">
        <v>260</v>
      </c>
      <c r="E275" s="670">
        <v>1.57</v>
      </c>
      <c r="F275" s="513">
        <f>E275*F268</f>
        <v>1.0519000000000001</v>
      </c>
      <c r="G275" s="670"/>
      <c r="H275" s="670"/>
      <c r="I275" s="670"/>
      <c r="J275" s="350"/>
      <c r="K275" s="670"/>
      <c r="L275" s="513"/>
      <c r="M275" s="350"/>
      <c r="N275" s="477"/>
      <c r="O275" s="477"/>
      <c r="P275" s="477"/>
    </row>
    <row r="276" spans="1:16">
      <c r="A276" s="850"/>
      <c r="B276" s="334"/>
      <c r="C276" s="334" t="s">
        <v>225</v>
      </c>
      <c r="D276" s="334" t="s">
        <v>240</v>
      </c>
      <c r="E276" s="334">
        <v>6.61</v>
      </c>
      <c r="F276" s="322">
        <f>E276*F268</f>
        <v>4.4287000000000001</v>
      </c>
      <c r="G276" s="334"/>
      <c r="H276" s="334"/>
      <c r="I276" s="334"/>
      <c r="J276" s="322"/>
      <c r="K276" s="334"/>
      <c r="L276" s="322"/>
      <c r="M276" s="322"/>
      <c r="N276" s="477"/>
      <c r="O276" s="477"/>
      <c r="P276" s="477"/>
    </row>
    <row r="277" spans="1:16" ht="63">
      <c r="A277" s="848">
        <v>17</v>
      </c>
      <c r="B277" s="561" t="s">
        <v>313</v>
      </c>
      <c r="C277" s="561" t="s">
        <v>411</v>
      </c>
      <c r="D277" s="561" t="s">
        <v>260</v>
      </c>
      <c r="E277" s="746"/>
      <c r="F277" s="567">
        <v>2</v>
      </c>
      <c r="G277" s="561"/>
      <c r="H277" s="561"/>
      <c r="I277" s="561"/>
      <c r="J277" s="561"/>
      <c r="K277" s="561"/>
      <c r="L277" s="567"/>
      <c r="M277" s="567"/>
      <c r="N277" s="477"/>
      <c r="O277" s="477"/>
      <c r="P277" s="477"/>
    </row>
    <row r="278" spans="1:16">
      <c r="A278" s="849"/>
      <c r="B278" s="346"/>
      <c r="C278" s="346" t="s">
        <v>261</v>
      </c>
      <c r="D278" s="346" t="s">
        <v>221</v>
      </c>
      <c r="E278" s="346">
        <v>10.6</v>
      </c>
      <c r="F278" s="350">
        <f>E278*F277</f>
        <v>21.2</v>
      </c>
      <c r="G278" s="346"/>
      <c r="H278" s="346"/>
      <c r="I278" s="346"/>
      <c r="J278" s="346"/>
      <c r="K278" s="346"/>
      <c r="L278" s="350"/>
      <c r="M278" s="350"/>
      <c r="N278" s="477"/>
      <c r="O278" s="477"/>
      <c r="P278" s="477"/>
    </row>
    <row r="279" spans="1:16">
      <c r="A279" s="849"/>
      <c r="B279" s="346"/>
      <c r="C279" s="346" t="s">
        <v>222</v>
      </c>
      <c r="D279" s="346" t="s">
        <v>240</v>
      </c>
      <c r="E279" s="346">
        <v>7.14</v>
      </c>
      <c r="F279" s="350">
        <f>E279*F277</f>
        <v>14.28</v>
      </c>
      <c r="G279" s="346"/>
      <c r="H279" s="346"/>
      <c r="I279" s="346"/>
      <c r="J279" s="346"/>
      <c r="K279" s="346"/>
      <c r="L279" s="350"/>
      <c r="M279" s="350"/>
      <c r="N279" s="477"/>
      <c r="O279" s="477"/>
      <c r="P279" s="477"/>
    </row>
    <row r="280" spans="1:16">
      <c r="A280" s="849"/>
      <c r="B280" s="346" t="s">
        <v>507</v>
      </c>
      <c r="C280" s="346" t="s">
        <v>409</v>
      </c>
      <c r="D280" s="346" t="s">
        <v>314</v>
      </c>
      <c r="E280" s="346"/>
      <c r="F280" s="350">
        <v>1</v>
      </c>
      <c r="G280" s="346"/>
      <c r="H280" s="346"/>
      <c r="I280" s="346"/>
      <c r="J280" s="350"/>
      <c r="K280" s="346"/>
      <c r="L280" s="350"/>
      <c r="M280" s="350"/>
      <c r="N280" s="477"/>
      <c r="O280" s="477"/>
      <c r="P280" s="477"/>
    </row>
    <row r="281" spans="1:16">
      <c r="A281" s="849"/>
      <c r="B281" s="346" t="s">
        <v>613</v>
      </c>
      <c r="C281" s="346" t="s">
        <v>412</v>
      </c>
      <c r="D281" s="346" t="s">
        <v>314</v>
      </c>
      <c r="E281" s="346"/>
      <c r="F281" s="350">
        <v>1</v>
      </c>
      <c r="G281" s="346"/>
      <c r="H281" s="346"/>
      <c r="I281" s="346"/>
      <c r="J281" s="350"/>
      <c r="K281" s="346"/>
      <c r="L281" s="350"/>
      <c r="M281" s="350"/>
      <c r="N281" s="477"/>
      <c r="O281" s="477"/>
      <c r="P281" s="477"/>
    </row>
    <row r="282" spans="1:16">
      <c r="A282" s="849"/>
      <c r="B282" s="346" t="s">
        <v>611</v>
      </c>
      <c r="C282" s="346" t="s">
        <v>315</v>
      </c>
      <c r="D282" s="346" t="s">
        <v>314</v>
      </c>
      <c r="E282" s="346"/>
      <c r="F282" s="350">
        <v>1</v>
      </c>
      <c r="G282" s="346"/>
      <c r="H282" s="346"/>
      <c r="I282" s="346"/>
      <c r="J282" s="350"/>
      <c r="K282" s="346"/>
      <c r="L282" s="350"/>
      <c r="M282" s="350"/>
      <c r="N282" s="477"/>
      <c r="O282" s="477"/>
      <c r="P282" s="477"/>
    </row>
    <row r="283" spans="1:16">
      <c r="A283" s="849"/>
      <c r="B283" s="346" t="s">
        <v>508</v>
      </c>
      <c r="C283" s="346" t="s">
        <v>316</v>
      </c>
      <c r="D283" s="346" t="s">
        <v>314</v>
      </c>
      <c r="E283" s="346"/>
      <c r="F283" s="350">
        <v>1</v>
      </c>
      <c r="G283" s="346"/>
      <c r="H283" s="346"/>
      <c r="I283" s="346"/>
      <c r="J283" s="350"/>
      <c r="K283" s="346"/>
      <c r="L283" s="350"/>
      <c r="M283" s="350"/>
      <c r="N283" s="477"/>
      <c r="O283" s="477"/>
      <c r="P283" s="477"/>
    </row>
    <row r="284" spans="1:16">
      <c r="A284" s="849"/>
      <c r="B284" s="640" t="s">
        <v>612</v>
      </c>
      <c r="C284" s="670" t="s">
        <v>317</v>
      </c>
      <c r="D284" s="670" t="s">
        <v>260</v>
      </c>
      <c r="E284" s="670">
        <v>1.57</v>
      </c>
      <c r="F284" s="513">
        <f>E284*F277</f>
        <v>3.14</v>
      </c>
      <c r="G284" s="670"/>
      <c r="H284" s="670"/>
      <c r="I284" s="670"/>
      <c r="J284" s="350"/>
      <c r="K284" s="670"/>
      <c r="L284" s="513"/>
      <c r="M284" s="350"/>
      <c r="N284" s="477"/>
      <c r="O284" s="477"/>
      <c r="P284" s="477"/>
    </row>
    <row r="285" spans="1:16">
      <c r="A285" s="850"/>
      <c r="B285" s="334"/>
      <c r="C285" s="334" t="s">
        <v>225</v>
      </c>
      <c r="D285" s="334" t="s">
        <v>240</v>
      </c>
      <c r="E285" s="334">
        <v>6.61</v>
      </c>
      <c r="F285" s="322">
        <f>E285*F277</f>
        <v>13.22</v>
      </c>
      <c r="G285" s="334"/>
      <c r="H285" s="334"/>
      <c r="I285" s="334"/>
      <c r="J285" s="322"/>
      <c r="K285" s="334"/>
      <c r="L285" s="322"/>
      <c r="M285" s="322"/>
      <c r="N285" s="477"/>
      <c r="O285" s="477"/>
      <c r="P285" s="477"/>
    </row>
    <row r="286" spans="1:16" ht="63">
      <c r="A286" s="848">
        <v>18</v>
      </c>
      <c r="B286" s="561" t="s">
        <v>313</v>
      </c>
      <c r="C286" s="561" t="s">
        <v>413</v>
      </c>
      <c r="D286" s="561" t="s">
        <v>260</v>
      </c>
      <c r="E286" s="746"/>
      <c r="F286" s="567">
        <v>2.0699999999999998</v>
      </c>
      <c r="G286" s="561"/>
      <c r="H286" s="561"/>
      <c r="I286" s="561"/>
      <c r="J286" s="561"/>
      <c r="K286" s="561"/>
      <c r="L286" s="567"/>
      <c r="M286" s="567"/>
      <c r="N286" s="477"/>
      <c r="O286" s="477"/>
      <c r="P286" s="477"/>
    </row>
    <row r="287" spans="1:16">
      <c r="A287" s="849"/>
      <c r="B287" s="346"/>
      <c r="C287" s="346" t="s">
        <v>261</v>
      </c>
      <c r="D287" s="346" t="s">
        <v>221</v>
      </c>
      <c r="E287" s="346">
        <v>10.6</v>
      </c>
      <c r="F287" s="350">
        <f>E287*F286</f>
        <v>21.941999999999997</v>
      </c>
      <c r="G287" s="346"/>
      <c r="H287" s="346"/>
      <c r="I287" s="346"/>
      <c r="J287" s="346"/>
      <c r="K287" s="346"/>
      <c r="L287" s="350"/>
      <c r="M287" s="350"/>
      <c r="N287" s="477"/>
      <c r="O287" s="477"/>
      <c r="P287" s="477"/>
    </row>
    <row r="288" spans="1:16">
      <c r="A288" s="849"/>
      <c r="B288" s="346"/>
      <c r="C288" s="346" t="s">
        <v>222</v>
      </c>
      <c r="D288" s="346" t="s">
        <v>240</v>
      </c>
      <c r="E288" s="346">
        <v>7.14</v>
      </c>
      <c r="F288" s="350">
        <f>E288*F286</f>
        <v>14.779799999999998</v>
      </c>
      <c r="G288" s="346"/>
      <c r="H288" s="346"/>
      <c r="I288" s="346"/>
      <c r="J288" s="346"/>
      <c r="K288" s="346"/>
      <c r="L288" s="350"/>
      <c r="M288" s="350"/>
      <c r="N288" s="477"/>
      <c r="O288" s="477"/>
      <c r="P288" s="477"/>
    </row>
    <row r="289" spans="1:16">
      <c r="A289" s="849"/>
      <c r="B289" s="346" t="s">
        <v>507</v>
      </c>
      <c r="C289" s="346" t="s">
        <v>409</v>
      </c>
      <c r="D289" s="346" t="s">
        <v>314</v>
      </c>
      <c r="E289" s="346"/>
      <c r="F289" s="350">
        <v>1</v>
      </c>
      <c r="G289" s="346"/>
      <c r="H289" s="346"/>
      <c r="I289" s="346"/>
      <c r="J289" s="350"/>
      <c r="K289" s="346"/>
      <c r="L289" s="350"/>
      <c r="M289" s="350"/>
      <c r="N289" s="477"/>
      <c r="O289" s="477"/>
      <c r="P289" s="477"/>
    </row>
    <row r="290" spans="1:16">
      <c r="A290" s="849"/>
      <c r="B290" s="346" t="s">
        <v>507</v>
      </c>
      <c r="C290" s="346" t="s">
        <v>410</v>
      </c>
      <c r="D290" s="346" t="s">
        <v>314</v>
      </c>
      <c r="E290" s="346"/>
      <c r="F290" s="350">
        <v>1</v>
      </c>
      <c r="G290" s="346"/>
      <c r="H290" s="346"/>
      <c r="I290" s="346"/>
      <c r="J290" s="350"/>
      <c r="K290" s="346"/>
      <c r="L290" s="350"/>
      <c r="M290" s="350"/>
      <c r="N290" s="477"/>
      <c r="O290" s="477"/>
      <c r="P290" s="477"/>
    </row>
    <row r="291" spans="1:16">
      <c r="A291" s="849"/>
      <c r="B291" s="346" t="s">
        <v>611</v>
      </c>
      <c r="C291" s="346" t="s">
        <v>315</v>
      </c>
      <c r="D291" s="346" t="s">
        <v>314</v>
      </c>
      <c r="E291" s="346"/>
      <c r="F291" s="350">
        <v>1</v>
      </c>
      <c r="G291" s="346"/>
      <c r="H291" s="346"/>
      <c r="I291" s="346"/>
      <c r="J291" s="350"/>
      <c r="K291" s="346"/>
      <c r="L291" s="350"/>
      <c r="M291" s="350"/>
      <c r="N291" s="477"/>
      <c r="O291" s="477"/>
      <c r="P291" s="477"/>
    </row>
    <row r="292" spans="1:16">
      <c r="A292" s="849"/>
      <c r="B292" s="346" t="s">
        <v>508</v>
      </c>
      <c r="C292" s="346" t="s">
        <v>316</v>
      </c>
      <c r="D292" s="346" t="s">
        <v>314</v>
      </c>
      <c r="E292" s="346"/>
      <c r="F292" s="350">
        <v>1</v>
      </c>
      <c r="G292" s="346"/>
      <c r="H292" s="346"/>
      <c r="I292" s="346"/>
      <c r="J292" s="350"/>
      <c r="K292" s="346"/>
      <c r="L292" s="350"/>
      <c r="M292" s="350"/>
      <c r="N292" s="477"/>
      <c r="O292" s="477"/>
      <c r="P292" s="477"/>
    </row>
    <row r="293" spans="1:16">
      <c r="A293" s="849"/>
      <c r="B293" s="640" t="s">
        <v>612</v>
      </c>
      <c r="C293" s="670" t="s">
        <v>317</v>
      </c>
      <c r="D293" s="670" t="s">
        <v>260</v>
      </c>
      <c r="E293" s="670">
        <v>1.57</v>
      </c>
      <c r="F293" s="513">
        <f>E293*F286</f>
        <v>3.2498999999999998</v>
      </c>
      <c r="G293" s="670"/>
      <c r="H293" s="670"/>
      <c r="I293" s="670"/>
      <c r="J293" s="350"/>
      <c r="K293" s="670"/>
      <c r="L293" s="513"/>
      <c r="M293" s="350"/>
      <c r="N293" s="477"/>
      <c r="O293" s="477"/>
      <c r="P293" s="477"/>
    </row>
    <row r="294" spans="1:16">
      <c r="A294" s="850"/>
      <c r="B294" s="334"/>
      <c r="C294" s="334" t="s">
        <v>225</v>
      </c>
      <c r="D294" s="334" t="s">
        <v>240</v>
      </c>
      <c r="E294" s="334">
        <v>6.61</v>
      </c>
      <c r="F294" s="322">
        <f>E294*F286</f>
        <v>13.682699999999999</v>
      </c>
      <c r="G294" s="334"/>
      <c r="H294" s="334"/>
      <c r="I294" s="334"/>
      <c r="J294" s="322"/>
      <c r="K294" s="334"/>
      <c r="L294" s="322"/>
      <c r="M294" s="322"/>
      <c r="N294" s="477"/>
      <c r="O294" s="477"/>
      <c r="P294" s="477"/>
    </row>
    <row r="295" spans="1:16" ht="31.5">
      <c r="A295" s="900">
        <v>19</v>
      </c>
      <c r="B295" s="747" t="s">
        <v>41</v>
      </c>
      <c r="C295" s="748" t="s">
        <v>414</v>
      </c>
      <c r="D295" s="640" t="s">
        <v>260</v>
      </c>
      <c r="E295" s="749"/>
      <c r="F295" s="750">
        <v>0.57599999999999996</v>
      </c>
      <c r="G295" s="714"/>
      <c r="H295" s="715"/>
      <c r="I295" s="714"/>
      <c r="J295" s="634"/>
      <c r="K295" s="751"/>
      <c r="L295" s="751"/>
      <c r="M295" s="654"/>
      <c r="N295" s="477"/>
      <c r="O295" s="477"/>
      <c r="P295" s="477"/>
    </row>
    <row r="296" spans="1:16">
      <c r="A296" s="901"/>
      <c r="B296" s="640"/>
      <c r="C296" s="751" t="s">
        <v>261</v>
      </c>
      <c r="D296" s="640" t="s">
        <v>221</v>
      </c>
      <c r="E296" s="749">
        <v>1.37</v>
      </c>
      <c r="F296" s="750">
        <f>E296*F295</f>
        <v>0.78912000000000004</v>
      </c>
      <c r="G296" s="714"/>
      <c r="H296" s="715"/>
      <c r="I296" s="714"/>
      <c r="J296" s="634"/>
      <c r="K296" s="751"/>
      <c r="L296" s="751"/>
      <c r="M296" s="634"/>
      <c r="N296" s="477"/>
      <c r="O296" s="477"/>
      <c r="P296" s="477"/>
    </row>
    <row r="297" spans="1:16">
      <c r="A297" s="901"/>
      <c r="B297" s="640"/>
      <c r="C297" s="751" t="s">
        <v>222</v>
      </c>
      <c r="D297" s="640" t="s">
        <v>240</v>
      </c>
      <c r="E297" s="749">
        <v>0.28299999999999997</v>
      </c>
      <c r="F297" s="750">
        <f>E297*F295</f>
        <v>0.16300799999999999</v>
      </c>
      <c r="G297" s="714"/>
      <c r="H297" s="715"/>
      <c r="I297" s="714"/>
      <c r="J297" s="634"/>
      <c r="K297" s="751"/>
      <c r="L297" s="751"/>
      <c r="M297" s="634"/>
      <c r="N297" s="477"/>
      <c r="O297" s="477"/>
      <c r="P297" s="477"/>
    </row>
    <row r="298" spans="1:16">
      <c r="A298" s="901"/>
      <c r="B298" s="640" t="s">
        <v>614</v>
      </c>
      <c r="C298" s="751" t="s">
        <v>396</v>
      </c>
      <c r="D298" s="640" t="s">
        <v>260</v>
      </c>
      <c r="E298" s="749">
        <v>1.02</v>
      </c>
      <c r="F298" s="750">
        <f>E298*F295</f>
        <v>0.58751999999999993</v>
      </c>
      <c r="G298" s="714"/>
      <c r="H298" s="715"/>
      <c r="I298" s="714"/>
      <c r="J298" s="634"/>
      <c r="K298" s="751"/>
      <c r="L298" s="751"/>
      <c r="M298" s="634"/>
      <c r="N298" s="477"/>
      <c r="O298" s="477"/>
      <c r="P298" s="477"/>
    </row>
    <row r="299" spans="1:16">
      <c r="A299" s="901"/>
      <c r="B299" s="640"/>
      <c r="C299" s="751" t="s">
        <v>225</v>
      </c>
      <c r="D299" s="640" t="s">
        <v>240</v>
      </c>
      <c r="E299" s="749">
        <v>0.62</v>
      </c>
      <c r="F299" s="750">
        <f>E299*F295</f>
        <v>0.35711999999999999</v>
      </c>
      <c r="G299" s="714"/>
      <c r="H299" s="715"/>
      <c r="I299" s="714"/>
      <c r="J299" s="634"/>
      <c r="K299" s="751"/>
      <c r="L299" s="751"/>
      <c r="M299" s="649"/>
      <c r="N299" s="477"/>
      <c r="O299" s="477"/>
      <c r="P299" s="477"/>
    </row>
    <row r="300" spans="1:16" ht="31.5">
      <c r="A300" s="900">
        <v>20</v>
      </c>
      <c r="B300" s="752" t="s">
        <v>41</v>
      </c>
      <c r="C300" s="753" t="s">
        <v>415</v>
      </c>
      <c r="D300" s="729" t="s">
        <v>260</v>
      </c>
      <c r="E300" s="730"/>
      <c r="F300" s="731">
        <v>0.18</v>
      </c>
      <c r="G300" s="712"/>
      <c r="H300" s="713"/>
      <c r="I300" s="712"/>
      <c r="J300" s="654"/>
      <c r="K300" s="733"/>
      <c r="L300" s="733"/>
      <c r="M300" s="654"/>
      <c r="N300" s="477"/>
      <c r="O300" s="477"/>
      <c r="P300" s="477"/>
    </row>
    <row r="301" spans="1:16">
      <c r="A301" s="901"/>
      <c r="B301" s="640"/>
      <c r="C301" s="751" t="s">
        <v>261</v>
      </c>
      <c r="D301" s="640" t="s">
        <v>221</v>
      </c>
      <c r="E301" s="749">
        <v>1.37</v>
      </c>
      <c r="F301" s="750">
        <f>E301*F300</f>
        <v>0.24660000000000001</v>
      </c>
      <c r="G301" s="714"/>
      <c r="H301" s="715"/>
      <c r="I301" s="714"/>
      <c r="J301" s="634"/>
      <c r="K301" s="751"/>
      <c r="L301" s="751"/>
      <c r="M301" s="634"/>
      <c r="N301" s="477"/>
      <c r="O301" s="477"/>
      <c r="P301" s="477"/>
    </row>
    <row r="302" spans="1:16">
      <c r="A302" s="901"/>
      <c r="B302" s="640"/>
      <c r="C302" s="751" t="s">
        <v>222</v>
      </c>
      <c r="D302" s="640" t="s">
        <v>240</v>
      </c>
      <c r="E302" s="749">
        <v>0.28299999999999997</v>
      </c>
      <c r="F302" s="750">
        <f>E302*F300</f>
        <v>5.0939999999999992E-2</v>
      </c>
      <c r="G302" s="714"/>
      <c r="H302" s="715"/>
      <c r="I302" s="714"/>
      <c r="J302" s="634"/>
      <c r="K302" s="751"/>
      <c r="L302" s="751"/>
      <c r="M302" s="634"/>
      <c r="N302" s="477"/>
      <c r="O302" s="477"/>
      <c r="P302" s="477"/>
    </row>
    <row r="303" spans="1:16">
      <c r="A303" s="901"/>
      <c r="B303" s="640" t="s">
        <v>615</v>
      </c>
      <c r="C303" s="751" t="s">
        <v>416</v>
      </c>
      <c r="D303" s="640" t="s">
        <v>260</v>
      </c>
      <c r="E303" s="749">
        <v>1.02</v>
      </c>
      <c r="F303" s="750">
        <f>E303*F300</f>
        <v>0.18359999999999999</v>
      </c>
      <c r="G303" s="714"/>
      <c r="H303" s="715"/>
      <c r="I303" s="714"/>
      <c r="J303" s="634"/>
      <c r="K303" s="751"/>
      <c r="L303" s="751"/>
      <c r="M303" s="634"/>
      <c r="N303" s="477"/>
      <c r="O303" s="477"/>
      <c r="P303" s="477"/>
    </row>
    <row r="304" spans="1:16">
      <c r="A304" s="901"/>
      <c r="B304" s="640"/>
      <c r="C304" s="751" t="s">
        <v>225</v>
      </c>
      <c r="D304" s="640" t="s">
        <v>240</v>
      </c>
      <c r="E304" s="749">
        <v>0.62</v>
      </c>
      <c r="F304" s="750">
        <f>E304*F300</f>
        <v>0.11159999999999999</v>
      </c>
      <c r="G304" s="714"/>
      <c r="H304" s="715"/>
      <c r="I304" s="714"/>
      <c r="J304" s="634"/>
      <c r="K304" s="751"/>
      <c r="L304" s="751"/>
      <c r="M304" s="649"/>
      <c r="N304" s="477"/>
      <c r="O304" s="477"/>
      <c r="P304" s="477"/>
    </row>
    <row r="305" spans="1:16" ht="31.5">
      <c r="A305" s="892">
        <v>22</v>
      </c>
      <c r="B305" s="711" t="s">
        <v>297</v>
      </c>
      <c r="C305" s="652" t="s">
        <v>417</v>
      </c>
      <c r="D305" s="653" t="s">
        <v>299</v>
      </c>
      <c r="E305" s="654"/>
      <c r="F305" s="564">
        <v>14.8</v>
      </c>
      <c r="G305" s="654"/>
      <c r="H305" s="654"/>
      <c r="I305" s="654"/>
      <c r="J305" s="655"/>
      <c r="K305" s="712"/>
      <c r="L305" s="713"/>
      <c r="M305" s="654"/>
      <c r="N305" s="477"/>
      <c r="O305" s="477"/>
      <c r="P305" s="477"/>
    </row>
    <row r="306" spans="1:16">
      <c r="A306" s="893"/>
      <c r="B306" s="638"/>
      <c r="C306" s="640" t="s">
        <v>261</v>
      </c>
      <c r="D306" s="638" t="s">
        <v>221</v>
      </c>
      <c r="E306" s="641">
        <v>9.5899999999999999E-2</v>
      </c>
      <c r="F306" s="639">
        <f>F305*E306</f>
        <v>1.4193200000000001</v>
      </c>
      <c r="G306" s="634"/>
      <c r="H306" s="634"/>
      <c r="I306" s="640"/>
      <c r="J306" s="638"/>
      <c r="K306" s="640"/>
      <c r="L306" s="638"/>
      <c r="M306" s="634"/>
      <c r="N306" s="477"/>
      <c r="O306" s="477"/>
      <c r="P306" s="477"/>
    </row>
    <row r="307" spans="1:16">
      <c r="A307" s="893"/>
      <c r="B307" s="638"/>
      <c r="C307" s="640" t="s">
        <v>300</v>
      </c>
      <c r="D307" s="638" t="s">
        <v>240</v>
      </c>
      <c r="E307" s="641">
        <v>4.5199999999999997E-2</v>
      </c>
      <c r="F307" s="639">
        <f>F305*E307</f>
        <v>0.66896</v>
      </c>
      <c r="G307" s="634"/>
      <c r="H307" s="642"/>
      <c r="I307" s="640"/>
      <c r="J307" s="638"/>
      <c r="K307" s="634"/>
      <c r="L307" s="634"/>
      <c r="M307" s="634"/>
      <c r="N307" s="477"/>
      <c r="O307" s="477"/>
      <c r="P307" s="477"/>
    </row>
    <row r="308" spans="1:16">
      <c r="A308" s="893"/>
      <c r="B308" s="638" t="s">
        <v>538</v>
      </c>
      <c r="C308" s="670" t="s">
        <v>301</v>
      </c>
      <c r="D308" s="638" t="s">
        <v>299</v>
      </c>
      <c r="E308" s="634">
        <v>1.01</v>
      </c>
      <c r="F308" s="639">
        <f>F305*E308</f>
        <v>14.948</v>
      </c>
      <c r="G308" s="634"/>
      <c r="H308" s="642"/>
      <c r="I308" s="634"/>
      <c r="J308" s="643"/>
      <c r="K308" s="714"/>
      <c r="L308" s="715"/>
      <c r="M308" s="634"/>
      <c r="N308" s="477"/>
      <c r="O308" s="477"/>
      <c r="P308" s="477"/>
    </row>
    <row r="309" spans="1:16">
      <c r="A309" s="894"/>
      <c r="B309" s="644"/>
      <c r="C309" s="645" t="s">
        <v>302</v>
      </c>
      <c r="D309" s="644" t="s">
        <v>240</v>
      </c>
      <c r="E309" s="646">
        <v>1E-3</v>
      </c>
      <c r="F309" s="647">
        <f>F305*E309</f>
        <v>1.4800000000000001E-2</v>
      </c>
      <c r="G309" s="635"/>
      <c r="H309" s="648"/>
      <c r="I309" s="649"/>
      <c r="J309" s="650"/>
      <c r="K309" s="716"/>
      <c r="L309" s="716"/>
      <c r="M309" s="649"/>
      <c r="N309" s="477"/>
      <c r="O309" s="477"/>
      <c r="P309" s="477"/>
    </row>
    <row r="310" spans="1:16" ht="31.5">
      <c r="A310" s="892">
        <v>23</v>
      </c>
      <c r="B310" s="711" t="s">
        <v>418</v>
      </c>
      <c r="C310" s="652" t="s">
        <v>419</v>
      </c>
      <c r="D310" s="653" t="s">
        <v>299</v>
      </c>
      <c r="E310" s="654"/>
      <c r="F310" s="564">
        <v>16.5</v>
      </c>
      <c r="G310" s="654"/>
      <c r="H310" s="654"/>
      <c r="I310" s="654"/>
      <c r="J310" s="655"/>
      <c r="K310" s="712"/>
      <c r="L310" s="713"/>
      <c r="M310" s="654"/>
      <c r="N310" s="477"/>
      <c r="O310" s="477"/>
      <c r="P310" s="477"/>
    </row>
    <row r="311" spans="1:16">
      <c r="A311" s="893"/>
      <c r="B311" s="638"/>
      <c r="C311" s="640" t="s">
        <v>261</v>
      </c>
      <c r="D311" s="638" t="s">
        <v>221</v>
      </c>
      <c r="E311" s="641">
        <f>170/1000</f>
        <v>0.17</v>
      </c>
      <c r="F311" s="639">
        <f>F310*E311</f>
        <v>2.8050000000000002</v>
      </c>
      <c r="G311" s="634"/>
      <c r="H311" s="634"/>
      <c r="I311" s="640"/>
      <c r="J311" s="638"/>
      <c r="K311" s="640"/>
      <c r="L311" s="638"/>
      <c r="M311" s="634"/>
      <c r="N311" s="477"/>
      <c r="O311" s="477"/>
      <c r="P311" s="477"/>
    </row>
    <row r="312" spans="1:16">
      <c r="A312" s="893"/>
      <c r="B312" s="638"/>
      <c r="C312" s="640" t="s">
        <v>300</v>
      </c>
      <c r="D312" s="638" t="s">
        <v>240</v>
      </c>
      <c r="E312" s="641">
        <f>81.5/1000</f>
        <v>8.1500000000000003E-2</v>
      </c>
      <c r="F312" s="639">
        <f>F310*E312</f>
        <v>1.3447500000000001</v>
      </c>
      <c r="G312" s="634"/>
      <c r="H312" s="642"/>
      <c r="I312" s="640"/>
      <c r="J312" s="638"/>
      <c r="K312" s="634"/>
      <c r="L312" s="634"/>
      <c r="M312" s="634"/>
      <c r="N312" s="477"/>
      <c r="O312" s="477"/>
      <c r="P312" s="477"/>
    </row>
    <row r="313" spans="1:16">
      <c r="A313" s="893"/>
      <c r="B313" s="638" t="s">
        <v>539</v>
      </c>
      <c r="C313" s="670" t="s">
        <v>651</v>
      </c>
      <c r="D313" s="638" t="s">
        <v>299</v>
      </c>
      <c r="E313" s="634">
        <v>1.01</v>
      </c>
      <c r="F313" s="639">
        <f>F310*E313</f>
        <v>16.664999999999999</v>
      </c>
      <c r="G313" s="634"/>
      <c r="H313" s="642"/>
      <c r="I313" s="634"/>
      <c r="J313" s="643"/>
      <c r="K313" s="714"/>
      <c r="L313" s="715"/>
      <c r="M313" s="634"/>
      <c r="N313" s="477"/>
      <c r="O313" s="477"/>
      <c r="P313" s="477"/>
    </row>
    <row r="314" spans="1:16">
      <c r="A314" s="894"/>
      <c r="B314" s="644"/>
      <c r="C314" s="645" t="s">
        <v>302</v>
      </c>
      <c r="D314" s="644" t="s">
        <v>240</v>
      </c>
      <c r="E314" s="646">
        <f>3.48/1000</f>
        <v>3.48E-3</v>
      </c>
      <c r="F314" s="647">
        <f>F310*E314</f>
        <v>5.7419999999999999E-2</v>
      </c>
      <c r="G314" s="635"/>
      <c r="H314" s="648"/>
      <c r="I314" s="649"/>
      <c r="J314" s="650"/>
      <c r="K314" s="716"/>
      <c r="L314" s="716"/>
      <c r="M314" s="649"/>
      <c r="N314" s="477"/>
      <c r="O314" s="477"/>
      <c r="P314" s="477"/>
    </row>
    <row r="315" spans="1:16" ht="31.5">
      <c r="A315" s="892">
        <v>24</v>
      </c>
      <c r="B315" s="711" t="s">
        <v>297</v>
      </c>
      <c r="C315" s="652" t="s">
        <v>420</v>
      </c>
      <c r="D315" s="653" t="s">
        <v>299</v>
      </c>
      <c r="E315" s="654"/>
      <c r="F315" s="564">
        <v>1.5</v>
      </c>
      <c r="G315" s="654"/>
      <c r="H315" s="654"/>
      <c r="I315" s="654"/>
      <c r="J315" s="655"/>
      <c r="K315" s="712"/>
      <c r="L315" s="713"/>
      <c r="M315" s="654"/>
      <c r="N315" s="477"/>
      <c r="O315" s="477"/>
      <c r="P315" s="477"/>
    </row>
    <row r="316" spans="1:16">
      <c r="A316" s="893"/>
      <c r="B316" s="638"/>
      <c r="C316" s="640" t="s">
        <v>261</v>
      </c>
      <c r="D316" s="638" t="s">
        <v>221</v>
      </c>
      <c r="E316" s="641">
        <v>9.5899999999999999E-2</v>
      </c>
      <c r="F316" s="639">
        <f>F315*E316</f>
        <v>0.14385000000000001</v>
      </c>
      <c r="G316" s="634"/>
      <c r="H316" s="634"/>
      <c r="I316" s="640"/>
      <c r="J316" s="638"/>
      <c r="K316" s="640"/>
      <c r="L316" s="638"/>
      <c r="M316" s="634"/>
      <c r="N316" s="477"/>
      <c r="O316" s="477"/>
      <c r="P316" s="477"/>
    </row>
    <row r="317" spans="1:16">
      <c r="A317" s="893"/>
      <c r="B317" s="638"/>
      <c r="C317" s="640" t="s">
        <v>300</v>
      </c>
      <c r="D317" s="638" t="s">
        <v>240</v>
      </c>
      <c r="E317" s="641">
        <v>4.5199999999999997E-2</v>
      </c>
      <c r="F317" s="639">
        <f>F315*E317</f>
        <v>6.7799999999999999E-2</v>
      </c>
      <c r="G317" s="634"/>
      <c r="H317" s="642"/>
      <c r="I317" s="640"/>
      <c r="J317" s="638"/>
      <c r="K317" s="634"/>
      <c r="L317" s="634"/>
      <c r="M317" s="634"/>
      <c r="N317" s="477"/>
      <c r="O317" s="477"/>
      <c r="P317" s="477"/>
    </row>
    <row r="318" spans="1:16">
      <c r="A318" s="893"/>
      <c r="B318" s="638" t="s">
        <v>540</v>
      </c>
      <c r="C318" s="670" t="s">
        <v>421</v>
      </c>
      <c r="D318" s="638" t="s">
        <v>299</v>
      </c>
      <c r="E318" s="634">
        <v>1.01</v>
      </c>
      <c r="F318" s="639">
        <f>F315*E318</f>
        <v>1.5150000000000001</v>
      </c>
      <c r="G318" s="634"/>
      <c r="H318" s="642"/>
      <c r="I318" s="634"/>
      <c r="J318" s="643"/>
      <c r="K318" s="714"/>
      <c r="L318" s="715"/>
      <c r="M318" s="634"/>
      <c r="N318" s="477"/>
      <c r="O318" s="477"/>
      <c r="P318" s="477"/>
    </row>
    <row r="319" spans="1:16">
      <c r="A319" s="894"/>
      <c r="B319" s="644"/>
      <c r="C319" s="645" t="s">
        <v>302</v>
      </c>
      <c r="D319" s="644" t="s">
        <v>240</v>
      </c>
      <c r="E319" s="646">
        <v>1E-3</v>
      </c>
      <c r="F319" s="647">
        <f>F315*E319</f>
        <v>1.5E-3</v>
      </c>
      <c r="G319" s="635"/>
      <c r="H319" s="648"/>
      <c r="I319" s="649"/>
      <c r="J319" s="647"/>
      <c r="K319" s="754"/>
      <c r="L319" s="754"/>
      <c r="M319" s="646"/>
      <c r="N319" s="477"/>
      <c r="O319" s="477"/>
      <c r="P319" s="477"/>
    </row>
    <row r="320" spans="1:16" ht="47.25">
      <c r="A320" s="906">
        <v>25</v>
      </c>
      <c r="B320" s="755" t="s">
        <v>422</v>
      </c>
      <c r="C320" s="756" t="s">
        <v>423</v>
      </c>
      <c r="D320" s="757" t="s">
        <v>424</v>
      </c>
      <c r="E320" s="757"/>
      <c r="F320" s="736">
        <v>4.4999999999999997E-3</v>
      </c>
      <c r="G320" s="757"/>
      <c r="H320" s="758"/>
      <c r="I320" s="758"/>
      <c r="J320" s="758"/>
      <c r="K320" s="758"/>
      <c r="L320" s="758"/>
      <c r="M320" s="758"/>
      <c r="N320" s="477"/>
      <c r="O320" s="477"/>
      <c r="P320" s="477"/>
    </row>
    <row r="321" spans="1:16">
      <c r="A321" s="907"/>
      <c r="B321" s="470"/>
      <c r="C321" s="759" t="s">
        <v>261</v>
      </c>
      <c r="D321" s="760" t="s">
        <v>221</v>
      </c>
      <c r="E321" s="761">
        <v>276</v>
      </c>
      <c r="F321" s="762">
        <f>E321*$F$320</f>
        <v>1.242</v>
      </c>
      <c r="G321" s="634"/>
      <c r="H321" s="762"/>
      <c r="I321" s="762"/>
      <c r="J321" s="762"/>
      <c r="K321" s="762"/>
      <c r="L321" s="762"/>
      <c r="M321" s="762"/>
      <c r="N321" s="477"/>
      <c r="O321" s="477"/>
      <c r="P321" s="477"/>
    </row>
    <row r="322" spans="1:16">
      <c r="A322" s="907"/>
      <c r="B322" s="763"/>
      <c r="C322" s="764" t="s">
        <v>425</v>
      </c>
      <c r="D322" s="760" t="s">
        <v>426</v>
      </c>
      <c r="E322" s="760">
        <v>31.7</v>
      </c>
      <c r="F322" s="762">
        <f t="shared" ref="F322:F332" si="0">E322*$F$320</f>
        <v>0.14265</v>
      </c>
      <c r="G322" s="760"/>
      <c r="H322" s="761"/>
      <c r="I322" s="761"/>
      <c r="J322" s="761"/>
      <c r="K322" s="765"/>
      <c r="L322" s="762"/>
      <c r="M322" s="762"/>
      <c r="N322" s="477"/>
      <c r="O322" s="477"/>
      <c r="P322" s="477"/>
    </row>
    <row r="323" spans="1:16">
      <c r="A323" s="907"/>
      <c r="B323" s="766"/>
      <c r="C323" s="764" t="s">
        <v>427</v>
      </c>
      <c r="D323" s="760" t="s">
        <v>426</v>
      </c>
      <c r="E323" s="760">
        <v>12.7</v>
      </c>
      <c r="F323" s="762">
        <f t="shared" si="0"/>
        <v>5.7149999999999992E-2</v>
      </c>
      <c r="G323" s="760"/>
      <c r="H323" s="761"/>
      <c r="I323" s="761"/>
      <c r="J323" s="761"/>
      <c r="K323" s="765"/>
      <c r="L323" s="762"/>
      <c r="M323" s="762"/>
      <c r="N323" s="477"/>
      <c r="O323" s="477"/>
      <c r="P323" s="477"/>
    </row>
    <row r="324" spans="1:16">
      <c r="A324" s="907"/>
      <c r="B324" s="767"/>
      <c r="C324" s="759" t="s">
        <v>428</v>
      </c>
      <c r="D324" s="760" t="s">
        <v>426</v>
      </c>
      <c r="E324" s="760">
        <v>44.3</v>
      </c>
      <c r="F324" s="762">
        <f t="shared" si="0"/>
        <v>0.19934999999999997</v>
      </c>
      <c r="G324" s="760"/>
      <c r="H324" s="761"/>
      <c r="I324" s="761"/>
      <c r="J324" s="761"/>
      <c r="K324" s="765"/>
      <c r="L324" s="762"/>
      <c r="M324" s="762"/>
      <c r="N324" s="477"/>
      <c r="O324" s="477"/>
      <c r="P324" s="477"/>
    </row>
    <row r="325" spans="1:16">
      <c r="A325" s="907"/>
      <c r="B325" s="767">
        <v>1011</v>
      </c>
      <c r="C325" s="759" t="s">
        <v>429</v>
      </c>
      <c r="D325" s="760" t="s">
        <v>426</v>
      </c>
      <c r="E325" s="761">
        <v>0.8</v>
      </c>
      <c r="F325" s="762">
        <f t="shared" si="0"/>
        <v>3.5999999999999999E-3</v>
      </c>
      <c r="G325" s="760"/>
      <c r="H325" s="761"/>
      <c r="I325" s="761"/>
      <c r="J325" s="761"/>
      <c r="K325" s="765"/>
      <c r="L325" s="762"/>
      <c r="M325" s="762"/>
      <c r="N325" s="477"/>
      <c r="O325" s="477"/>
      <c r="P325" s="477"/>
    </row>
    <row r="326" spans="1:16">
      <c r="A326" s="907"/>
      <c r="B326" s="763"/>
      <c r="C326" s="759" t="s">
        <v>430</v>
      </c>
      <c r="D326" s="760" t="s">
        <v>426</v>
      </c>
      <c r="E326" s="761">
        <v>41</v>
      </c>
      <c r="F326" s="762">
        <f t="shared" si="0"/>
        <v>0.1845</v>
      </c>
      <c r="G326" s="760"/>
      <c r="H326" s="761"/>
      <c r="I326" s="761"/>
      <c r="J326" s="761"/>
      <c r="K326" s="765"/>
      <c r="L326" s="762"/>
      <c r="M326" s="762"/>
      <c r="N326" s="477"/>
      <c r="O326" s="477"/>
      <c r="P326" s="477"/>
    </row>
    <row r="327" spans="1:16" ht="31.5">
      <c r="A327" s="907"/>
      <c r="B327" s="763" t="s">
        <v>616</v>
      </c>
      <c r="C327" s="759" t="s">
        <v>431</v>
      </c>
      <c r="D327" s="760" t="s">
        <v>299</v>
      </c>
      <c r="E327" s="760">
        <v>1010</v>
      </c>
      <c r="F327" s="762">
        <f t="shared" si="0"/>
        <v>4.5449999999999999</v>
      </c>
      <c r="G327" s="760"/>
      <c r="H327" s="761"/>
      <c r="I327" s="761"/>
      <c r="J327" s="609"/>
      <c r="K327" s="609"/>
      <c r="L327" s="609"/>
      <c r="M327" s="762"/>
      <c r="N327" s="477"/>
      <c r="O327" s="477"/>
      <c r="P327" s="477"/>
    </row>
    <row r="328" spans="1:16">
      <c r="A328" s="907"/>
      <c r="B328" s="470" t="s">
        <v>623</v>
      </c>
      <c r="C328" s="670" t="s">
        <v>432</v>
      </c>
      <c r="D328" s="470" t="s">
        <v>276</v>
      </c>
      <c r="E328" s="427">
        <v>0.05</v>
      </c>
      <c r="F328" s="762">
        <f t="shared" si="0"/>
        <v>2.2499999999999999E-4</v>
      </c>
      <c r="G328" s="513"/>
      <c r="H328" s="513"/>
      <c r="I328" s="513"/>
      <c r="J328" s="609"/>
      <c r="K328" s="556"/>
      <c r="L328" s="556"/>
      <c r="M328" s="762"/>
      <c r="N328" s="477"/>
      <c r="O328" s="477"/>
      <c r="P328" s="477"/>
    </row>
    <row r="329" spans="1:16">
      <c r="A329" s="907"/>
      <c r="B329" s="470"/>
      <c r="C329" s="670" t="s">
        <v>433</v>
      </c>
      <c r="D329" s="470" t="s">
        <v>434</v>
      </c>
      <c r="E329" s="513">
        <v>66</v>
      </c>
      <c r="F329" s="762">
        <f t="shared" si="0"/>
        <v>0.29699999999999999</v>
      </c>
      <c r="G329" s="513"/>
      <c r="H329" s="513"/>
      <c r="I329" s="513"/>
      <c r="J329" s="609"/>
      <c r="K329" s="556"/>
      <c r="L329" s="556"/>
      <c r="M329" s="762"/>
      <c r="N329" s="477"/>
      <c r="O329" s="477"/>
      <c r="P329" s="477"/>
    </row>
    <row r="330" spans="1:16">
      <c r="A330" s="907"/>
      <c r="B330" s="657" t="s">
        <v>541</v>
      </c>
      <c r="C330" s="670" t="s">
        <v>435</v>
      </c>
      <c r="D330" s="470" t="s">
        <v>276</v>
      </c>
      <c r="E330" s="427">
        <v>0.1</v>
      </c>
      <c r="F330" s="762">
        <f t="shared" si="0"/>
        <v>4.4999999999999999E-4</v>
      </c>
      <c r="G330" s="513"/>
      <c r="H330" s="513"/>
      <c r="I330" s="513"/>
      <c r="J330" s="609"/>
      <c r="K330" s="556"/>
      <c r="L330" s="556"/>
      <c r="M330" s="762"/>
      <c r="N330" s="477"/>
      <c r="O330" s="477"/>
      <c r="P330" s="477"/>
    </row>
    <row r="331" spans="1:16">
      <c r="A331" s="907"/>
      <c r="B331" s="470" t="s">
        <v>542</v>
      </c>
      <c r="C331" s="670" t="s">
        <v>436</v>
      </c>
      <c r="D331" s="470" t="s">
        <v>260</v>
      </c>
      <c r="E331" s="427">
        <v>0.3</v>
      </c>
      <c r="F331" s="762">
        <f t="shared" si="0"/>
        <v>1.3499999999999999E-3</v>
      </c>
      <c r="G331" s="513"/>
      <c r="H331" s="513"/>
      <c r="I331" s="513"/>
      <c r="J331" s="609"/>
      <c r="K331" s="556"/>
      <c r="L331" s="556"/>
      <c r="M331" s="762"/>
      <c r="N331" s="477"/>
      <c r="O331" s="477"/>
      <c r="P331" s="477"/>
    </row>
    <row r="332" spans="1:16">
      <c r="A332" s="908"/>
      <c r="B332" s="768"/>
      <c r="C332" s="759" t="s">
        <v>225</v>
      </c>
      <c r="D332" s="760" t="s">
        <v>240</v>
      </c>
      <c r="E332" s="760">
        <v>47</v>
      </c>
      <c r="F332" s="762">
        <f t="shared" si="0"/>
        <v>0.21149999999999999</v>
      </c>
      <c r="G332" s="760"/>
      <c r="H332" s="761"/>
      <c r="I332" s="761"/>
      <c r="J332" s="609"/>
      <c r="K332" s="609"/>
      <c r="L332" s="609"/>
      <c r="M332" s="762"/>
      <c r="N332" s="477"/>
      <c r="O332" s="477"/>
      <c r="P332" s="477"/>
    </row>
    <row r="333" spans="1:16" ht="47.25">
      <c r="A333" s="906">
        <v>26</v>
      </c>
      <c r="B333" s="755" t="s">
        <v>422</v>
      </c>
      <c r="C333" s="756" t="s">
        <v>437</v>
      </c>
      <c r="D333" s="757" t="s">
        <v>424</v>
      </c>
      <c r="E333" s="757"/>
      <c r="F333" s="736">
        <v>1.1999999999999999E-3</v>
      </c>
      <c r="G333" s="757"/>
      <c r="H333" s="758"/>
      <c r="I333" s="758"/>
      <c r="J333" s="758"/>
      <c r="K333" s="758"/>
      <c r="L333" s="758"/>
      <c r="M333" s="758"/>
      <c r="N333" s="477"/>
      <c r="O333" s="477"/>
      <c r="P333" s="477"/>
    </row>
    <row r="334" spans="1:16">
      <c r="A334" s="907"/>
      <c r="B334" s="470"/>
      <c r="C334" s="759" t="s">
        <v>261</v>
      </c>
      <c r="D334" s="760" t="s">
        <v>221</v>
      </c>
      <c r="E334" s="761">
        <v>276</v>
      </c>
      <c r="F334" s="762">
        <f>E334*$F$333</f>
        <v>0.33119999999999999</v>
      </c>
      <c r="G334" s="634"/>
      <c r="H334" s="762"/>
      <c r="I334" s="762"/>
      <c r="J334" s="762"/>
      <c r="K334" s="762"/>
      <c r="L334" s="762"/>
      <c r="M334" s="762"/>
      <c r="N334" s="477"/>
      <c r="O334" s="477"/>
      <c r="P334" s="477"/>
    </row>
    <row r="335" spans="1:16">
      <c r="A335" s="907"/>
      <c r="B335" s="763"/>
      <c r="C335" s="764" t="s">
        <v>425</v>
      </c>
      <c r="D335" s="760" t="s">
        <v>426</v>
      </c>
      <c r="E335" s="760">
        <v>31.7</v>
      </c>
      <c r="F335" s="762">
        <f t="shared" ref="F335:F345" si="1">E335*$F$333</f>
        <v>3.8039999999999997E-2</v>
      </c>
      <c r="G335" s="760"/>
      <c r="H335" s="761"/>
      <c r="I335" s="761"/>
      <c r="J335" s="761"/>
      <c r="K335" s="765"/>
      <c r="L335" s="762"/>
      <c r="M335" s="762"/>
      <c r="N335" s="477"/>
      <c r="O335" s="477"/>
      <c r="P335" s="477"/>
    </row>
    <row r="336" spans="1:16">
      <c r="A336" s="907"/>
      <c r="B336" s="766"/>
      <c r="C336" s="764" t="s">
        <v>427</v>
      </c>
      <c r="D336" s="760" t="s">
        <v>426</v>
      </c>
      <c r="E336" s="760">
        <v>12.7</v>
      </c>
      <c r="F336" s="762">
        <f t="shared" si="1"/>
        <v>1.5239999999999998E-2</v>
      </c>
      <c r="G336" s="760"/>
      <c r="H336" s="761"/>
      <c r="I336" s="761"/>
      <c r="J336" s="761"/>
      <c r="K336" s="765"/>
      <c r="L336" s="762"/>
      <c r="M336" s="762"/>
      <c r="N336" s="477"/>
      <c r="O336" s="477"/>
      <c r="P336" s="477"/>
    </row>
    <row r="337" spans="1:16">
      <c r="A337" s="907"/>
      <c r="B337" s="767"/>
      <c r="C337" s="759" t="s">
        <v>428</v>
      </c>
      <c r="D337" s="760" t="s">
        <v>426</v>
      </c>
      <c r="E337" s="760">
        <v>44.3</v>
      </c>
      <c r="F337" s="762">
        <f t="shared" si="1"/>
        <v>5.3159999999999992E-2</v>
      </c>
      <c r="G337" s="760"/>
      <c r="H337" s="761"/>
      <c r="I337" s="761"/>
      <c r="J337" s="761"/>
      <c r="K337" s="765"/>
      <c r="L337" s="762"/>
      <c r="M337" s="762"/>
      <c r="N337" s="477"/>
      <c r="O337" s="477"/>
      <c r="P337" s="477"/>
    </row>
    <row r="338" spans="1:16">
      <c r="A338" s="907"/>
      <c r="B338" s="767">
        <v>1011</v>
      </c>
      <c r="C338" s="759" t="s">
        <v>429</v>
      </c>
      <c r="D338" s="760" t="s">
        <v>426</v>
      </c>
      <c r="E338" s="769">
        <v>0.8</v>
      </c>
      <c r="F338" s="762">
        <f t="shared" si="1"/>
        <v>9.5999999999999992E-4</v>
      </c>
      <c r="G338" s="760"/>
      <c r="H338" s="761"/>
      <c r="I338" s="761"/>
      <c r="J338" s="761"/>
      <c r="K338" s="765"/>
      <c r="L338" s="762"/>
      <c r="M338" s="762"/>
      <c r="N338" s="477"/>
      <c r="O338" s="477"/>
      <c r="P338" s="477"/>
    </row>
    <row r="339" spans="1:16">
      <c r="A339" s="907"/>
      <c r="B339" s="763"/>
      <c r="C339" s="759" t="s">
        <v>430</v>
      </c>
      <c r="D339" s="760" t="s">
        <v>426</v>
      </c>
      <c r="E339" s="770">
        <v>41</v>
      </c>
      <c r="F339" s="762">
        <f t="shared" si="1"/>
        <v>4.9199999999999994E-2</v>
      </c>
      <c r="G339" s="760"/>
      <c r="H339" s="761"/>
      <c r="I339" s="761"/>
      <c r="J339" s="761"/>
      <c r="K339" s="765"/>
      <c r="L339" s="762"/>
      <c r="M339" s="762"/>
      <c r="N339" s="477"/>
      <c r="O339" s="477"/>
      <c r="P339" s="477"/>
    </row>
    <row r="340" spans="1:16" ht="31.5">
      <c r="A340" s="907"/>
      <c r="B340" s="763" t="s">
        <v>622</v>
      </c>
      <c r="C340" s="759" t="s">
        <v>438</v>
      </c>
      <c r="D340" s="760" t="s">
        <v>299</v>
      </c>
      <c r="E340" s="760">
        <v>1010</v>
      </c>
      <c r="F340" s="762">
        <f t="shared" si="1"/>
        <v>1.212</v>
      </c>
      <c r="G340" s="760"/>
      <c r="H340" s="761"/>
      <c r="I340" s="761"/>
      <c r="J340" s="609"/>
      <c r="K340" s="609"/>
      <c r="L340" s="609"/>
      <c r="M340" s="762"/>
      <c r="N340" s="477"/>
      <c r="O340" s="477"/>
      <c r="P340" s="477"/>
    </row>
    <row r="341" spans="1:16">
      <c r="A341" s="907"/>
      <c r="B341" s="470" t="s">
        <v>623</v>
      </c>
      <c r="C341" s="670" t="s">
        <v>432</v>
      </c>
      <c r="D341" s="470" t="s">
        <v>276</v>
      </c>
      <c r="E341" s="427">
        <v>0.05</v>
      </c>
      <c r="F341" s="762">
        <f t="shared" si="1"/>
        <v>5.9999999999999995E-5</v>
      </c>
      <c r="G341" s="513"/>
      <c r="H341" s="513"/>
      <c r="I341" s="513"/>
      <c r="J341" s="609"/>
      <c r="K341" s="556"/>
      <c r="L341" s="556"/>
      <c r="M341" s="762"/>
      <c r="N341" s="477"/>
      <c r="O341" s="477"/>
      <c r="P341" s="477"/>
    </row>
    <row r="342" spans="1:16">
      <c r="A342" s="907"/>
      <c r="B342" s="470"/>
      <c r="C342" s="670" t="s">
        <v>433</v>
      </c>
      <c r="D342" s="470" t="s">
        <v>434</v>
      </c>
      <c r="E342" s="427">
        <v>66</v>
      </c>
      <c r="F342" s="762">
        <f t="shared" si="1"/>
        <v>7.9199999999999993E-2</v>
      </c>
      <c r="G342" s="513"/>
      <c r="H342" s="513"/>
      <c r="I342" s="513"/>
      <c r="J342" s="609"/>
      <c r="K342" s="556"/>
      <c r="L342" s="556"/>
      <c r="M342" s="762"/>
      <c r="N342" s="477"/>
      <c r="O342" s="477"/>
      <c r="P342" s="477"/>
    </row>
    <row r="343" spans="1:16">
      <c r="A343" s="907"/>
      <c r="B343" s="657" t="s">
        <v>541</v>
      </c>
      <c r="C343" s="670" t="s">
        <v>435</v>
      </c>
      <c r="D343" s="470" t="s">
        <v>276</v>
      </c>
      <c r="E343" s="427">
        <v>0.1</v>
      </c>
      <c r="F343" s="762">
        <f t="shared" si="1"/>
        <v>1.1999999999999999E-4</v>
      </c>
      <c r="G343" s="513"/>
      <c r="H343" s="513"/>
      <c r="I343" s="513"/>
      <c r="J343" s="609"/>
      <c r="K343" s="556"/>
      <c r="L343" s="556"/>
      <c r="M343" s="762"/>
      <c r="N343" s="477"/>
      <c r="O343" s="477"/>
      <c r="P343" s="477"/>
    </row>
    <row r="344" spans="1:16">
      <c r="A344" s="907"/>
      <c r="B344" s="470" t="s">
        <v>542</v>
      </c>
      <c r="C344" s="670" t="s">
        <v>436</v>
      </c>
      <c r="D344" s="470" t="s">
        <v>260</v>
      </c>
      <c r="E344" s="427">
        <v>0.3</v>
      </c>
      <c r="F344" s="762">
        <f t="shared" si="1"/>
        <v>3.5999999999999997E-4</v>
      </c>
      <c r="G344" s="513"/>
      <c r="H344" s="513"/>
      <c r="I344" s="513"/>
      <c r="J344" s="609"/>
      <c r="K344" s="556"/>
      <c r="L344" s="556"/>
      <c r="M344" s="762"/>
      <c r="N344" s="477"/>
      <c r="O344" s="477"/>
      <c r="P344" s="477"/>
    </row>
    <row r="345" spans="1:16">
      <c r="A345" s="908"/>
      <c r="B345" s="768"/>
      <c r="C345" s="759" t="s">
        <v>225</v>
      </c>
      <c r="D345" s="760" t="s">
        <v>240</v>
      </c>
      <c r="E345" s="760">
        <v>47</v>
      </c>
      <c r="F345" s="762">
        <f t="shared" si="1"/>
        <v>5.6399999999999992E-2</v>
      </c>
      <c r="G345" s="760"/>
      <c r="H345" s="761"/>
      <c r="I345" s="761"/>
      <c r="J345" s="609"/>
      <c r="K345" s="609"/>
      <c r="L345" s="609"/>
      <c r="M345" s="762"/>
      <c r="N345" s="477"/>
      <c r="O345" s="477"/>
      <c r="P345" s="477"/>
    </row>
    <row r="346" spans="1:16" ht="31.5">
      <c r="A346" s="895">
        <v>27</v>
      </c>
      <c r="B346" s="473" t="s">
        <v>439</v>
      </c>
      <c r="C346" s="561" t="s">
        <v>440</v>
      </c>
      <c r="D346" s="562" t="s">
        <v>299</v>
      </c>
      <c r="E346" s="563"/>
      <c r="F346" s="564">
        <v>0.5</v>
      </c>
      <c r="G346" s="567"/>
      <c r="H346" s="566"/>
      <c r="I346" s="567"/>
      <c r="J346" s="568"/>
      <c r="K346" s="565"/>
      <c r="L346" s="771"/>
      <c r="M346" s="567"/>
      <c r="N346" s="477"/>
      <c r="O346" s="477"/>
      <c r="P346" s="477"/>
    </row>
    <row r="347" spans="1:16">
      <c r="A347" s="896"/>
      <c r="B347" s="470"/>
      <c r="C347" s="346" t="s">
        <v>261</v>
      </c>
      <c r="D347" s="470" t="s">
        <v>221</v>
      </c>
      <c r="E347" s="427">
        <v>0.438</v>
      </c>
      <c r="F347" s="575">
        <f>F346*E347</f>
        <v>0.219</v>
      </c>
      <c r="G347" s="634"/>
      <c r="H347" s="513"/>
      <c r="I347" s="670"/>
      <c r="J347" s="470"/>
      <c r="K347" s="670"/>
      <c r="L347" s="470"/>
      <c r="M347" s="513"/>
      <c r="N347" s="477"/>
      <c r="O347" s="477"/>
      <c r="P347" s="477"/>
    </row>
    <row r="348" spans="1:16">
      <c r="A348" s="896"/>
      <c r="B348" s="470"/>
      <c r="C348" s="346" t="s">
        <v>300</v>
      </c>
      <c r="D348" s="470" t="s">
        <v>240</v>
      </c>
      <c r="E348" s="427">
        <v>0.16900000000000001</v>
      </c>
      <c r="F348" s="575">
        <f>F346*E348</f>
        <v>8.4500000000000006E-2</v>
      </c>
      <c r="G348" s="513"/>
      <c r="H348" s="599"/>
      <c r="I348" s="670"/>
      <c r="J348" s="470"/>
      <c r="K348" s="513"/>
      <c r="L348" s="513"/>
      <c r="M348" s="513"/>
      <c r="N348" s="477"/>
      <c r="O348" s="477"/>
      <c r="P348" s="477"/>
    </row>
    <row r="349" spans="1:16" ht="31.5">
      <c r="A349" s="896"/>
      <c r="B349" s="347" t="s">
        <v>617</v>
      </c>
      <c r="C349" s="346" t="s">
        <v>652</v>
      </c>
      <c r="D349" s="347" t="s">
        <v>299</v>
      </c>
      <c r="E349" s="348">
        <f>999/1000</f>
        <v>0.999</v>
      </c>
      <c r="F349" s="552">
        <f>E349*F346</f>
        <v>0.4995</v>
      </c>
      <c r="G349" s="350"/>
      <c r="H349" s="677"/>
      <c r="I349" s="350"/>
      <c r="J349" s="552"/>
      <c r="K349" s="589"/>
      <c r="L349" s="772"/>
      <c r="M349" s="350"/>
      <c r="N349" s="477"/>
      <c r="O349" s="477"/>
      <c r="P349" s="477"/>
    </row>
    <row r="350" spans="1:16">
      <c r="A350" s="897"/>
      <c r="B350" s="557"/>
      <c r="C350" s="334" t="s">
        <v>302</v>
      </c>
      <c r="D350" s="557" t="s">
        <v>240</v>
      </c>
      <c r="E350" s="773">
        <v>5.4800000000000001E-2</v>
      </c>
      <c r="F350" s="571">
        <f>F346*E350</f>
        <v>2.7400000000000001E-2</v>
      </c>
      <c r="G350" s="662"/>
      <c r="H350" s="683"/>
      <c r="I350" s="560"/>
      <c r="J350" s="588"/>
      <c r="K350" s="719"/>
      <c r="L350" s="719"/>
      <c r="M350" s="560"/>
      <c r="N350" s="477"/>
      <c r="O350" s="477"/>
      <c r="P350" s="477"/>
    </row>
    <row r="351" spans="1:16" ht="31.5">
      <c r="A351" s="895">
        <v>28</v>
      </c>
      <c r="B351" s="473" t="s">
        <v>441</v>
      </c>
      <c r="C351" s="346" t="s">
        <v>442</v>
      </c>
      <c r="D351" s="347" t="s">
        <v>299</v>
      </c>
      <c r="E351" s="348"/>
      <c r="F351" s="552">
        <v>1.5</v>
      </c>
      <c r="G351" s="350"/>
      <c r="H351" s="677"/>
      <c r="I351" s="350"/>
      <c r="J351" s="678"/>
      <c r="K351" s="589"/>
      <c r="L351" s="772"/>
      <c r="M351" s="350"/>
      <c r="N351" s="477"/>
      <c r="O351" s="477"/>
      <c r="P351" s="477"/>
    </row>
    <row r="352" spans="1:16">
      <c r="A352" s="896"/>
      <c r="B352" s="470"/>
      <c r="C352" s="346" t="s">
        <v>261</v>
      </c>
      <c r="D352" s="470" t="s">
        <v>221</v>
      </c>
      <c r="E352" s="427">
        <v>0.41099999999999998</v>
      </c>
      <c r="F352" s="575">
        <f>F351*E352</f>
        <v>0.61649999999999994</v>
      </c>
      <c r="G352" s="634"/>
      <c r="H352" s="513"/>
      <c r="I352" s="670"/>
      <c r="J352" s="470"/>
      <c r="K352" s="670"/>
      <c r="L352" s="470"/>
      <c r="M352" s="513"/>
      <c r="N352" s="477"/>
      <c r="O352" s="477"/>
      <c r="P352" s="477"/>
    </row>
    <row r="353" spans="1:16">
      <c r="A353" s="896"/>
      <c r="B353" s="470"/>
      <c r="C353" s="346" t="s">
        <v>300</v>
      </c>
      <c r="D353" s="470" t="s">
        <v>240</v>
      </c>
      <c r="E353" s="427">
        <v>0.16400000000000001</v>
      </c>
      <c r="F353" s="575">
        <f>F351*E353</f>
        <v>0.246</v>
      </c>
      <c r="G353" s="513"/>
      <c r="H353" s="599"/>
      <c r="I353" s="670"/>
      <c r="J353" s="470"/>
      <c r="K353" s="513"/>
      <c r="L353" s="513"/>
      <c r="M353" s="513"/>
      <c r="N353" s="477"/>
      <c r="O353" s="477"/>
      <c r="P353" s="477"/>
    </row>
    <row r="354" spans="1:16" ht="31.5">
      <c r="A354" s="896"/>
      <c r="B354" s="347" t="s">
        <v>618</v>
      </c>
      <c r="C354" s="346" t="s">
        <v>442</v>
      </c>
      <c r="D354" s="347" t="s">
        <v>299</v>
      </c>
      <c r="E354" s="348">
        <f>999/1000</f>
        <v>0.999</v>
      </c>
      <c r="F354" s="552">
        <f>E354*F351</f>
        <v>1.4984999999999999</v>
      </c>
      <c r="G354" s="350"/>
      <c r="H354" s="677"/>
      <c r="I354" s="350"/>
      <c r="J354" s="552"/>
      <c r="K354" s="589"/>
      <c r="L354" s="772"/>
      <c r="M354" s="350"/>
      <c r="N354" s="477"/>
      <c r="O354" s="477"/>
      <c r="P354" s="477"/>
    </row>
    <row r="355" spans="1:16">
      <c r="A355" s="897"/>
      <c r="B355" s="557"/>
      <c r="C355" s="334" t="s">
        <v>302</v>
      </c>
      <c r="D355" s="557" t="s">
        <v>240</v>
      </c>
      <c r="E355" s="773">
        <v>5.4399999999999997E-2</v>
      </c>
      <c r="F355" s="571">
        <f>F351*E355</f>
        <v>8.1599999999999992E-2</v>
      </c>
      <c r="G355" s="662"/>
      <c r="H355" s="683"/>
      <c r="I355" s="560"/>
      <c r="J355" s="588"/>
      <c r="K355" s="719"/>
      <c r="L355" s="719"/>
      <c r="M355" s="560"/>
      <c r="N355" s="477"/>
      <c r="O355" s="477"/>
      <c r="P355" s="477"/>
    </row>
    <row r="356" spans="1:16" ht="31.5">
      <c r="A356" s="895">
        <v>29</v>
      </c>
      <c r="B356" s="577" t="s">
        <v>443</v>
      </c>
      <c r="C356" s="561" t="s">
        <v>444</v>
      </c>
      <c r="D356" s="577" t="s">
        <v>397</v>
      </c>
      <c r="E356" s="578"/>
      <c r="F356" s="658">
        <v>0.3</v>
      </c>
      <c r="G356" s="774"/>
      <c r="H356" s="691"/>
      <c r="I356" s="659"/>
      <c r="J356" s="658"/>
      <c r="K356" s="775"/>
      <c r="L356" s="775"/>
      <c r="M356" s="659"/>
      <c r="N356" s="477"/>
      <c r="O356" s="477"/>
      <c r="P356" s="477"/>
    </row>
    <row r="357" spans="1:16">
      <c r="A357" s="896"/>
      <c r="B357" s="470"/>
      <c r="C357" s="670" t="s">
        <v>261</v>
      </c>
      <c r="D357" s="470" t="s">
        <v>221</v>
      </c>
      <c r="E357" s="427">
        <v>0.38800000000000001</v>
      </c>
      <c r="F357" s="576">
        <f>E357*F356</f>
        <v>0.1164</v>
      </c>
      <c r="G357" s="599"/>
      <c r="H357" s="599"/>
      <c r="I357" s="513"/>
      <c r="J357" s="576"/>
      <c r="K357" s="554"/>
      <c r="L357" s="554"/>
      <c r="M357" s="513"/>
      <c r="N357" s="477"/>
      <c r="O357" s="477"/>
      <c r="P357" s="477"/>
    </row>
    <row r="358" spans="1:16">
      <c r="A358" s="896"/>
      <c r="B358" s="470"/>
      <c r="C358" s="670" t="s">
        <v>300</v>
      </c>
      <c r="D358" s="470" t="s">
        <v>240</v>
      </c>
      <c r="E358" s="776">
        <v>2.9999999999999997E-4</v>
      </c>
      <c r="F358" s="777">
        <f>E358*F356</f>
        <v>8.9999999999999992E-5</v>
      </c>
      <c r="G358" s="574"/>
      <c r="H358" s="599"/>
      <c r="I358" s="513"/>
      <c r="J358" s="576"/>
      <c r="K358" s="554"/>
      <c r="L358" s="554"/>
      <c r="M358" s="776"/>
      <c r="N358" s="477"/>
      <c r="O358" s="477"/>
      <c r="P358" s="477"/>
    </row>
    <row r="359" spans="1:16">
      <c r="A359" s="896"/>
      <c r="B359" s="470" t="s">
        <v>543</v>
      </c>
      <c r="C359" s="670" t="s">
        <v>445</v>
      </c>
      <c r="D359" s="470" t="s">
        <v>434</v>
      </c>
      <c r="E359" s="427">
        <v>0.27300000000000002</v>
      </c>
      <c r="F359" s="576">
        <f>E359*F356</f>
        <v>8.1900000000000001E-2</v>
      </c>
      <c r="G359" s="574"/>
      <c r="H359" s="599"/>
      <c r="I359" s="513"/>
      <c r="J359" s="576"/>
      <c r="K359" s="554"/>
      <c r="L359" s="554"/>
      <c r="M359" s="513"/>
      <c r="N359" s="477"/>
      <c r="O359" s="477"/>
      <c r="P359" s="477"/>
    </row>
    <row r="360" spans="1:16">
      <c r="A360" s="897"/>
      <c r="B360" s="470"/>
      <c r="C360" s="670" t="s">
        <v>225</v>
      </c>
      <c r="D360" s="470" t="s">
        <v>240</v>
      </c>
      <c r="E360" s="427">
        <v>1.9E-3</v>
      </c>
      <c r="F360" s="576">
        <f>E360*F356</f>
        <v>5.6999999999999998E-4</v>
      </c>
      <c r="G360" s="574"/>
      <c r="H360" s="599"/>
      <c r="I360" s="513"/>
      <c r="J360" s="575"/>
      <c r="K360" s="555"/>
      <c r="L360" s="555"/>
      <c r="M360" s="427"/>
      <c r="N360" s="477"/>
      <c r="O360" s="477"/>
      <c r="P360" s="477"/>
    </row>
    <row r="361" spans="1:16">
      <c r="A361" s="898">
        <v>30</v>
      </c>
      <c r="B361" s="583" t="s">
        <v>493</v>
      </c>
      <c r="C361" s="561" t="s">
        <v>279</v>
      </c>
      <c r="D361" s="562" t="s">
        <v>260</v>
      </c>
      <c r="E361" s="563"/>
      <c r="F361" s="564">
        <v>1.1200000000000001</v>
      </c>
      <c r="G361" s="567"/>
      <c r="H361" s="566"/>
      <c r="I361" s="567"/>
      <c r="J361" s="568"/>
      <c r="K361" s="569"/>
      <c r="L361" s="569"/>
      <c r="M361" s="567"/>
      <c r="N361" s="477"/>
      <c r="O361" s="477"/>
      <c r="P361" s="477"/>
    </row>
    <row r="362" spans="1:16">
      <c r="A362" s="899"/>
      <c r="B362" s="584"/>
      <c r="C362" s="670" t="s">
        <v>261</v>
      </c>
      <c r="D362" s="585" t="s">
        <v>221</v>
      </c>
      <c r="E362" s="513">
        <v>1.78</v>
      </c>
      <c r="F362" s="559">
        <f>F361*E362</f>
        <v>1.9936000000000003</v>
      </c>
      <c r="G362" s="513"/>
      <c r="H362" s="513"/>
      <c r="I362" s="670"/>
      <c r="J362" s="657"/>
      <c r="K362" s="670"/>
      <c r="L362" s="657"/>
      <c r="M362" s="513"/>
      <c r="N362" s="477"/>
      <c r="O362" s="477"/>
      <c r="P362" s="477"/>
    </row>
    <row r="363" spans="1:16">
      <c r="A363" s="899"/>
      <c r="B363" s="586" t="s">
        <v>567</v>
      </c>
      <c r="C363" s="671" t="s">
        <v>494</v>
      </c>
      <c r="D363" s="587" t="s">
        <v>215</v>
      </c>
      <c r="E363" s="560">
        <v>1.1000000000000001</v>
      </c>
      <c r="F363" s="588">
        <f>F361*E363</f>
        <v>1.2320000000000002</v>
      </c>
      <c r="G363" s="560"/>
      <c r="H363" s="560"/>
      <c r="I363" s="671"/>
      <c r="J363" s="557"/>
      <c r="K363" s="671"/>
      <c r="L363" s="557"/>
      <c r="M363" s="560"/>
      <c r="N363" s="477"/>
      <c r="O363" s="477"/>
      <c r="P363" s="477"/>
    </row>
    <row r="364" spans="1:16">
      <c r="A364" s="848">
        <v>31</v>
      </c>
      <c r="B364" s="778" t="s">
        <v>89</v>
      </c>
      <c r="C364" s="561" t="s">
        <v>259</v>
      </c>
      <c r="D364" s="577" t="s">
        <v>260</v>
      </c>
      <c r="E364" s="578"/>
      <c r="F364" s="658">
        <f>5.6*0.1</f>
        <v>0.55999999999999994</v>
      </c>
      <c r="G364" s="659"/>
      <c r="H364" s="659"/>
      <c r="I364" s="659"/>
      <c r="J364" s="658"/>
      <c r="K364" s="659"/>
      <c r="L364" s="658"/>
      <c r="M364" s="659"/>
      <c r="N364" s="477"/>
      <c r="O364" s="477"/>
      <c r="P364" s="477"/>
    </row>
    <row r="365" spans="1:16">
      <c r="A365" s="849"/>
      <c r="B365" s="779"/>
      <c r="C365" s="346" t="s">
        <v>261</v>
      </c>
      <c r="D365" s="657" t="s">
        <v>221</v>
      </c>
      <c r="E365" s="513">
        <v>1.6</v>
      </c>
      <c r="F365" s="559">
        <f>F364*E365</f>
        <v>0.89599999999999991</v>
      </c>
      <c r="G365" s="513"/>
      <c r="H365" s="559"/>
      <c r="I365" s="597"/>
      <c r="J365" s="660"/>
      <c r="K365" s="597"/>
      <c r="L365" s="660"/>
      <c r="M365" s="513"/>
      <c r="N365" s="477"/>
      <c r="O365" s="477"/>
      <c r="P365" s="477"/>
    </row>
    <row r="366" spans="1:16" ht="31.5">
      <c r="A366" s="849"/>
      <c r="B366" s="553">
        <v>1504</v>
      </c>
      <c r="C366" s="346" t="s">
        <v>262</v>
      </c>
      <c r="D366" s="553" t="s">
        <v>263</v>
      </c>
      <c r="E366" s="551">
        <v>1.9099999999999999E-2</v>
      </c>
      <c r="F366" s="661">
        <f>F364*E366</f>
        <v>1.0695999999999999E-2</v>
      </c>
      <c r="G366" s="350"/>
      <c r="H366" s="350"/>
      <c r="I366" s="350"/>
      <c r="J366" s="661"/>
      <c r="K366" s="350"/>
      <c r="L366" s="661"/>
      <c r="M366" s="350"/>
      <c r="N366" s="477"/>
      <c r="O366" s="477"/>
      <c r="P366" s="477"/>
    </row>
    <row r="367" spans="1:16">
      <c r="A367" s="850"/>
      <c r="B367" s="780"/>
      <c r="C367" s="334" t="s">
        <v>264</v>
      </c>
      <c r="D367" s="557" t="s">
        <v>263</v>
      </c>
      <c r="E367" s="558">
        <v>0.77500000000000002</v>
      </c>
      <c r="F367" s="588">
        <f>F364*E367</f>
        <v>0.43399999999999994</v>
      </c>
      <c r="G367" s="560"/>
      <c r="H367" s="560"/>
      <c r="I367" s="560"/>
      <c r="J367" s="588"/>
      <c r="K367" s="560"/>
      <c r="L367" s="588"/>
      <c r="M367" s="560"/>
      <c r="N367" s="477"/>
      <c r="O367" s="477"/>
      <c r="P367" s="477"/>
    </row>
    <row r="368" spans="1:16">
      <c r="A368" s="671"/>
      <c r="B368" s="656" t="s">
        <v>488</v>
      </c>
      <c r="C368" s="334" t="s">
        <v>489</v>
      </c>
      <c r="D368" s="557" t="s">
        <v>263</v>
      </c>
      <c r="E368" s="558">
        <f>0.775*0.5</f>
        <v>0.38750000000000001</v>
      </c>
      <c r="F368" s="588">
        <f>F364*E368</f>
        <v>0.21699999999999997</v>
      </c>
      <c r="G368" s="662"/>
      <c r="H368" s="560"/>
      <c r="I368" s="560"/>
      <c r="J368" s="588"/>
      <c r="K368" s="560"/>
      <c r="L368" s="588"/>
      <c r="M368" s="560"/>
      <c r="N368" s="477"/>
      <c r="O368" s="477"/>
      <c r="P368" s="477"/>
    </row>
    <row r="369" spans="1:16">
      <c r="A369" s="849">
        <v>32</v>
      </c>
      <c r="B369" s="469" t="s">
        <v>446</v>
      </c>
      <c r="C369" s="346" t="s">
        <v>447</v>
      </c>
      <c r="D369" s="470" t="s">
        <v>260</v>
      </c>
      <c r="E369" s="427"/>
      <c r="F369" s="576">
        <f>5.6*0.15</f>
        <v>0.84</v>
      </c>
      <c r="G369" s="513"/>
      <c r="H369" s="513"/>
      <c r="I369" s="513"/>
      <c r="J369" s="576"/>
      <c r="K369" s="513"/>
      <c r="L369" s="576"/>
      <c r="M369" s="513"/>
      <c r="N369" s="477"/>
      <c r="O369" s="477"/>
      <c r="P369" s="477"/>
    </row>
    <row r="370" spans="1:16">
      <c r="A370" s="849"/>
      <c r="B370" s="469"/>
      <c r="C370" s="346" t="s">
        <v>261</v>
      </c>
      <c r="D370" s="470" t="s">
        <v>221</v>
      </c>
      <c r="E370" s="427">
        <v>0.14499999999999999</v>
      </c>
      <c r="F370" s="576">
        <f>F369*E370</f>
        <v>0.12179999999999999</v>
      </c>
      <c r="G370" s="513"/>
      <c r="H370" s="576"/>
      <c r="I370" s="597"/>
      <c r="J370" s="598"/>
      <c r="K370" s="597"/>
      <c r="L370" s="598"/>
      <c r="M370" s="513"/>
      <c r="N370" s="477"/>
      <c r="O370" s="477"/>
      <c r="P370" s="477"/>
    </row>
    <row r="371" spans="1:16" ht="31.5">
      <c r="A371" s="849"/>
      <c r="B371" s="470">
        <v>1504</v>
      </c>
      <c r="C371" s="346" t="s">
        <v>262</v>
      </c>
      <c r="D371" s="470" t="s">
        <v>263</v>
      </c>
      <c r="E371" s="776">
        <v>3.1800000000000002E-2</v>
      </c>
      <c r="F371" s="576">
        <f>F369*E371</f>
        <v>2.6712E-2</v>
      </c>
      <c r="G371" s="513"/>
      <c r="H371" s="513"/>
      <c r="I371" s="513"/>
      <c r="J371" s="576"/>
      <c r="K371" s="350"/>
      <c r="L371" s="576"/>
      <c r="M371" s="513"/>
      <c r="N371" s="477"/>
      <c r="O371" s="477"/>
      <c r="P371" s="477"/>
    </row>
    <row r="372" spans="1:16">
      <c r="A372" s="849"/>
      <c r="B372" s="586" t="s">
        <v>661</v>
      </c>
      <c r="C372" s="346" t="s">
        <v>448</v>
      </c>
      <c r="D372" s="470" t="s">
        <v>263</v>
      </c>
      <c r="E372" s="776">
        <v>2.4199999999999999E-2</v>
      </c>
      <c r="F372" s="576">
        <f>F369*E372</f>
        <v>2.0327999999999999E-2</v>
      </c>
      <c r="G372" s="513"/>
      <c r="H372" s="513"/>
      <c r="I372" s="513"/>
      <c r="J372" s="576"/>
      <c r="K372" s="560"/>
      <c r="L372" s="576"/>
      <c r="M372" s="513"/>
      <c r="N372" s="477"/>
      <c r="O372" s="477"/>
      <c r="P372" s="477"/>
    </row>
    <row r="373" spans="1:16">
      <c r="A373" s="849"/>
      <c r="B373" s="470">
        <v>208</v>
      </c>
      <c r="C373" s="346" t="s">
        <v>449</v>
      </c>
      <c r="D373" s="470" t="s">
        <v>263</v>
      </c>
      <c r="E373" s="776">
        <v>2.4199999999999999E-2</v>
      </c>
      <c r="F373" s="576">
        <f>F369*E373</f>
        <v>2.0327999999999999E-2</v>
      </c>
      <c r="G373" s="513"/>
      <c r="H373" s="513"/>
      <c r="I373" s="513"/>
      <c r="J373" s="576"/>
      <c r="K373" s="513"/>
      <c r="L373" s="576"/>
      <c r="M373" s="513"/>
      <c r="N373" s="477"/>
      <c r="O373" s="477"/>
      <c r="P373" s="477"/>
    </row>
    <row r="374" spans="1:16">
      <c r="A374" s="850"/>
      <c r="B374" s="557"/>
      <c r="C374" s="334" t="s">
        <v>222</v>
      </c>
      <c r="D374" s="557" t="s">
        <v>240</v>
      </c>
      <c r="E374" s="773">
        <v>1.4500000000000001E-2</v>
      </c>
      <c r="F374" s="588">
        <f>F369*E374</f>
        <v>1.218E-2</v>
      </c>
      <c r="G374" s="560"/>
      <c r="H374" s="560"/>
      <c r="I374" s="560"/>
      <c r="J374" s="588"/>
      <c r="K374" s="560"/>
      <c r="L374" s="588"/>
      <c r="M374" s="560"/>
      <c r="N374" s="477"/>
      <c r="O374" s="477"/>
      <c r="P374" s="477"/>
    </row>
    <row r="375" spans="1:16" ht="31.5">
      <c r="A375" s="886">
        <v>33</v>
      </c>
      <c r="B375" s="347" t="s">
        <v>450</v>
      </c>
      <c r="C375" s="346" t="s">
        <v>451</v>
      </c>
      <c r="D375" s="347" t="s">
        <v>269</v>
      </c>
      <c r="E375" s="348"/>
      <c r="F375" s="552">
        <f>(F364+F369)/1000</f>
        <v>1.4E-3</v>
      </c>
      <c r="G375" s="350"/>
      <c r="H375" s="350"/>
      <c r="I375" s="350"/>
      <c r="J375" s="552"/>
      <c r="K375" s="350"/>
      <c r="L375" s="552"/>
      <c r="M375" s="350"/>
      <c r="N375" s="477"/>
      <c r="O375" s="477"/>
      <c r="P375" s="477"/>
    </row>
    <row r="376" spans="1:16">
      <c r="A376" s="887"/>
      <c r="B376" s="670"/>
      <c r="C376" s="346" t="s">
        <v>261</v>
      </c>
      <c r="D376" s="670" t="s">
        <v>221</v>
      </c>
      <c r="E376" s="427">
        <v>20</v>
      </c>
      <c r="F376" s="575">
        <f>F375*E376</f>
        <v>2.8000000000000001E-2</v>
      </c>
      <c r="G376" s="513"/>
      <c r="H376" s="576"/>
      <c r="I376" s="597"/>
      <c r="J376" s="598"/>
      <c r="K376" s="597"/>
      <c r="L376" s="598"/>
      <c r="M376" s="513"/>
      <c r="N376" s="477"/>
      <c r="O376" s="477"/>
      <c r="P376" s="477"/>
    </row>
    <row r="377" spans="1:16">
      <c r="A377" s="887"/>
      <c r="B377" s="670">
        <v>917</v>
      </c>
      <c r="C377" s="346" t="s">
        <v>619</v>
      </c>
      <c r="D377" s="670" t="s">
        <v>263</v>
      </c>
      <c r="E377" s="513">
        <v>44.8</v>
      </c>
      <c r="F377" s="427">
        <f>F375*E377</f>
        <v>6.2719999999999998E-2</v>
      </c>
      <c r="G377" s="513"/>
      <c r="H377" s="513"/>
      <c r="I377" s="513"/>
      <c r="J377" s="513"/>
      <c r="K377" s="513"/>
      <c r="L377" s="513"/>
      <c r="M377" s="513"/>
      <c r="N377" s="477"/>
      <c r="O377" s="477"/>
      <c r="P377" s="477"/>
    </row>
    <row r="378" spans="1:16">
      <c r="A378" s="888"/>
      <c r="B378" s="557"/>
      <c r="C378" s="334" t="s">
        <v>222</v>
      </c>
      <c r="D378" s="557" t="s">
        <v>240</v>
      </c>
      <c r="E378" s="558">
        <v>2.1</v>
      </c>
      <c r="F378" s="571">
        <f>F375*E378</f>
        <v>2.9399999999999999E-3</v>
      </c>
      <c r="G378" s="560"/>
      <c r="H378" s="560"/>
      <c r="I378" s="560"/>
      <c r="J378" s="588"/>
      <c r="K378" s="560"/>
      <c r="L378" s="588"/>
      <c r="M378" s="560"/>
      <c r="N378" s="477"/>
      <c r="O378" s="477"/>
      <c r="P378" s="477"/>
    </row>
    <row r="379" spans="1:16">
      <c r="A379" s="671">
        <v>34</v>
      </c>
      <c r="B379" s="470" t="s">
        <v>277</v>
      </c>
      <c r="C379" s="346" t="s">
        <v>452</v>
      </c>
      <c r="D379" s="657" t="s">
        <v>276</v>
      </c>
      <c r="E379" s="427"/>
      <c r="F379" s="559">
        <f>(F375*1000)*2</f>
        <v>2.8</v>
      </c>
      <c r="G379" s="513"/>
      <c r="H379" s="559"/>
      <c r="I379" s="513"/>
      <c r="J379" s="559"/>
      <c r="K379" s="513"/>
      <c r="L379" s="559"/>
      <c r="M379" s="513"/>
      <c r="N379" s="477"/>
      <c r="O379" s="477"/>
      <c r="P379" s="477"/>
    </row>
    <row r="380" spans="1:16">
      <c r="A380" s="848">
        <v>36</v>
      </c>
      <c r="B380" s="781" t="s">
        <v>288</v>
      </c>
      <c r="C380" s="782" t="s">
        <v>662</v>
      </c>
      <c r="D380" s="783" t="s">
        <v>276</v>
      </c>
      <c r="E380" s="784"/>
      <c r="F380" s="785">
        <f>5.6*0.6/1000</f>
        <v>3.3599999999999997E-3</v>
      </c>
      <c r="G380" s="692"/>
      <c r="H380" s="581"/>
      <c r="I380" s="786"/>
      <c r="J380" s="785"/>
      <c r="K380" s="692"/>
      <c r="L380" s="581"/>
      <c r="M380" s="786"/>
      <c r="N380" s="477"/>
      <c r="O380" s="477"/>
      <c r="P380" s="477"/>
    </row>
    <row r="381" spans="1:16">
      <c r="A381" s="849"/>
      <c r="B381" s="604"/>
      <c r="C381" s="605" t="s">
        <v>290</v>
      </c>
      <c r="D381" s="606" t="s">
        <v>263</v>
      </c>
      <c r="E381" s="607">
        <v>0.3</v>
      </c>
      <c r="F381" s="608">
        <f>F380*E381</f>
        <v>1.0079999999999998E-3</v>
      </c>
      <c r="G381" s="597"/>
      <c r="H381" s="598"/>
      <c r="I381" s="597"/>
      <c r="J381" s="598"/>
      <c r="K381" s="609"/>
      <c r="L381" s="610"/>
      <c r="M381" s="631"/>
      <c r="N381" s="477"/>
      <c r="O381" s="477"/>
      <c r="P381" s="477"/>
    </row>
    <row r="382" spans="1:16">
      <c r="A382" s="850"/>
      <c r="B382" s="628" t="s">
        <v>544</v>
      </c>
      <c r="C382" s="632" t="s">
        <v>664</v>
      </c>
      <c r="D382" s="628" t="s">
        <v>276</v>
      </c>
      <c r="E382" s="704">
        <v>1.03</v>
      </c>
      <c r="F382" s="705">
        <f>F380*E382</f>
        <v>3.4608E-3</v>
      </c>
      <c r="G382" s="603"/>
      <c r="H382" s="582"/>
      <c r="I382" s="630"/>
      <c r="J382" s="706"/>
      <c r="K382" s="603"/>
      <c r="L382" s="582"/>
      <c r="M382" s="630"/>
      <c r="N382" s="477"/>
      <c r="O382" s="477"/>
      <c r="P382" s="477"/>
    </row>
    <row r="383" spans="1:16" ht="31.5">
      <c r="A383" s="848">
        <v>37</v>
      </c>
      <c r="B383" s="707" t="s">
        <v>665</v>
      </c>
      <c r="C383" s="324" t="s">
        <v>291</v>
      </c>
      <c r="D383" s="325" t="s">
        <v>292</v>
      </c>
      <c r="E383" s="708"/>
      <c r="F383" s="618">
        <v>5.6000000000000001E-2</v>
      </c>
      <c r="G383" s="617"/>
      <c r="H383" s="619"/>
      <c r="I383" s="328"/>
      <c r="J383" s="618"/>
      <c r="K383" s="617"/>
      <c r="L383" s="619"/>
      <c r="M383" s="328"/>
      <c r="N383" s="477"/>
      <c r="O383" s="477"/>
      <c r="P383" s="477"/>
    </row>
    <row r="384" spans="1:16">
      <c r="A384" s="849"/>
      <c r="B384" s="604"/>
      <c r="C384" s="324" t="s">
        <v>261</v>
      </c>
      <c r="D384" s="604" t="s">
        <v>221</v>
      </c>
      <c r="E384" s="427">
        <f>(37.5+0.07*4)/10</f>
        <v>3.778</v>
      </c>
      <c r="F384" s="612">
        <f>F383*E384</f>
        <v>0.21156800000000001</v>
      </c>
      <c r="G384" s="609"/>
      <c r="H384" s="615"/>
      <c r="I384" s="613"/>
      <c r="J384" s="614"/>
      <c r="K384" s="613"/>
      <c r="L384" s="614"/>
      <c r="M384" s="609"/>
      <c r="N384" s="477"/>
      <c r="O384" s="477"/>
      <c r="P384" s="477"/>
    </row>
    <row r="385" spans="1:16">
      <c r="A385" s="849"/>
      <c r="B385" s="604">
        <v>1564</v>
      </c>
      <c r="C385" s="324" t="s">
        <v>293</v>
      </c>
      <c r="D385" s="604" t="s">
        <v>263</v>
      </c>
      <c r="E385" s="611">
        <v>0.30199999999999999</v>
      </c>
      <c r="F385" s="612">
        <f>F383*E385</f>
        <v>1.6912E-2</v>
      </c>
      <c r="G385" s="613"/>
      <c r="H385" s="614"/>
      <c r="I385" s="613"/>
      <c r="J385" s="614"/>
      <c r="K385" s="609"/>
      <c r="L385" s="615"/>
      <c r="M385" s="609"/>
      <c r="N385" s="477"/>
      <c r="O385" s="477"/>
      <c r="P385" s="477"/>
    </row>
    <row r="386" spans="1:16">
      <c r="A386" s="849"/>
      <c r="B386" s="604">
        <v>1521</v>
      </c>
      <c r="C386" s="324" t="s">
        <v>283</v>
      </c>
      <c r="D386" s="604" t="s">
        <v>263</v>
      </c>
      <c r="E386" s="611">
        <v>0.37</v>
      </c>
      <c r="F386" s="612">
        <f>F383*E386</f>
        <v>2.0719999999999999E-2</v>
      </c>
      <c r="G386" s="613"/>
      <c r="H386" s="614"/>
      <c r="I386" s="609"/>
      <c r="J386" s="615"/>
      <c r="K386" s="513"/>
      <c r="L386" s="615"/>
      <c r="M386" s="609"/>
      <c r="N386" s="477"/>
      <c r="O386" s="477"/>
      <c r="P386" s="477"/>
    </row>
    <row r="387" spans="1:16">
      <c r="A387" s="849"/>
      <c r="B387" s="604">
        <v>1522</v>
      </c>
      <c r="C387" s="324" t="s">
        <v>284</v>
      </c>
      <c r="D387" s="604" t="s">
        <v>263</v>
      </c>
      <c r="E387" s="611">
        <v>1.1100000000000001</v>
      </c>
      <c r="F387" s="612">
        <f>F383*E387</f>
        <v>6.2160000000000007E-2</v>
      </c>
      <c r="G387" s="613"/>
      <c r="H387" s="614"/>
      <c r="I387" s="609"/>
      <c r="J387" s="615"/>
      <c r="K387" s="513"/>
      <c r="L387" s="615"/>
      <c r="M387" s="609"/>
      <c r="N387" s="477"/>
      <c r="O387" s="477"/>
      <c r="P387" s="477"/>
    </row>
    <row r="388" spans="1:16">
      <c r="A388" s="849"/>
      <c r="B388" s="604"/>
      <c r="C388" s="324" t="s">
        <v>222</v>
      </c>
      <c r="D388" s="604" t="s">
        <v>240</v>
      </c>
      <c r="E388" s="611">
        <v>0.23</v>
      </c>
      <c r="F388" s="612">
        <f>F383*E388</f>
        <v>1.2880000000000001E-2</v>
      </c>
      <c r="G388" s="613"/>
      <c r="H388" s="614"/>
      <c r="I388" s="609"/>
      <c r="J388" s="615"/>
      <c r="K388" s="609"/>
      <c r="L388" s="615"/>
      <c r="M388" s="609"/>
      <c r="N388" s="477"/>
      <c r="O388" s="477"/>
      <c r="P388" s="477"/>
    </row>
    <row r="389" spans="1:16">
      <c r="A389" s="849"/>
      <c r="B389" s="325" t="s">
        <v>545</v>
      </c>
      <c r="C389" s="324" t="s">
        <v>294</v>
      </c>
      <c r="D389" s="325" t="s">
        <v>276</v>
      </c>
      <c r="E389" s="670">
        <f>(93.1+11.6*4)/10</f>
        <v>13.95</v>
      </c>
      <c r="F389" s="616">
        <f>F383*E389</f>
        <v>0.78120000000000001</v>
      </c>
      <c r="G389" s="617"/>
      <c r="H389" s="328"/>
      <c r="I389" s="328"/>
      <c r="J389" s="618"/>
      <c r="K389" s="617"/>
      <c r="L389" s="619"/>
      <c r="M389" s="328"/>
      <c r="N389" s="477"/>
      <c r="O389" s="477"/>
      <c r="P389" s="477"/>
    </row>
    <row r="390" spans="1:16">
      <c r="A390" s="850"/>
      <c r="B390" s="586"/>
      <c r="C390" s="620" t="s">
        <v>295</v>
      </c>
      <c r="D390" s="621" t="s">
        <v>240</v>
      </c>
      <c r="E390" s="671">
        <f>(14.5+0.02*4)/10</f>
        <v>1.458</v>
      </c>
      <c r="F390" s="623">
        <f>F383*E390</f>
        <v>8.1647999999999998E-2</v>
      </c>
      <c r="G390" s="624"/>
      <c r="H390" s="625"/>
      <c r="I390" s="625"/>
      <c r="J390" s="626"/>
      <c r="K390" s="624"/>
      <c r="L390" s="627"/>
      <c r="M390" s="625"/>
      <c r="N390" s="477"/>
      <c r="O390" s="477"/>
      <c r="P390" s="477"/>
    </row>
    <row r="391" spans="1:16">
      <c r="A391" s="889">
        <v>38</v>
      </c>
      <c r="B391" s="604" t="s">
        <v>288</v>
      </c>
      <c r="C391" s="324" t="s">
        <v>663</v>
      </c>
      <c r="D391" s="604" t="s">
        <v>276</v>
      </c>
      <c r="E391" s="611"/>
      <c r="F391" s="615">
        <f>F383*100*0.35/1000</f>
        <v>1.9599999999999999E-3</v>
      </c>
      <c r="G391" s="613"/>
      <c r="H391" s="614"/>
      <c r="I391" s="609"/>
      <c r="J391" s="615"/>
      <c r="K391" s="613"/>
      <c r="L391" s="614"/>
      <c r="M391" s="609"/>
      <c r="N391" s="477"/>
      <c r="O391" s="477"/>
      <c r="P391" s="477"/>
    </row>
    <row r="392" spans="1:16">
      <c r="A392" s="890"/>
      <c r="B392" s="604">
        <v>1501</v>
      </c>
      <c r="C392" s="324" t="s">
        <v>290</v>
      </c>
      <c r="D392" s="604" t="s">
        <v>263</v>
      </c>
      <c r="E392" s="611">
        <v>0.3</v>
      </c>
      <c r="F392" s="615">
        <f>F391*E392</f>
        <v>5.8799999999999998E-4</v>
      </c>
      <c r="G392" s="613"/>
      <c r="H392" s="614"/>
      <c r="I392" s="613"/>
      <c r="J392" s="614"/>
      <c r="K392" s="609"/>
      <c r="L392" s="615"/>
      <c r="M392" s="609"/>
      <c r="N392" s="477"/>
      <c r="O392" s="477"/>
      <c r="P392" s="477"/>
    </row>
    <row r="393" spans="1:16">
      <c r="A393" s="891"/>
      <c r="B393" s="628" t="s">
        <v>544</v>
      </c>
      <c r="C393" s="632" t="s">
        <v>664</v>
      </c>
      <c r="D393" s="621" t="s">
        <v>276</v>
      </c>
      <c r="E393" s="622">
        <v>1.03</v>
      </c>
      <c r="F393" s="626">
        <f>F391*E393</f>
        <v>2.0187999999999998E-3</v>
      </c>
      <c r="G393" s="624"/>
      <c r="H393" s="627"/>
      <c r="I393" s="630"/>
      <c r="J393" s="626"/>
      <c r="K393" s="624"/>
      <c r="L393" s="627"/>
      <c r="M393" s="625"/>
      <c r="N393" s="477"/>
      <c r="O393" s="477"/>
      <c r="P393" s="477"/>
    </row>
    <row r="394" spans="1:16" ht="31.5">
      <c r="A394" s="889">
        <v>39</v>
      </c>
      <c r="B394" s="663" t="s">
        <v>668</v>
      </c>
      <c r="C394" s="324" t="s">
        <v>296</v>
      </c>
      <c r="D394" s="604" t="s">
        <v>292</v>
      </c>
      <c r="E394" s="611"/>
      <c r="F394" s="615">
        <f>F383</f>
        <v>5.6000000000000001E-2</v>
      </c>
      <c r="G394" s="613"/>
      <c r="H394" s="614"/>
      <c r="I394" s="631"/>
      <c r="J394" s="615"/>
      <c r="K394" s="613"/>
      <c r="L394" s="614"/>
      <c r="M394" s="609"/>
      <c r="N394" s="477"/>
      <c r="O394" s="477"/>
      <c r="P394" s="477"/>
    </row>
    <row r="395" spans="1:16">
      <c r="A395" s="890"/>
      <c r="B395" s="604"/>
      <c r="C395" s="324" t="s">
        <v>261</v>
      </c>
      <c r="D395" s="604" t="s">
        <v>221</v>
      </c>
      <c r="E395" s="611">
        <v>3.75</v>
      </c>
      <c r="F395" s="615">
        <f>F394*E395</f>
        <v>0.21</v>
      </c>
      <c r="G395" s="613"/>
      <c r="H395" s="614"/>
      <c r="I395" s="631"/>
      <c r="J395" s="615"/>
      <c r="K395" s="613"/>
      <c r="L395" s="614"/>
      <c r="M395" s="609"/>
      <c r="N395" s="477"/>
      <c r="O395" s="477"/>
      <c r="P395" s="477"/>
    </row>
    <row r="396" spans="1:16">
      <c r="A396" s="890"/>
      <c r="B396" s="604">
        <v>1564</v>
      </c>
      <c r="C396" s="324" t="s">
        <v>293</v>
      </c>
      <c r="D396" s="604" t="s">
        <v>263</v>
      </c>
      <c r="E396" s="611">
        <v>0.30199999999999999</v>
      </c>
      <c r="F396" s="615">
        <f>F394*E396</f>
        <v>1.6912E-2</v>
      </c>
      <c r="G396" s="613"/>
      <c r="H396" s="614"/>
      <c r="I396" s="631"/>
      <c r="J396" s="615"/>
      <c r="K396" s="609"/>
      <c r="L396" s="614"/>
      <c r="M396" s="609"/>
      <c r="N396" s="477"/>
      <c r="O396" s="477"/>
      <c r="P396" s="477"/>
    </row>
    <row r="397" spans="1:16">
      <c r="A397" s="890"/>
      <c r="B397" s="604">
        <v>1521</v>
      </c>
      <c r="C397" s="324" t="s">
        <v>283</v>
      </c>
      <c r="D397" s="604" t="s">
        <v>263</v>
      </c>
      <c r="E397" s="611">
        <v>0.37</v>
      </c>
      <c r="F397" s="615">
        <f>F394*E397</f>
        <v>2.0719999999999999E-2</v>
      </c>
      <c r="G397" s="613"/>
      <c r="H397" s="614"/>
      <c r="I397" s="631"/>
      <c r="J397" s="615"/>
      <c r="K397" s="513"/>
      <c r="L397" s="614"/>
      <c r="M397" s="609"/>
      <c r="N397" s="477"/>
      <c r="O397" s="477"/>
      <c r="P397" s="477"/>
    </row>
    <row r="398" spans="1:16">
      <c r="A398" s="890"/>
      <c r="B398" s="604">
        <v>1522</v>
      </c>
      <c r="C398" s="324" t="s">
        <v>284</v>
      </c>
      <c r="D398" s="604" t="s">
        <v>263</v>
      </c>
      <c r="E398" s="611">
        <v>1.1100000000000001</v>
      </c>
      <c r="F398" s="615">
        <f>F394*E398</f>
        <v>6.2160000000000007E-2</v>
      </c>
      <c r="G398" s="613"/>
      <c r="H398" s="614"/>
      <c r="I398" s="631"/>
      <c r="J398" s="615"/>
      <c r="K398" s="513"/>
      <c r="L398" s="614"/>
      <c r="M398" s="609"/>
      <c r="N398" s="477"/>
      <c r="O398" s="477"/>
      <c r="P398" s="477"/>
    </row>
    <row r="399" spans="1:16">
      <c r="A399" s="890"/>
      <c r="B399" s="604"/>
      <c r="C399" s="324" t="s">
        <v>222</v>
      </c>
      <c r="D399" s="604" t="s">
        <v>240</v>
      </c>
      <c r="E399" s="611">
        <v>0.23</v>
      </c>
      <c r="F399" s="615">
        <f>F394*E399</f>
        <v>1.2880000000000001E-2</v>
      </c>
      <c r="G399" s="613"/>
      <c r="H399" s="614"/>
      <c r="I399" s="631"/>
      <c r="J399" s="615"/>
      <c r="K399" s="609"/>
      <c r="L399" s="614"/>
      <c r="M399" s="609"/>
      <c r="N399" s="477"/>
      <c r="O399" s="477"/>
      <c r="P399" s="477"/>
    </row>
    <row r="400" spans="1:16">
      <c r="A400" s="891"/>
      <c r="B400" s="325" t="s">
        <v>545</v>
      </c>
      <c r="C400" s="632" t="s">
        <v>294</v>
      </c>
      <c r="D400" s="633" t="s">
        <v>276</v>
      </c>
      <c r="E400" s="622">
        <v>9.74</v>
      </c>
      <c r="F400" s="626">
        <f>F394*E400</f>
        <v>0.54544000000000004</v>
      </c>
      <c r="G400" s="624"/>
      <c r="H400" s="627"/>
      <c r="I400" s="630"/>
      <c r="J400" s="626"/>
      <c r="K400" s="624"/>
      <c r="L400" s="627"/>
      <c r="M400" s="625"/>
      <c r="N400" s="477"/>
      <c r="O400" s="477"/>
      <c r="P400" s="477"/>
    </row>
    <row r="401" spans="1:17">
      <c r="A401" s="584"/>
      <c r="B401" s="325"/>
      <c r="C401" s="324" t="s">
        <v>195</v>
      </c>
      <c r="D401" s="664" t="s">
        <v>0</v>
      </c>
      <c r="E401" s="611">
        <v>1.45</v>
      </c>
      <c r="F401" s="665">
        <f>E401*F394</f>
        <v>8.1199999999999994E-2</v>
      </c>
      <c r="G401" s="613"/>
      <c r="H401" s="666"/>
      <c r="I401" s="631"/>
      <c r="J401" s="665"/>
      <c r="K401" s="710"/>
      <c r="L401" s="666"/>
      <c r="M401" s="609"/>
      <c r="N401" s="477"/>
      <c r="O401" s="477"/>
      <c r="P401" s="477"/>
    </row>
    <row r="402" spans="1:17" ht="47.25">
      <c r="A402" s="848">
        <v>10</v>
      </c>
      <c r="B402" s="669" t="s">
        <v>280</v>
      </c>
      <c r="C402" s="561" t="s">
        <v>644</v>
      </c>
      <c r="D402" s="577" t="s">
        <v>405</v>
      </c>
      <c r="E402" s="578"/>
      <c r="F402" s="579">
        <f>11.2/0.2/1000</f>
        <v>5.5999999999999994E-2</v>
      </c>
      <c r="G402" s="580"/>
      <c r="H402" s="787"/>
      <c r="I402" s="580"/>
      <c r="J402" s="787"/>
      <c r="K402" s="580"/>
      <c r="L402" s="787"/>
      <c r="M402" s="580"/>
      <c r="N402" s="862"/>
      <c r="O402" s="917"/>
      <c r="P402" s="917"/>
      <c r="Q402" s="917"/>
    </row>
    <row r="403" spans="1:17">
      <c r="A403" s="849"/>
      <c r="B403" s="670"/>
      <c r="C403" s="346" t="s">
        <v>261</v>
      </c>
      <c r="D403" s="670" t="s">
        <v>221</v>
      </c>
      <c r="E403" s="427">
        <v>33</v>
      </c>
      <c r="F403" s="575">
        <f>F402*E403</f>
        <v>1.8479999999999999</v>
      </c>
      <c r="G403" s="513"/>
      <c r="H403" s="576"/>
      <c r="I403" s="597"/>
      <c r="J403" s="598"/>
      <c r="K403" s="597"/>
      <c r="L403" s="598"/>
      <c r="M403" s="513"/>
      <c r="N403" s="853"/>
      <c r="O403" s="916"/>
      <c r="P403" s="916"/>
      <c r="Q403" s="916"/>
    </row>
    <row r="404" spans="1:17">
      <c r="A404" s="849"/>
      <c r="B404" s="470">
        <v>1504</v>
      </c>
      <c r="C404" s="346" t="s">
        <v>281</v>
      </c>
      <c r="D404" s="470" t="s">
        <v>263</v>
      </c>
      <c r="E404" s="427">
        <v>0.42</v>
      </c>
      <c r="F404" s="575">
        <f>F402*E404</f>
        <v>2.3519999999999996E-2</v>
      </c>
      <c r="G404" s="595"/>
      <c r="H404" s="598"/>
      <c r="I404" s="597"/>
      <c r="J404" s="598"/>
      <c r="K404" s="513"/>
      <c r="L404" s="576"/>
      <c r="M404" s="513"/>
      <c r="N404" s="477"/>
      <c r="O404" s="477"/>
      <c r="P404" s="477"/>
    </row>
    <row r="405" spans="1:17">
      <c r="A405" s="849"/>
      <c r="B405" s="470">
        <v>1010</v>
      </c>
      <c r="C405" s="346" t="s">
        <v>282</v>
      </c>
      <c r="D405" s="470" t="s">
        <v>263</v>
      </c>
      <c r="E405" s="427">
        <v>2.58</v>
      </c>
      <c r="F405" s="575">
        <f>F402*E405</f>
        <v>0.14448</v>
      </c>
      <c r="G405" s="595"/>
      <c r="H405" s="598"/>
      <c r="I405" s="513"/>
      <c r="J405" s="576"/>
      <c r="K405" s="513"/>
      <c r="L405" s="576"/>
      <c r="M405" s="513"/>
      <c r="N405" s="477"/>
      <c r="O405" s="477"/>
      <c r="P405" s="477"/>
    </row>
    <row r="406" spans="1:17">
      <c r="A406" s="849"/>
      <c r="B406" s="470">
        <v>1521</v>
      </c>
      <c r="C406" s="346" t="s">
        <v>283</v>
      </c>
      <c r="D406" s="470" t="s">
        <v>263</v>
      </c>
      <c r="E406" s="427">
        <v>11.2</v>
      </c>
      <c r="F406" s="575">
        <f>F402*E406</f>
        <v>0.62719999999999987</v>
      </c>
      <c r="G406" s="595"/>
      <c r="H406" s="598"/>
      <c r="I406" s="513"/>
      <c r="J406" s="576"/>
      <c r="K406" s="513"/>
      <c r="L406" s="576"/>
      <c r="M406" s="513"/>
      <c r="N406" s="477"/>
      <c r="O406" s="477"/>
      <c r="P406" s="477"/>
    </row>
    <row r="407" spans="1:17">
      <c r="A407" s="849"/>
      <c r="B407" s="470">
        <v>1522</v>
      </c>
      <c r="C407" s="346" t="s">
        <v>284</v>
      </c>
      <c r="D407" s="470" t="s">
        <v>263</v>
      </c>
      <c r="E407" s="427">
        <v>24.8</v>
      </c>
      <c r="F407" s="575">
        <f>F402*E407</f>
        <v>1.3887999999999998</v>
      </c>
      <c r="G407" s="595"/>
      <c r="H407" s="598"/>
      <c r="I407" s="513"/>
      <c r="J407" s="576"/>
      <c r="K407" s="513"/>
      <c r="L407" s="576"/>
      <c r="M407" s="513"/>
      <c r="N407" s="477"/>
      <c r="O407" s="477"/>
      <c r="P407" s="477"/>
    </row>
    <row r="408" spans="1:17">
      <c r="A408" s="849"/>
      <c r="B408" s="470">
        <v>1554</v>
      </c>
      <c r="C408" s="346" t="s">
        <v>285</v>
      </c>
      <c r="D408" s="470" t="s">
        <v>263</v>
      </c>
      <c r="E408" s="427">
        <v>4.1399999999999997</v>
      </c>
      <c r="F408" s="575">
        <f>F402*E408</f>
        <v>0.23183999999999996</v>
      </c>
      <c r="G408" s="595"/>
      <c r="H408" s="598"/>
      <c r="I408" s="513"/>
      <c r="J408" s="576"/>
      <c r="K408" s="513"/>
      <c r="L408" s="576"/>
      <c r="M408" s="513"/>
      <c r="N408" s="477"/>
      <c r="O408" s="477"/>
      <c r="P408" s="477"/>
    </row>
    <row r="409" spans="1:17">
      <c r="A409" s="849"/>
      <c r="B409" s="470">
        <v>1559</v>
      </c>
      <c r="C409" s="346" t="s">
        <v>496</v>
      </c>
      <c r="D409" s="470" t="s">
        <v>263</v>
      </c>
      <c r="E409" s="427">
        <v>0.53</v>
      </c>
      <c r="F409" s="575">
        <f>F402*E409</f>
        <v>2.9679999999999998E-2</v>
      </c>
      <c r="G409" s="595"/>
      <c r="H409" s="598"/>
      <c r="I409" s="513"/>
      <c r="J409" s="576"/>
      <c r="K409" s="513"/>
      <c r="L409" s="576"/>
      <c r="M409" s="513"/>
      <c r="N409" s="477"/>
      <c r="O409" s="477"/>
      <c r="P409" s="477"/>
    </row>
    <row r="410" spans="1:17">
      <c r="A410" s="849"/>
      <c r="B410" s="415" t="s">
        <v>165</v>
      </c>
      <c r="C410" s="346" t="s">
        <v>286</v>
      </c>
      <c r="D410" s="470" t="s">
        <v>260</v>
      </c>
      <c r="E410" s="599">
        <f>189+12.6*5</f>
        <v>252</v>
      </c>
      <c r="F410" s="575">
        <f>F402*E410</f>
        <v>14.111999999999998</v>
      </c>
      <c r="G410" s="595"/>
      <c r="H410" s="598"/>
      <c r="I410" s="513"/>
      <c r="J410" s="600"/>
      <c r="K410" s="601"/>
      <c r="L410" s="602"/>
      <c r="M410" s="599"/>
      <c r="N410" s="477"/>
      <c r="O410" s="477"/>
      <c r="P410" s="477"/>
    </row>
    <row r="411" spans="1:17">
      <c r="A411" s="850"/>
      <c r="B411" s="557"/>
      <c r="C411" s="334" t="s">
        <v>287</v>
      </c>
      <c r="D411" s="557" t="s">
        <v>260</v>
      </c>
      <c r="E411" s="558">
        <v>30</v>
      </c>
      <c r="F411" s="571">
        <f>F402*E411</f>
        <v>1.6799999999999997</v>
      </c>
      <c r="G411" s="560"/>
      <c r="H411" s="588"/>
      <c r="I411" s="560"/>
      <c r="J411" s="588"/>
      <c r="K411" s="603"/>
      <c r="L411" s="582"/>
      <c r="M411" s="560"/>
      <c r="N411" s="477"/>
      <c r="O411" s="477"/>
      <c r="P411" s="477"/>
    </row>
    <row r="412" spans="1:17" ht="31.5">
      <c r="A412" s="902">
        <v>41</v>
      </c>
      <c r="B412" s="669" t="s">
        <v>453</v>
      </c>
      <c r="C412" s="561" t="s">
        <v>454</v>
      </c>
      <c r="D412" s="577" t="s">
        <v>322</v>
      </c>
      <c r="E412" s="578"/>
      <c r="F412" s="658">
        <v>1</v>
      </c>
      <c r="G412" s="659"/>
      <c r="H412" s="659"/>
      <c r="I412" s="659"/>
      <c r="J412" s="658"/>
      <c r="K412" s="659"/>
      <c r="L412" s="659"/>
      <c r="M412" s="718"/>
      <c r="N412" s="477"/>
      <c r="O412" s="477"/>
      <c r="P412" s="477"/>
    </row>
    <row r="413" spans="1:17">
      <c r="A413" s="924"/>
      <c r="B413" s="670"/>
      <c r="C413" s="670" t="s">
        <v>261</v>
      </c>
      <c r="D413" s="470" t="s">
        <v>221</v>
      </c>
      <c r="E413" s="427">
        <v>9.4600000000000009</v>
      </c>
      <c r="F413" s="576">
        <f>E413*F412</f>
        <v>9.4600000000000009</v>
      </c>
      <c r="G413" s="513"/>
      <c r="H413" s="513"/>
      <c r="I413" s="513"/>
      <c r="J413" s="576"/>
      <c r="K413" s="513"/>
      <c r="L413" s="513"/>
      <c r="M413" s="634"/>
      <c r="N413" s="477"/>
      <c r="O413" s="477"/>
      <c r="P413" s="477"/>
    </row>
    <row r="414" spans="1:17">
      <c r="A414" s="924"/>
      <c r="B414" s="670"/>
      <c r="C414" s="670" t="s">
        <v>222</v>
      </c>
      <c r="D414" s="470" t="s">
        <v>240</v>
      </c>
      <c r="E414" s="427">
        <v>0.03</v>
      </c>
      <c r="F414" s="576">
        <f>E414*F412</f>
        <v>0.03</v>
      </c>
      <c r="G414" s="513"/>
      <c r="H414" s="513"/>
      <c r="I414" s="513"/>
      <c r="J414" s="576"/>
      <c r="K414" s="513"/>
      <c r="L414" s="513"/>
      <c r="M414" s="634"/>
      <c r="N414" s="477"/>
      <c r="O414" s="477"/>
      <c r="P414" s="477"/>
    </row>
    <row r="415" spans="1:17">
      <c r="A415" s="924"/>
      <c r="B415" s="670" t="s">
        <v>546</v>
      </c>
      <c r="C415" s="670" t="s">
        <v>455</v>
      </c>
      <c r="D415" s="470" t="s">
        <v>314</v>
      </c>
      <c r="E415" s="427">
        <v>1</v>
      </c>
      <c r="F415" s="576">
        <f>E415*F412</f>
        <v>1</v>
      </c>
      <c r="G415" s="513"/>
      <c r="H415" s="513"/>
      <c r="I415" s="513"/>
      <c r="J415" s="576"/>
      <c r="K415" s="513"/>
      <c r="L415" s="513"/>
      <c r="M415" s="634"/>
      <c r="N415" s="477"/>
      <c r="O415" s="477"/>
      <c r="P415" s="477"/>
    </row>
    <row r="416" spans="1:17" ht="18.75" customHeight="1">
      <c r="A416" s="924"/>
      <c r="B416" s="670"/>
      <c r="C416" s="670" t="s">
        <v>225</v>
      </c>
      <c r="D416" s="470" t="s">
        <v>221</v>
      </c>
      <c r="E416" s="427">
        <v>1.04</v>
      </c>
      <c r="F416" s="576">
        <f>E416*F412</f>
        <v>1.04</v>
      </c>
      <c r="G416" s="513"/>
      <c r="H416" s="513"/>
      <c r="I416" s="513"/>
      <c r="J416" s="576"/>
      <c r="K416" s="513"/>
      <c r="L416" s="513"/>
      <c r="M416" s="634"/>
      <c r="N416" s="477"/>
      <c r="O416" s="477"/>
      <c r="P416" s="477"/>
    </row>
    <row r="417" spans="1:16" ht="61.5" customHeight="1">
      <c r="A417" s="902">
        <v>42</v>
      </c>
      <c r="B417" s="669" t="s">
        <v>456</v>
      </c>
      <c r="C417" s="561" t="s">
        <v>653</v>
      </c>
      <c r="D417" s="577" t="s">
        <v>391</v>
      </c>
      <c r="E417" s="578"/>
      <c r="F417" s="658">
        <v>1</v>
      </c>
      <c r="G417" s="659"/>
      <c r="H417" s="659"/>
      <c r="I417" s="659"/>
      <c r="J417" s="658"/>
      <c r="K417" s="659"/>
      <c r="L417" s="659"/>
      <c r="M417" s="718"/>
      <c r="N417" s="477"/>
      <c r="O417" s="477"/>
      <c r="P417" s="477"/>
    </row>
    <row r="418" spans="1:16">
      <c r="A418" s="924"/>
      <c r="B418" s="670"/>
      <c r="C418" s="670" t="s">
        <v>261</v>
      </c>
      <c r="D418" s="470" t="s">
        <v>221</v>
      </c>
      <c r="E418" s="427">
        <v>13.3</v>
      </c>
      <c r="F418" s="576">
        <f>E418*F417</f>
        <v>13.3</v>
      </c>
      <c r="G418" s="513"/>
      <c r="H418" s="513"/>
      <c r="I418" s="513"/>
      <c r="J418" s="576"/>
      <c r="K418" s="513"/>
      <c r="L418" s="513"/>
      <c r="M418" s="634"/>
      <c r="N418" s="477"/>
      <c r="O418" s="477"/>
      <c r="P418" s="477"/>
    </row>
    <row r="419" spans="1:16">
      <c r="A419" s="924"/>
      <c r="B419" s="670"/>
      <c r="C419" s="670" t="s">
        <v>222</v>
      </c>
      <c r="D419" s="470" t="s">
        <v>240</v>
      </c>
      <c r="E419" s="427">
        <v>0.39</v>
      </c>
      <c r="F419" s="576">
        <f>E419*F417</f>
        <v>0.39</v>
      </c>
      <c r="G419" s="513"/>
      <c r="H419" s="513"/>
      <c r="I419" s="513"/>
      <c r="J419" s="576"/>
      <c r="K419" s="513"/>
      <c r="L419" s="513"/>
      <c r="M419" s="634"/>
      <c r="N419" s="477"/>
      <c r="O419" s="477"/>
      <c r="P419" s="477"/>
    </row>
    <row r="420" spans="1:16">
      <c r="A420" s="924"/>
      <c r="B420" s="670" t="s">
        <v>547</v>
      </c>
      <c r="C420" s="670" t="s">
        <v>457</v>
      </c>
      <c r="D420" s="470" t="s">
        <v>314</v>
      </c>
      <c r="E420" s="427">
        <v>1</v>
      </c>
      <c r="F420" s="576">
        <f>E420*F417</f>
        <v>1</v>
      </c>
      <c r="G420" s="513"/>
      <c r="H420" s="513"/>
      <c r="I420" s="513"/>
      <c r="J420" s="576"/>
      <c r="K420" s="513"/>
      <c r="L420" s="513"/>
      <c r="M420" s="634"/>
      <c r="N420" s="477"/>
      <c r="O420" s="477"/>
      <c r="P420" s="477"/>
    </row>
    <row r="421" spans="1:16">
      <c r="A421" s="924"/>
      <c r="B421" s="670"/>
      <c r="C421" s="670" t="s">
        <v>225</v>
      </c>
      <c r="D421" s="470" t="s">
        <v>221</v>
      </c>
      <c r="E421" s="427">
        <v>1.58</v>
      </c>
      <c r="F421" s="576">
        <f>E421*F417</f>
        <v>1.58</v>
      </c>
      <c r="G421" s="513"/>
      <c r="H421" s="513"/>
      <c r="I421" s="513"/>
      <c r="J421" s="576"/>
      <c r="K421" s="513"/>
      <c r="L421" s="513"/>
      <c r="M421" s="634"/>
      <c r="N421" s="477"/>
      <c r="O421" s="477"/>
      <c r="P421" s="477"/>
    </row>
    <row r="422" spans="1:16">
      <c r="A422" s="848">
        <v>43</v>
      </c>
      <c r="B422" s="788" t="s">
        <v>375</v>
      </c>
      <c r="C422" s="561" t="s">
        <v>383</v>
      </c>
      <c r="D422" s="577" t="s">
        <v>314</v>
      </c>
      <c r="E422" s="578"/>
      <c r="F422" s="727">
        <v>2</v>
      </c>
      <c r="G422" s="775"/>
      <c r="H422" s="669"/>
      <c r="I422" s="659"/>
      <c r="J422" s="577"/>
      <c r="K422" s="775"/>
      <c r="L422" s="775"/>
      <c r="M422" s="659"/>
      <c r="N422" s="477"/>
      <c r="O422" s="477"/>
      <c r="P422" s="477"/>
    </row>
    <row r="423" spans="1:16">
      <c r="A423" s="849"/>
      <c r="B423" s="470"/>
      <c r="C423" s="670" t="s">
        <v>261</v>
      </c>
      <c r="D423" s="470" t="s">
        <v>221</v>
      </c>
      <c r="E423" s="427">
        <v>1.51</v>
      </c>
      <c r="F423" s="576">
        <f>F422*E423</f>
        <v>3.02</v>
      </c>
      <c r="G423" s="513"/>
      <c r="H423" s="513"/>
      <c r="I423" s="513"/>
      <c r="J423" s="576"/>
      <c r="K423" s="513"/>
      <c r="L423" s="576"/>
      <c r="M423" s="513"/>
      <c r="N423" s="477"/>
      <c r="O423" s="477"/>
      <c r="P423" s="477"/>
    </row>
    <row r="424" spans="1:16">
      <c r="A424" s="849"/>
      <c r="B424" s="470"/>
      <c r="C424" s="670" t="s">
        <v>300</v>
      </c>
      <c r="D424" s="470" t="s">
        <v>240</v>
      </c>
      <c r="E424" s="427">
        <v>0.13</v>
      </c>
      <c r="F424" s="576">
        <f>F422*E424</f>
        <v>0.26</v>
      </c>
      <c r="G424" s="513"/>
      <c r="H424" s="513"/>
      <c r="I424" s="513"/>
      <c r="J424" s="576"/>
      <c r="K424" s="513"/>
      <c r="L424" s="513"/>
      <c r="M424" s="513"/>
      <c r="N424" s="477"/>
      <c r="O424" s="477"/>
      <c r="P424" s="477"/>
    </row>
    <row r="425" spans="1:16">
      <c r="A425" s="849"/>
      <c r="B425" s="470" t="s">
        <v>548</v>
      </c>
      <c r="C425" s="346" t="s">
        <v>384</v>
      </c>
      <c r="D425" s="470" t="s">
        <v>314</v>
      </c>
      <c r="E425" s="427">
        <v>1</v>
      </c>
      <c r="F425" s="728">
        <f>E425*F422</f>
        <v>2</v>
      </c>
      <c r="G425" s="513"/>
      <c r="H425" s="513"/>
      <c r="I425" s="513"/>
      <c r="J425" s="576"/>
      <c r="K425" s="556"/>
      <c r="L425" s="556"/>
      <c r="M425" s="513"/>
      <c r="N425" s="477"/>
      <c r="O425" s="477"/>
      <c r="P425" s="477"/>
    </row>
    <row r="426" spans="1:16">
      <c r="A426" s="850"/>
      <c r="B426" s="557"/>
      <c r="C426" s="671" t="s">
        <v>302</v>
      </c>
      <c r="D426" s="557" t="s">
        <v>240</v>
      </c>
      <c r="E426" s="558">
        <v>7.0000000000000007E-2</v>
      </c>
      <c r="F426" s="588">
        <f>F422*E426</f>
        <v>0.14000000000000001</v>
      </c>
      <c r="G426" s="662"/>
      <c r="H426" s="560"/>
      <c r="I426" s="560"/>
      <c r="J426" s="588"/>
      <c r="K426" s="662"/>
      <c r="L426" s="662"/>
      <c r="M426" s="560"/>
      <c r="N426" s="477"/>
      <c r="O426" s="477"/>
      <c r="P426" s="477"/>
    </row>
    <row r="427" spans="1:16">
      <c r="A427" s="848">
        <v>44</v>
      </c>
      <c r="B427" s="469" t="s">
        <v>375</v>
      </c>
      <c r="C427" s="346" t="s">
        <v>385</v>
      </c>
      <c r="D427" s="470" t="s">
        <v>314</v>
      </c>
      <c r="E427" s="427"/>
      <c r="F427" s="727">
        <v>1</v>
      </c>
      <c r="G427" s="554"/>
      <c r="H427" s="670"/>
      <c r="I427" s="513"/>
      <c r="J427" s="470"/>
      <c r="K427" s="554"/>
      <c r="L427" s="554"/>
      <c r="M427" s="513"/>
      <c r="N427" s="477"/>
      <c r="O427" s="477"/>
      <c r="P427" s="477"/>
    </row>
    <row r="428" spans="1:16">
      <c r="A428" s="849"/>
      <c r="B428" s="470"/>
      <c r="C428" s="670" t="s">
        <v>261</v>
      </c>
      <c r="D428" s="470" t="s">
        <v>221</v>
      </c>
      <c r="E428" s="427">
        <v>1.51</v>
      </c>
      <c r="F428" s="576">
        <f>F427*E428</f>
        <v>1.51</v>
      </c>
      <c r="G428" s="513"/>
      <c r="H428" s="513"/>
      <c r="I428" s="513"/>
      <c r="J428" s="576"/>
      <c r="K428" s="513"/>
      <c r="L428" s="576"/>
      <c r="M428" s="513"/>
      <c r="N428" s="477"/>
      <c r="O428" s="477"/>
      <c r="P428" s="477"/>
    </row>
    <row r="429" spans="1:16">
      <c r="A429" s="849"/>
      <c r="B429" s="470"/>
      <c r="C429" s="670" t="s">
        <v>300</v>
      </c>
      <c r="D429" s="470" t="s">
        <v>240</v>
      </c>
      <c r="E429" s="427">
        <v>0.13</v>
      </c>
      <c r="F429" s="576">
        <f>F427*E429</f>
        <v>0.13</v>
      </c>
      <c r="G429" s="513"/>
      <c r="H429" s="513"/>
      <c r="I429" s="513"/>
      <c r="J429" s="576"/>
      <c r="K429" s="513"/>
      <c r="L429" s="513"/>
      <c r="M429" s="513"/>
      <c r="N429" s="477"/>
      <c r="O429" s="477"/>
      <c r="P429" s="477"/>
    </row>
    <row r="430" spans="1:16">
      <c r="A430" s="849"/>
      <c r="B430" s="470" t="s">
        <v>549</v>
      </c>
      <c r="C430" s="346" t="s">
        <v>386</v>
      </c>
      <c r="D430" s="470" t="s">
        <v>314</v>
      </c>
      <c r="E430" s="427">
        <v>1</v>
      </c>
      <c r="F430" s="728">
        <f>F427*E430</f>
        <v>1</v>
      </c>
      <c r="G430" s="513"/>
      <c r="H430" s="513"/>
      <c r="I430" s="513"/>
      <c r="J430" s="576"/>
      <c r="K430" s="556"/>
      <c r="L430" s="556"/>
      <c r="M430" s="513"/>
      <c r="N430" s="477"/>
      <c r="O430" s="477"/>
      <c r="P430" s="477"/>
    </row>
    <row r="431" spans="1:16">
      <c r="A431" s="850"/>
      <c r="B431" s="557"/>
      <c r="C431" s="671" t="s">
        <v>302</v>
      </c>
      <c r="D431" s="557" t="s">
        <v>240</v>
      </c>
      <c r="E431" s="558">
        <v>7.0000000000000007E-2</v>
      </c>
      <c r="F431" s="588">
        <f>F427*E431</f>
        <v>7.0000000000000007E-2</v>
      </c>
      <c r="G431" s="662"/>
      <c r="H431" s="560"/>
      <c r="I431" s="560"/>
      <c r="J431" s="588"/>
      <c r="K431" s="662"/>
      <c r="L431" s="662"/>
      <c r="M431" s="560"/>
      <c r="N431" s="477"/>
      <c r="O431" s="477"/>
      <c r="P431" s="477"/>
    </row>
    <row r="432" spans="1:16">
      <c r="A432" s="848">
        <v>45</v>
      </c>
      <c r="B432" s="469" t="s">
        <v>375</v>
      </c>
      <c r="C432" s="346" t="s">
        <v>458</v>
      </c>
      <c r="D432" s="470" t="s">
        <v>314</v>
      </c>
      <c r="E432" s="427"/>
      <c r="F432" s="727">
        <v>1</v>
      </c>
      <c r="G432" s="554"/>
      <c r="H432" s="670"/>
      <c r="I432" s="513"/>
      <c r="J432" s="470"/>
      <c r="K432" s="554"/>
      <c r="L432" s="554"/>
      <c r="M432" s="513"/>
      <c r="N432" s="477"/>
      <c r="O432" s="477"/>
      <c r="P432" s="477"/>
    </row>
    <row r="433" spans="1:16">
      <c r="A433" s="849"/>
      <c r="B433" s="470"/>
      <c r="C433" s="670" t="s">
        <v>261</v>
      </c>
      <c r="D433" s="470" t="s">
        <v>221</v>
      </c>
      <c r="E433" s="427">
        <v>1.51</v>
      </c>
      <c r="F433" s="576">
        <f>F432*E433</f>
        <v>1.51</v>
      </c>
      <c r="G433" s="513"/>
      <c r="H433" s="513"/>
      <c r="I433" s="513"/>
      <c r="J433" s="576"/>
      <c r="K433" s="513"/>
      <c r="L433" s="576"/>
      <c r="M433" s="513"/>
      <c r="N433" s="477"/>
      <c r="O433" s="477"/>
      <c r="P433" s="477"/>
    </row>
    <row r="434" spans="1:16">
      <c r="A434" s="849"/>
      <c r="B434" s="470"/>
      <c r="C434" s="670" t="s">
        <v>300</v>
      </c>
      <c r="D434" s="470" t="s">
        <v>240</v>
      </c>
      <c r="E434" s="427">
        <v>0.13</v>
      </c>
      <c r="F434" s="576">
        <f>F432*E434</f>
        <v>0.13</v>
      </c>
      <c r="G434" s="513"/>
      <c r="H434" s="513"/>
      <c r="I434" s="513"/>
      <c r="J434" s="576"/>
      <c r="K434" s="513"/>
      <c r="L434" s="513"/>
      <c r="M434" s="513"/>
      <c r="N434" s="477"/>
      <c r="O434" s="477"/>
      <c r="P434" s="477"/>
    </row>
    <row r="435" spans="1:16">
      <c r="A435" s="849"/>
      <c r="B435" s="470" t="s">
        <v>550</v>
      </c>
      <c r="C435" s="346" t="s">
        <v>459</v>
      </c>
      <c r="D435" s="470" t="s">
        <v>314</v>
      </c>
      <c r="E435" s="427">
        <v>1</v>
      </c>
      <c r="F435" s="728">
        <f>F432*E435</f>
        <v>1</v>
      </c>
      <c r="G435" s="513"/>
      <c r="H435" s="513"/>
      <c r="I435" s="513"/>
      <c r="J435" s="576"/>
      <c r="K435" s="556"/>
      <c r="L435" s="556"/>
      <c r="M435" s="513"/>
      <c r="N435" s="477"/>
      <c r="O435" s="477"/>
      <c r="P435" s="477"/>
    </row>
    <row r="436" spans="1:16">
      <c r="A436" s="850"/>
      <c r="B436" s="557"/>
      <c r="C436" s="671" t="s">
        <v>302</v>
      </c>
      <c r="D436" s="557" t="s">
        <v>240</v>
      </c>
      <c r="E436" s="558">
        <v>7.0000000000000007E-2</v>
      </c>
      <c r="F436" s="588">
        <f>F432*E436</f>
        <v>7.0000000000000007E-2</v>
      </c>
      <c r="G436" s="662"/>
      <c r="H436" s="560"/>
      <c r="I436" s="560"/>
      <c r="J436" s="588"/>
      <c r="K436" s="662"/>
      <c r="L436" s="662"/>
      <c r="M436" s="560"/>
      <c r="N436" s="477"/>
      <c r="O436" s="477"/>
      <c r="P436" s="477"/>
    </row>
    <row r="437" spans="1:16">
      <c r="A437" s="848">
        <v>46</v>
      </c>
      <c r="B437" s="789" t="s">
        <v>460</v>
      </c>
      <c r="C437" s="561" t="s">
        <v>461</v>
      </c>
      <c r="D437" s="669" t="s">
        <v>314</v>
      </c>
      <c r="E437" s="659"/>
      <c r="F437" s="774">
        <f>F440+F441</f>
        <v>2</v>
      </c>
      <c r="G437" s="669"/>
      <c r="H437" s="659"/>
      <c r="I437" s="659"/>
      <c r="J437" s="659"/>
      <c r="K437" s="659"/>
      <c r="L437" s="659"/>
      <c r="M437" s="659"/>
      <c r="N437" s="477"/>
      <c r="O437" s="477"/>
      <c r="P437" s="477"/>
    </row>
    <row r="438" spans="1:16">
      <c r="A438" s="849"/>
      <c r="B438" s="346"/>
      <c r="C438" s="346" t="s">
        <v>462</v>
      </c>
      <c r="D438" s="670" t="s">
        <v>221</v>
      </c>
      <c r="E438" s="513">
        <v>0.62</v>
      </c>
      <c r="F438" s="762">
        <f>F437*E438</f>
        <v>1.24</v>
      </c>
      <c r="G438" s="762"/>
      <c r="H438" s="762"/>
      <c r="I438" s="762"/>
      <c r="J438" s="762"/>
      <c r="K438" s="762"/>
      <c r="L438" s="762"/>
      <c r="M438" s="762"/>
      <c r="N438" s="477"/>
      <c r="O438" s="477"/>
      <c r="P438" s="477"/>
    </row>
    <row r="439" spans="1:16">
      <c r="A439" s="849"/>
      <c r="B439" s="346"/>
      <c r="C439" s="346" t="s">
        <v>300</v>
      </c>
      <c r="D439" s="670" t="s">
        <v>240</v>
      </c>
      <c r="E439" s="513">
        <v>0.41</v>
      </c>
      <c r="F439" s="762">
        <f>F437*E439</f>
        <v>0.82</v>
      </c>
      <c r="G439" s="670"/>
      <c r="H439" s="513"/>
      <c r="I439" s="513"/>
      <c r="J439" s="513"/>
      <c r="K439" s="761"/>
      <c r="L439" s="762"/>
      <c r="M439" s="762"/>
      <c r="N439" s="477"/>
      <c r="O439" s="477"/>
      <c r="P439" s="477"/>
    </row>
    <row r="440" spans="1:16">
      <c r="A440" s="849"/>
      <c r="B440" s="346" t="s">
        <v>620</v>
      </c>
      <c r="C440" s="346" t="s">
        <v>463</v>
      </c>
      <c r="D440" s="670" t="s">
        <v>314</v>
      </c>
      <c r="E440" s="427"/>
      <c r="F440" s="790">
        <v>1</v>
      </c>
      <c r="G440" s="670"/>
      <c r="H440" s="513"/>
      <c r="I440" s="761"/>
      <c r="J440" s="609"/>
      <c r="K440" s="609"/>
      <c r="L440" s="791"/>
      <c r="M440" s="609"/>
      <c r="N440" s="477"/>
      <c r="O440" s="477"/>
      <c r="P440" s="477"/>
    </row>
    <row r="441" spans="1:16">
      <c r="A441" s="849"/>
      <c r="B441" s="346" t="s">
        <v>621</v>
      </c>
      <c r="C441" s="346" t="s">
        <v>464</v>
      </c>
      <c r="D441" s="670" t="s">
        <v>314</v>
      </c>
      <c r="E441" s="427"/>
      <c r="F441" s="790">
        <v>1</v>
      </c>
      <c r="G441" s="670"/>
      <c r="H441" s="513"/>
      <c r="I441" s="761"/>
      <c r="J441" s="609"/>
      <c r="K441" s="609"/>
      <c r="L441" s="791"/>
      <c r="M441" s="609"/>
      <c r="N441" s="477"/>
      <c r="O441" s="477"/>
      <c r="P441" s="477"/>
    </row>
    <row r="442" spans="1:16">
      <c r="A442" s="850"/>
      <c r="B442" s="334"/>
      <c r="C442" s="334" t="s">
        <v>225</v>
      </c>
      <c r="D442" s="671" t="s">
        <v>240</v>
      </c>
      <c r="E442" s="560">
        <v>0.04</v>
      </c>
      <c r="F442" s="792">
        <f>F437*E442</f>
        <v>0.08</v>
      </c>
      <c r="G442" s="671"/>
      <c r="H442" s="560"/>
      <c r="I442" s="793"/>
      <c r="J442" s="625"/>
      <c r="K442" s="625"/>
      <c r="L442" s="794"/>
      <c r="M442" s="625"/>
      <c r="N442" s="477"/>
      <c r="O442" s="477"/>
      <c r="P442" s="477"/>
    </row>
    <row r="443" spans="1:16">
      <c r="A443" s="848">
        <v>47</v>
      </c>
      <c r="B443" s="789" t="s">
        <v>465</v>
      </c>
      <c r="C443" s="561" t="s">
        <v>461</v>
      </c>
      <c r="D443" s="669" t="s">
        <v>276</v>
      </c>
      <c r="E443" s="659"/>
      <c r="F443" s="578">
        <f>((F446*0.015)+(F447*0.011))</f>
        <v>6.7000000000000004E-2</v>
      </c>
      <c r="G443" s="669"/>
      <c r="H443" s="659"/>
      <c r="I443" s="659"/>
      <c r="J443" s="659"/>
      <c r="K443" s="659"/>
      <c r="L443" s="659"/>
      <c r="M443" s="659"/>
      <c r="N443" s="477"/>
      <c r="O443" s="477"/>
      <c r="P443" s="477"/>
    </row>
    <row r="444" spans="1:16">
      <c r="A444" s="849"/>
      <c r="B444" s="346"/>
      <c r="C444" s="346" t="s">
        <v>462</v>
      </c>
      <c r="D444" s="670" t="s">
        <v>221</v>
      </c>
      <c r="E444" s="513">
        <v>305</v>
      </c>
      <c r="F444" s="762">
        <f>F443*E444</f>
        <v>20.435000000000002</v>
      </c>
      <c r="G444" s="762"/>
      <c r="H444" s="762"/>
      <c r="I444" s="762"/>
      <c r="J444" s="762"/>
      <c r="K444" s="762"/>
      <c r="L444" s="762"/>
      <c r="M444" s="762"/>
      <c r="N444" s="477"/>
      <c r="O444" s="477"/>
      <c r="P444" s="477"/>
    </row>
    <row r="445" spans="1:16">
      <c r="A445" s="849"/>
      <c r="B445" s="346"/>
      <c r="C445" s="346" t="s">
        <v>300</v>
      </c>
      <c r="D445" s="670" t="s">
        <v>240</v>
      </c>
      <c r="E445" s="513">
        <v>162</v>
      </c>
      <c r="F445" s="762">
        <f>F443*E445</f>
        <v>10.854000000000001</v>
      </c>
      <c r="G445" s="670"/>
      <c r="H445" s="513"/>
      <c r="I445" s="513"/>
      <c r="J445" s="513"/>
      <c r="K445" s="761"/>
      <c r="L445" s="762"/>
      <c r="M445" s="762"/>
      <c r="N445" s="477"/>
      <c r="O445" s="477"/>
      <c r="P445" s="477"/>
    </row>
    <row r="446" spans="1:16">
      <c r="A446" s="849"/>
      <c r="B446" s="346" t="s">
        <v>551</v>
      </c>
      <c r="C446" s="346" t="s">
        <v>466</v>
      </c>
      <c r="D446" s="670" t="s">
        <v>314</v>
      </c>
      <c r="E446" s="427"/>
      <c r="F446" s="790">
        <v>3</v>
      </c>
      <c r="G446" s="670"/>
      <c r="H446" s="513"/>
      <c r="I446" s="761"/>
      <c r="J446" s="609"/>
      <c r="K446" s="609"/>
      <c r="L446" s="791"/>
      <c r="M446" s="609"/>
      <c r="N446" s="477"/>
      <c r="O446" s="477"/>
      <c r="P446" s="477"/>
    </row>
    <row r="447" spans="1:16">
      <c r="A447" s="849"/>
      <c r="B447" s="346" t="s">
        <v>551</v>
      </c>
      <c r="C447" s="346" t="s">
        <v>467</v>
      </c>
      <c r="D447" s="670" t="s">
        <v>314</v>
      </c>
      <c r="E447" s="427"/>
      <c r="F447" s="790">
        <v>2</v>
      </c>
      <c r="G447" s="670"/>
      <c r="H447" s="513"/>
      <c r="I447" s="761"/>
      <c r="J447" s="609"/>
      <c r="K447" s="609"/>
      <c r="L447" s="791"/>
      <c r="M447" s="609"/>
      <c r="N447" s="477"/>
      <c r="O447" s="477"/>
      <c r="P447" s="477"/>
    </row>
    <row r="448" spans="1:16">
      <c r="A448" s="850"/>
      <c r="B448" s="334"/>
      <c r="C448" s="334" t="s">
        <v>225</v>
      </c>
      <c r="D448" s="671" t="s">
        <v>240</v>
      </c>
      <c r="E448" s="560">
        <v>49.2</v>
      </c>
      <c r="F448" s="792">
        <f>F443*E448</f>
        <v>3.2964000000000002</v>
      </c>
      <c r="G448" s="671"/>
      <c r="H448" s="560"/>
      <c r="I448" s="793"/>
      <c r="J448" s="625"/>
      <c r="K448" s="625"/>
      <c r="L448" s="794"/>
      <c r="M448" s="625"/>
      <c r="N448" s="477"/>
      <c r="O448" s="477"/>
      <c r="P448" s="477"/>
    </row>
    <row r="449" spans="1:16" ht="31.5">
      <c r="A449" s="892">
        <v>48</v>
      </c>
      <c r="B449" s="651" t="s">
        <v>297</v>
      </c>
      <c r="C449" s="652" t="s">
        <v>468</v>
      </c>
      <c r="D449" s="653" t="s">
        <v>299</v>
      </c>
      <c r="E449" s="654"/>
      <c r="F449" s="564">
        <v>1.2</v>
      </c>
      <c r="G449" s="654"/>
      <c r="H449" s="654"/>
      <c r="I449" s="654"/>
      <c r="J449" s="655"/>
      <c r="K449" s="712"/>
      <c r="L449" s="713"/>
      <c r="M449" s="654"/>
      <c r="N449" s="477"/>
      <c r="O449" s="477"/>
      <c r="P449" s="477"/>
    </row>
    <row r="450" spans="1:16">
      <c r="A450" s="893"/>
      <c r="B450" s="638"/>
      <c r="C450" s="640" t="s">
        <v>261</v>
      </c>
      <c r="D450" s="638" t="s">
        <v>221</v>
      </c>
      <c r="E450" s="641">
        <v>9.5899999999999999E-2</v>
      </c>
      <c r="F450" s="639">
        <f>F449*E450</f>
        <v>0.11507999999999999</v>
      </c>
      <c r="G450" s="634"/>
      <c r="H450" s="634"/>
      <c r="I450" s="640"/>
      <c r="J450" s="638"/>
      <c r="K450" s="640"/>
      <c r="L450" s="638"/>
      <c r="M450" s="634"/>
      <c r="N450" s="477"/>
      <c r="O450" s="477"/>
      <c r="P450" s="477"/>
    </row>
    <row r="451" spans="1:16">
      <c r="A451" s="893"/>
      <c r="B451" s="638"/>
      <c r="C451" s="640" t="s">
        <v>300</v>
      </c>
      <c r="D451" s="638" t="s">
        <v>240</v>
      </c>
      <c r="E451" s="641">
        <v>4.5199999999999997E-2</v>
      </c>
      <c r="F451" s="639">
        <f>F449*E451</f>
        <v>5.4239999999999997E-2</v>
      </c>
      <c r="G451" s="634"/>
      <c r="H451" s="642"/>
      <c r="I451" s="640"/>
      <c r="J451" s="638"/>
      <c r="K451" s="634"/>
      <c r="L451" s="634"/>
      <c r="M451" s="634"/>
      <c r="N451" s="477"/>
      <c r="O451" s="477"/>
      <c r="P451" s="477"/>
    </row>
    <row r="452" spans="1:16">
      <c r="A452" s="893"/>
      <c r="B452" s="638" t="s">
        <v>552</v>
      </c>
      <c r="C452" s="670" t="s">
        <v>654</v>
      </c>
      <c r="D452" s="638" t="s">
        <v>299</v>
      </c>
      <c r="E452" s="634">
        <v>1.01</v>
      </c>
      <c r="F452" s="639">
        <f>F449*E452</f>
        <v>1.212</v>
      </c>
      <c r="G452" s="634"/>
      <c r="H452" s="642"/>
      <c r="I452" s="634"/>
      <c r="J452" s="643"/>
      <c r="K452" s="714"/>
      <c r="L452" s="715"/>
      <c r="M452" s="634"/>
      <c r="N452" s="477"/>
      <c r="O452" s="477"/>
      <c r="P452" s="477"/>
    </row>
    <row r="453" spans="1:16">
      <c r="A453" s="894"/>
      <c r="B453" s="644"/>
      <c r="C453" s="645" t="s">
        <v>302</v>
      </c>
      <c r="D453" s="644" t="s">
        <v>240</v>
      </c>
      <c r="E453" s="646">
        <v>1E-3</v>
      </c>
      <c r="F453" s="647">
        <f>F449*E453</f>
        <v>1.1999999999999999E-3</v>
      </c>
      <c r="G453" s="635"/>
      <c r="H453" s="648"/>
      <c r="I453" s="649"/>
      <c r="J453" s="647"/>
      <c r="K453" s="754"/>
      <c r="L453" s="754"/>
      <c r="M453" s="646"/>
      <c r="N453" s="477"/>
      <c r="O453" s="477"/>
      <c r="P453" s="477"/>
    </row>
    <row r="454" spans="1:16" ht="31.5">
      <c r="A454" s="848">
        <v>49</v>
      </c>
      <c r="B454" s="469" t="s">
        <v>393</v>
      </c>
      <c r="C454" s="346" t="s">
        <v>469</v>
      </c>
      <c r="D454" s="470" t="s">
        <v>314</v>
      </c>
      <c r="E454" s="427"/>
      <c r="F454" s="727">
        <v>1</v>
      </c>
      <c r="G454" s="554"/>
      <c r="H454" s="670"/>
      <c r="I454" s="513"/>
      <c r="J454" s="470"/>
      <c r="K454" s="554"/>
      <c r="L454" s="554"/>
      <c r="M454" s="513"/>
      <c r="N454" s="477"/>
      <c r="O454" s="477"/>
      <c r="P454" s="477"/>
    </row>
    <row r="455" spans="1:16">
      <c r="A455" s="849"/>
      <c r="B455" s="470"/>
      <c r="C455" s="670" t="s">
        <v>261</v>
      </c>
      <c r="D455" s="470" t="s">
        <v>221</v>
      </c>
      <c r="E455" s="427">
        <v>1.23</v>
      </c>
      <c r="F455" s="576">
        <f>F454*E455</f>
        <v>1.23</v>
      </c>
      <c r="G455" s="513"/>
      <c r="H455" s="513"/>
      <c r="I455" s="513"/>
      <c r="J455" s="576"/>
      <c r="K455" s="513"/>
      <c r="L455" s="576"/>
      <c r="M455" s="513"/>
      <c r="N455" s="477"/>
      <c r="O455" s="477"/>
      <c r="P455" s="477"/>
    </row>
    <row r="456" spans="1:16">
      <c r="A456" s="849"/>
      <c r="B456" s="470"/>
      <c r="C456" s="670" t="s">
        <v>300</v>
      </c>
      <c r="D456" s="470" t="s">
        <v>240</v>
      </c>
      <c r="E456" s="427">
        <v>0.23</v>
      </c>
      <c r="F456" s="576">
        <f>F454*E456</f>
        <v>0.23</v>
      </c>
      <c r="G456" s="513"/>
      <c r="H456" s="513"/>
      <c r="I456" s="513"/>
      <c r="J456" s="576"/>
      <c r="K456" s="513"/>
      <c r="L456" s="513"/>
      <c r="M456" s="513"/>
      <c r="N456" s="477"/>
      <c r="O456" s="477"/>
      <c r="P456" s="477"/>
    </row>
    <row r="457" spans="1:16" ht="31.5">
      <c r="A457" s="849"/>
      <c r="B457" s="470" t="s">
        <v>553</v>
      </c>
      <c r="C457" s="346" t="s">
        <v>469</v>
      </c>
      <c r="D457" s="470" t="s">
        <v>314</v>
      </c>
      <c r="E457" s="427">
        <v>1</v>
      </c>
      <c r="F457" s="728">
        <f>F454*E457</f>
        <v>1</v>
      </c>
      <c r="G457" s="513"/>
      <c r="H457" s="513"/>
      <c r="I457" s="513"/>
      <c r="J457" s="576"/>
      <c r="K457" s="556"/>
      <c r="L457" s="556"/>
      <c r="M457" s="513"/>
      <c r="N457" s="477"/>
      <c r="O457" s="477"/>
      <c r="P457" s="477"/>
    </row>
    <row r="458" spans="1:16">
      <c r="A458" s="850"/>
      <c r="B458" s="557"/>
      <c r="C458" s="671" t="s">
        <v>302</v>
      </c>
      <c r="D458" s="557" t="s">
        <v>240</v>
      </c>
      <c r="E458" s="558">
        <v>0.04</v>
      </c>
      <c r="F458" s="588">
        <f>F454*E458</f>
        <v>0.04</v>
      </c>
      <c r="G458" s="662"/>
      <c r="H458" s="560"/>
      <c r="I458" s="560"/>
      <c r="J458" s="588"/>
      <c r="K458" s="662"/>
      <c r="L458" s="662"/>
      <c r="M458" s="560"/>
      <c r="N458" s="477"/>
      <c r="O458" s="477"/>
      <c r="P458" s="477"/>
    </row>
    <row r="459" spans="1:16" ht="31.5">
      <c r="A459" s="848">
        <v>50</v>
      </c>
      <c r="B459" s="469" t="s">
        <v>375</v>
      </c>
      <c r="C459" s="346" t="s">
        <v>470</v>
      </c>
      <c r="D459" s="470" t="s">
        <v>314</v>
      </c>
      <c r="E459" s="427"/>
      <c r="F459" s="727">
        <v>1</v>
      </c>
      <c r="G459" s="554"/>
      <c r="H459" s="670"/>
      <c r="I459" s="513"/>
      <c r="J459" s="470"/>
      <c r="K459" s="554"/>
      <c r="L459" s="554"/>
      <c r="M459" s="513"/>
      <c r="N459" s="477"/>
      <c r="O459" s="477"/>
      <c r="P459" s="477"/>
    </row>
    <row r="460" spans="1:16">
      <c r="A460" s="849"/>
      <c r="B460" s="470"/>
      <c r="C460" s="670" t="s">
        <v>261</v>
      </c>
      <c r="D460" s="470" t="s">
        <v>221</v>
      </c>
      <c r="E460" s="427">
        <v>1.51</v>
      </c>
      <c r="F460" s="576">
        <f>F459*E460</f>
        <v>1.51</v>
      </c>
      <c r="G460" s="513"/>
      <c r="H460" s="513"/>
      <c r="I460" s="513"/>
      <c r="J460" s="576"/>
      <c r="K460" s="513"/>
      <c r="L460" s="576"/>
      <c r="M460" s="513"/>
      <c r="N460" s="477"/>
      <c r="O460" s="477"/>
      <c r="P460" s="477"/>
    </row>
    <row r="461" spans="1:16">
      <c r="A461" s="849"/>
      <c r="B461" s="470"/>
      <c r="C461" s="670" t="s">
        <v>300</v>
      </c>
      <c r="D461" s="470" t="s">
        <v>240</v>
      </c>
      <c r="E461" s="427">
        <v>0.13</v>
      </c>
      <c r="F461" s="576">
        <f>F459*E461</f>
        <v>0.13</v>
      </c>
      <c r="G461" s="513"/>
      <c r="H461" s="513"/>
      <c r="I461" s="513"/>
      <c r="J461" s="576"/>
      <c r="K461" s="513"/>
      <c r="L461" s="513"/>
      <c r="M461" s="513"/>
      <c r="N461" s="477"/>
      <c r="O461" s="477"/>
      <c r="P461" s="477"/>
    </row>
    <row r="462" spans="1:16">
      <c r="A462" s="849"/>
      <c r="B462" s="577"/>
      <c r="C462" s="346" t="s">
        <v>471</v>
      </c>
      <c r="D462" s="470" t="s">
        <v>314</v>
      </c>
      <c r="E462" s="427">
        <v>1</v>
      </c>
      <c r="F462" s="728">
        <f>F459*E462</f>
        <v>1</v>
      </c>
      <c r="G462" s="513"/>
      <c r="H462" s="513"/>
      <c r="I462" s="513"/>
      <c r="J462" s="576"/>
      <c r="K462" s="556"/>
      <c r="L462" s="556"/>
      <c r="M462" s="513"/>
      <c r="N462" s="477"/>
      <c r="O462" s="477"/>
      <c r="P462" s="477"/>
    </row>
    <row r="463" spans="1:16">
      <c r="A463" s="850"/>
      <c r="B463" s="557"/>
      <c r="C463" s="671" t="s">
        <v>302</v>
      </c>
      <c r="D463" s="557" t="s">
        <v>240</v>
      </c>
      <c r="E463" s="558">
        <v>7.0000000000000007E-2</v>
      </c>
      <c r="F463" s="588">
        <f>F459*E463</f>
        <v>7.0000000000000007E-2</v>
      </c>
      <c r="G463" s="662"/>
      <c r="H463" s="560"/>
      <c r="I463" s="560"/>
      <c r="J463" s="588"/>
      <c r="K463" s="662"/>
      <c r="L463" s="662"/>
      <c r="M463" s="560"/>
      <c r="N463" s="477"/>
      <c r="O463" s="477"/>
      <c r="P463" s="477"/>
    </row>
    <row r="464" spans="1:16">
      <c r="A464" s="848">
        <v>51</v>
      </c>
      <c r="B464" s="469" t="s">
        <v>472</v>
      </c>
      <c r="C464" s="346" t="s">
        <v>473</v>
      </c>
      <c r="D464" s="470" t="s">
        <v>276</v>
      </c>
      <c r="E464" s="427"/>
      <c r="F464" s="563">
        <v>5.6000000000000001E-2</v>
      </c>
      <c r="G464" s="554"/>
      <c r="H464" s="670"/>
      <c r="I464" s="513"/>
      <c r="J464" s="470"/>
      <c r="K464" s="554"/>
      <c r="L464" s="554"/>
      <c r="M464" s="513"/>
      <c r="N464" s="477"/>
      <c r="O464" s="477"/>
      <c r="P464" s="477"/>
    </row>
    <row r="465" spans="1:16">
      <c r="A465" s="849"/>
      <c r="B465" s="470"/>
      <c r="C465" s="670" t="s">
        <v>261</v>
      </c>
      <c r="D465" s="470" t="s">
        <v>221</v>
      </c>
      <c r="E465" s="427">
        <v>52.2</v>
      </c>
      <c r="F465" s="576">
        <f>F464*E465</f>
        <v>2.9232</v>
      </c>
      <c r="G465" s="513"/>
      <c r="H465" s="513"/>
      <c r="I465" s="513"/>
      <c r="J465" s="576"/>
      <c r="K465" s="513"/>
      <c r="L465" s="576"/>
      <c r="M465" s="513"/>
      <c r="N465" s="477"/>
      <c r="O465" s="477"/>
      <c r="P465" s="477"/>
    </row>
    <row r="466" spans="1:16">
      <c r="A466" s="849"/>
      <c r="B466" s="470"/>
      <c r="C466" s="670" t="s">
        <v>300</v>
      </c>
      <c r="D466" s="470" t="s">
        <v>240</v>
      </c>
      <c r="E466" s="427">
        <v>8.2899999999999991</v>
      </c>
      <c r="F466" s="576">
        <f>F464*E466</f>
        <v>0.46423999999999999</v>
      </c>
      <c r="G466" s="513"/>
      <c r="H466" s="513"/>
      <c r="I466" s="513"/>
      <c r="J466" s="576"/>
      <c r="K466" s="513"/>
      <c r="L466" s="513"/>
      <c r="M466" s="513"/>
      <c r="N466" s="477"/>
      <c r="O466" s="477"/>
      <c r="P466" s="477"/>
    </row>
    <row r="467" spans="1:16">
      <c r="A467" s="849"/>
      <c r="B467" s="470" t="s">
        <v>554</v>
      </c>
      <c r="C467" s="346" t="s">
        <v>473</v>
      </c>
      <c r="D467" s="470" t="s">
        <v>299</v>
      </c>
      <c r="E467" s="427"/>
      <c r="F467" s="600">
        <v>1.5</v>
      </c>
      <c r="G467" s="513"/>
      <c r="H467" s="513"/>
      <c r="I467" s="513"/>
      <c r="J467" s="576"/>
      <c r="K467" s="556"/>
      <c r="L467" s="556"/>
      <c r="M467" s="513"/>
      <c r="N467" s="477"/>
      <c r="O467" s="477"/>
      <c r="P467" s="477"/>
    </row>
    <row r="468" spans="1:16">
      <c r="A468" s="849"/>
      <c r="B468" s="657"/>
      <c r="C468" s="670" t="s">
        <v>474</v>
      </c>
      <c r="D468" s="657" t="s">
        <v>434</v>
      </c>
      <c r="E468" s="427">
        <v>10.5</v>
      </c>
      <c r="F468" s="559">
        <f>F464*E468</f>
        <v>0.58799999999999997</v>
      </c>
      <c r="G468" s="556"/>
      <c r="H468" s="513"/>
      <c r="I468" s="513"/>
      <c r="J468" s="576"/>
      <c r="K468" s="556"/>
      <c r="L468" s="556"/>
      <c r="M468" s="513"/>
      <c r="N468" s="477"/>
      <c r="O468" s="477"/>
      <c r="P468" s="477"/>
    </row>
    <row r="469" spans="1:16">
      <c r="A469" s="849"/>
      <c r="B469" s="657" t="s">
        <v>541</v>
      </c>
      <c r="C469" s="670" t="s">
        <v>435</v>
      </c>
      <c r="D469" s="657" t="s">
        <v>434</v>
      </c>
      <c r="E469" s="427">
        <v>20.7</v>
      </c>
      <c r="F469" s="559">
        <f>E469*F464</f>
        <v>1.1592</v>
      </c>
      <c r="G469" s="556"/>
      <c r="H469" s="513"/>
      <c r="I469" s="513"/>
      <c r="J469" s="576"/>
      <c r="K469" s="556"/>
      <c r="L469" s="556"/>
      <c r="M469" s="513"/>
      <c r="N469" s="477"/>
      <c r="O469" s="477"/>
      <c r="P469" s="477"/>
    </row>
    <row r="470" spans="1:16">
      <c r="A470" s="849"/>
      <c r="B470" s="657" t="s">
        <v>555</v>
      </c>
      <c r="C470" s="670" t="s">
        <v>475</v>
      </c>
      <c r="D470" s="657" t="s">
        <v>434</v>
      </c>
      <c r="E470" s="427">
        <v>2.5299999999999998</v>
      </c>
      <c r="F470" s="559">
        <f>E470*F464</f>
        <v>0.14168</v>
      </c>
      <c r="G470" s="556"/>
      <c r="H470" s="513"/>
      <c r="I470" s="513"/>
      <c r="J470" s="576"/>
      <c r="K470" s="556"/>
      <c r="L470" s="556"/>
      <c r="M470" s="513"/>
      <c r="N470" s="477"/>
      <c r="O470" s="477"/>
      <c r="P470" s="477"/>
    </row>
    <row r="471" spans="1:16">
      <c r="A471" s="849"/>
      <c r="B471" s="657"/>
      <c r="C471" s="670" t="s">
        <v>302</v>
      </c>
      <c r="D471" s="657" t="s">
        <v>240</v>
      </c>
      <c r="E471" s="427">
        <v>2.78</v>
      </c>
      <c r="F471" s="559">
        <f>E471*F464</f>
        <v>0.15567999999999999</v>
      </c>
      <c r="G471" s="556"/>
      <c r="H471" s="513"/>
      <c r="I471" s="513"/>
      <c r="J471" s="576"/>
      <c r="K471" s="556"/>
      <c r="L471" s="556"/>
      <c r="M471" s="513"/>
      <c r="N471" s="477"/>
      <c r="O471" s="477"/>
      <c r="P471" s="477"/>
    </row>
    <row r="472" spans="1:16" ht="61.5">
      <c r="A472" s="669">
        <v>52</v>
      </c>
      <c r="B472" s="577"/>
      <c r="C472" s="561" t="s">
        <v>655</v>
      </c>
      <c r="D472" s="577" t="s">
        <v>314</v>
      </c>
      <c r="E472" s="578"/>
      <c r="F472" s="658">
        <v>1</v>
      </c>
      <c r="G472" s="795"/>
      <c r="H472" s="659"/>
      <c r="I472" s="659"/>
      <c r="J472" s="658"/>
      <c r="K472" s="795"/>
      <c r="L472" s="795"/>
      <c r="M472" s="659"/>
      <c r="N472" s="477"/>
      <c r="O472" s="477"/>
      <c r="P472" s="477"/>
    </row>
    <row r="473" spans="1:16">
      <c r="A473" s="848">
        <v>53</v>
      </c>
      <c r="B473" s="577" t="s">
        <v>476</v>
      </c>
      <c r="C473" s="669" t="s">
        <v>477</v>
      </c>
      <c r="D473" s="577" t="s">
        <v>314</v>
      </c>
      <c r="E473" s="578"/>
      <c r="F473" s="658">
        <v>1</v>
      </c>
      <c r="G473" s="795"/>
      <c r="H473" s="659"/>
      <c r="I473" s="659"/>
      <c r="J473" s="658"/>
      <c r="K473" s="795"/>
      <c r="L473" s="795"/>
      <c r="M473" s="659"/>
      <c r="N473" s="477"/>
      <c r="O473" s="477"/>
      <c r="P473" s="477"/>
    </row>
    <row r="474" spans="1:16">
      <c r="A474" s="849"/>
      <c r="B474" s="657"/>
      <c r="C474" s="670" t="s">
        <v>261</v>
      </c>
      <c r="D474" s="657" t="s">
        <v>221</v>
      </c>
      <c r="E474" s="427">
        <v>0.22</v>
      </c>
      <c r="F474" s="559">
        <f>E474*F473</f>
        <v>0.22</v>
      </c>
      <c r="G474" s="556"/>
      <c r="H474" s="513"/>
      <c r="I474" s="513"/>
      <c r="J474" s="559"/>
      <c r="K474" s="556"/>
      <c r="L474" s="556"/>
      <c r="M474" s="513"/>
      <c r="N474" s="477"/>
      <c r="O474" s="477"/>
      <c r="P474" s="477"/>
    </row>
    <row r="475" spans="1:16">
      <c r="A475" s="849"/>
      <c r="B475" s="657"/>
      <c r="C475" s="670" t="s">
        <v>300</v>
      </c>
      <c r="D475" s="657" t="s">
        <v>240</v>
      </c>
      <c r="E475" s="427">
        <v>0.01</v>
      </c>
      <c r="F475" s="559">
        <f>E475*F473</f>
        <v>0.01</v>
      </c>
      <c r="G475" s="556"/>
      <c r="H475" s="513"/>
      <c r="I475" s="513"/>
      <c r="J475" s="559"/>
      <c r="K475" s="556"/>
      <c r="L475" s="556"/>
      <c r="M475" s="513"/>
      <c r="N475" s="477"/>
      <c r="O475" s="477"/>
      <c r="P475" s="477"/>
    </row>
    <row r="476" spans="1:16">
      <c r="A476" s="849"/>
      <c r="B476" s="657" t="s">
        <v>556</v>
      </c>
      <c r="C476" s="670" t="s">
        <v>477</v>
      </c>
      <c r="D476" s="657" t="s">
        <v>314</v>
      </c>
      <c r="E476" s="427">
        <v>1</v>
      </c>
      <c r="F476" s="559">
        <f>E476*F473</f>
        <v>1</v>
      </c>
      <c r="G476" s="556"/>
      <c r="H476" s="513"/>
      <c r="I476" s="513"/>
      <c r="J476" s="559"/>
      <c r="K476" s="556"/>
      <c r="L476" s="556"/>
      <c r="M476" s="513"/>
      <c r="N476" s="477"/>
      <c r="O476" s="477"/>
      <c r="P476" s="477"/>
    </row>
    <row r="477" spans="1:16">
      <c r="A477" s="850"/>
      <c r="B477" s="657"/>
      <c r="C477" s="670" t="s">
        <v>302</v>
      </c>
      <c r="D477" s="657" t="s">
        <v>240</v>
      </c>
      <c r="E477" s="427">
        <v>0.02</v>
      </c>
      <c r="F477" s="559">
        <f>E477*F473</f>
        <v>0.02</v>
      </c>
      <c r="G477" s="556"/>
      <c r="H477" s="513"/>
      <c r="I477" s="513"/>
      <c r="J477" s="559"/>
      <c r="K477" s="556"/>
      <c r="L477" s="556"/>
      <c r="M477" s="513"/>
      <c r="N477" s="477"/>
      <c r="O477" s="477"/>
      <c r="P477" s="477"/>
    </row>
    <row r="478" spans="1:16">
      <c r="A478" s="848">
        <v>54</v>
      </c>
      <c r="B478" s="788" t="s">
        <v>375</v>
      </c>
      <c r="C478" s="561" t="s">
        <v>478</v>
      </c>
      <c r="D478" s="577" t="s">
        <v>314</v>
      </c>
      <c r="E478" s="578"/>
      <c r="F478" s="727">
        <v>1</v>
      </c>
      <c r="G478" s="775"/>
      <c r="H478" s="669"/>
      <c r="I478" s="659"/>
      <c r="J478" s="577"/>
      <c r="K478" s="775"/>
      <c r="L478" s="775"/>
      <c r="M478" s="659"/>
      <c r="N478" s="477"/>
      <c r="O478" s="477"/>
      <c r="P478" s="477"/>
    </row>
    <row r="479" spans="1:16">
      <c r="A479" s="849"/>
      <c r="B479" s="470"/>
      <c r="C479" s="670" t="s">
        <v>261</v>
      </c>
      <c r="D479" s="470" t="s">
        <v>221</v>
      </c>
      <c r="E479" s="427">
        <v>1.51</v>
      </c>
      <c r="F479" s="576">
        <f>F478*E479</f>
        <v>1.51</v>
      </c>
      <c r="G479" s="513"/>
      <c r="H479" s="513"/>
      <c r="I479" s="513"/>
      <c r="J479" s="576"/>
      <c r="K479" s="513"/>
      <c r="L479" s="576"/>
      <c r="M479" s="513"/>
      <c r="N479" s="477"/>
      <c r="O479" s="477"/>
      <c r="P479" s="477"/>
    </row>
    <row r="480" spans="1:16">
      <c r="A480" s="849"/>
      <c r="B480" s="470"/>
      <c r="C480" s="670" t="s">
        <v>300</v>
      </c>
      <c r="D480" s="470" t="s">
        <v>240</v>
      </c>
      <c r="E480" s="427">
        <v>0.13</v>
      </c>
      <c r="F480" s="576">
        <f>F478*E480</f>
        <v>0.13</v>
      </c>
      <c r="G480" s="513"/>
      <c r="H480" s="513"/>
      <c r="I480" s="513"/>
      <c r="J480" s="576"/>
      <c r="K480" s="513"/>
      <c r="L480" s="513"/>
      <c r="M480" s="513"/>
      <c r="N480" s="477"/>
      <c r="O480" s="477"/>
      <c r="P480" s="477"/>
    </row>
    <row r="481" spans="1:16">
      <c r="A481" s="849"/>
      <c r="B481" s="470"/>
      <c r="C481" s="346" t="s">
        <v>479</v>
      </c>
      <c r="D481" s="470" t="s">
        <v>314</v>
      </c>
      <c r="E481" s="427">
        <v>1</v>
      </c>
      <c r="F481" s="728">
        <f>E481*F478</f>
        <v>1</v>
      </c>
      <c r="G481" s="513"/>
      <c r="H481" s="513"/>
      <c r="I481" s="513"/>
      <c r="J481" s="576"/>
      <c r="K481" s="556"/>
      <c r="L481" s="556"/>
      <c r="M481" s="513"/>
      <c r="N481" s="477"/>
      <c r="O481" s="477"/>
      <c r="P481" s="477"/>
    </row>
    <row r="482" spans="1:16">
      <c r="A482" s="850"/>
      <c r="B482" s="557"/>
      <c r="C482" s="671" t="s">
        <v>302</v>
      </c>
      <c r="D482" s="557" t="s">
        <v>240</v>
      </c>
      <c r="E482" s="558">
        <v>7.0000000000000007E-2</v>
      </c>
      <c r="F482" s="588">
        <f>F478*E482</f>
        <v>7.0000000000000007E-2</v>
      </c>
      <c r="G482" s="662"/>
      <c r="H482" s="560"/>
      <c r="I482" s="560"/>
      <c r="J482" s="588"/>
      <c r="K482" s="662"/>
      <c r="L482" s="662"/>
      <c r="M482" s="560"/>
      <c r="N482" s="477"/>
      <c r="O482" s="477"/>
      <c r="P482" s="477"/>
    </row>
    <row r="483" spans="1:16" ht="31.5">
      <c r="A483" s="848">
        <v>55</v>
      </c>
      <c r="B483" s="788" t="s">
        <v>375</v>
      </c>
      <c r="C483" s="561" t="s">
        <v>480</v>
      </c>
      <c r="D483" s="577" t="s">
        <v>314</v>
      </c>
      <c r="E483" s="578"/>
      <c r="F483" s="727">
        <v>1</v>
      </c>
      <c r="G483" s="775"/>
      <c r="H483" s="669"/>
      <c r="I483" s="659"/>
      <c r="J483" s="577"/>
      <c r="K483" s="775"/>
      <c r="L483" s="775"/>
      <c r="M483" s="659"/>
      <c r="N483" s="477"/>
      <c r="O483" s="477"/>
      <c r="P483" s="477"/>
    </row>
    <row r="484" spans="1:16">
      <c r="A484" s="849"/>
      <c r="B484" s="470"/>
      <c r="C484" s="670" t="s">
        <v>261</v>
      </c>
      <c r="D484" s="470" t="s">
        <v>221</v>
      </c>
      <c r="E484" s="427">
        <v>1.51</v>
      </c>
      <c r="F484" s="576">
        <f>F483*E484</f>
        <v>1.51</v>
      </c>
      <c r="G484" s="513"/>
      <c r="H484" s="513"/>
      <c r="I484" s="513"/>
      <c r="J484" s="576"/>
      <c r="K484" s="513"/>
      <c r="L484" s="576"/>
      <c r="M484" s="513"/>
      <c r="N484" s="477"/>
      <c r="O484" s="477"/>
      <c r="P484" s="477"/>
    </row>
    <row r="485" spans="1:16">
      <c r="A485" s="849"/>
      <c r="B485" s="470"/>
      <c r="C485" s="670" t="s">
        <v>300</v>
      </c>
      <c r="D485" s="470" t="s">
        <v>240</v>
      </c>
      <c r="E485" s="427">
        <v>0.13</v>
      </c>
      <c r="F485" s="576">
        <f>F483*E485</f>
        <v>0.13</v>
      </c>
      <c r="G485" s="513"/>
      <c r="H485" s="513"/>
      <c r="I485" s="513"/>
      <c r="J485" s="576"/>
      <c r="K485" s="513"/>
      <c r="L485" s="513"/>
      <c r="M485" s="513"/>
      <c r="N485" s="477"/>
      <c r="O485" s="477"/>
      <c r="P485" s="477"/>
    </row>
    <row r="486" spans="1:16" ht="31.5">
      <c r="A486" s="849"/>
      <c r="B486" s="470"/>
      <c r="C486" s="346" t="s">
        <v>480</v>
      </c>
      <c r="D486" s="470" t="s">
        <v>314</v>
      </c>
      <c r="E486" s="427">
        <v>1</v>
      </c>
      <c r="F486" s="728">
        <f>E486*F483</f>
        <v>1</v>
      </c>
      <c r="G486" s="513"/>
      <c r="H486" s="513"/>
      <c r="I486" s="513"/>
      <c r="J486" s="576"/>
      <c r="K486" s="556"/>
      <c r="L486" s="556"/>
      <c r="M486" s="513"/>
      <c r="N486" s="477"/>
      <c r="O486" s="477"/>
      <c r="P486" s="477"/>
    </row>
    <row r="487" spans="1:16">
      <c r="A487" s="850"/>
      <c r="B487" s="557"/>
      <c r="C487" s="671" t="s">
        <v>302</v>
      </c>
      <c r="D487" s="557" t="s">
        <v>240</v>
      </c>
      <c r="E487" s="558">
        <v>7.0000000000000007E-2</v>
      </c>
      <c r="F487" s="588">
        <f>F483*E487</f>
        <v>7.0000000000000007E-2</v>
      </c>
      <c r="G487" s="662"/>
      <c r="H487" s="560"/>
      <c r="I487" s="560"/>
      <c r="J487" s="588"/>
      <c r="K487" s="662"/>
      <c r="L487" s="662"/>
      <c r="M487" s="560"/>
      <c r="N487" s="477"/>
      <c r="O487" s="477"/>
      <c r="P487" s="477"/>
    </row>
    <row r="488" spans="1:16">
      <c r="A488" s="796"/>
      <c r="B488" s="775"/>
      <c r="C488" s="569" t="s">
        <v>481</v>
      </c>
      <c r="D488" s="815"/>
      <c r="E488" s="816"/>
      <c r="F488" s="817"/>
      <c r="G488" s="817"/>
      <c r="H488" s="818"/>
      <c r="I488" s="797"/>
      <c r="J488" s="797"/>
      <c r="K488" s="797"/>
      <c r="L488" s="797"/>
      <c r="M488" s="798"/>
      <c r="N488" s="799"/>
      <c r="O488" s="477"/>
      <c r="P488" s="477"/>
    </row>
    <row r="489" spans="1:16">
      <c r="B489" s="554"/>
      <c r="C489" s="554" t="s">
        <v>482</v>
      </c>
      <c r="D489" s="819" t="s">
        <v>671</v>
      </c>
      <c r="E489" s="820"/>
      <c r="F489" s="135"/>
      <c r="G489" s="135"/>
      <c r="H489" s="135"/>
      <c r="I489" s="556"/>
      <c r="J489" s="556"/>
      <c r="K489" s="556"/>
      <c r="L489" s="556"/>
      <c r="M489" s="634"/>
      <c r="N489" s="799"/>
      <c r="O489" s="477"/>
      <c r="P489" s="477"/>
    </row>
    <row r="490" spans="1:16">
      <c r="B490" s="554"/>
      <c r="C490" s="554" t="s">
        <v>255</v>
      </c>
      <c r="D490" s="820"/>
      <c r="E490" s="820"/>
      <c r="F490" s="135"/>
      <c r="G490" s="135"/>
      <c r="H490" s="821"/>
      <c r="I490" s="800"/>
      <c r="J490" s="800"/>
      <c r="K490" s="800"/>
      <c r="L490" s="800"/>
      <c r="M490" s="801"/>
      <c r="N490" s="477"/>
      <c r="O490" s="477"/>
      <c r="P490" s="477"/>
    </row>
    <row r="491" spans="1:16">
      <c r="B491" s="554"/>
      <c r="C491" s="554" t="s">
        <v>483</v>
      </c>
      <c r="D491" s="819" t="s">
        <v>671</v>
      </c>
      <c r="E491" s="820"/>
      <c r="F491" s="135"/>
      <c r="G491" s="135"/>
      <c r="H491" s="135"/>
      <c r="I491" s="556"/>
      <c r="J491" s="556"/>
      <c r="K491" s="556"/>
      <c r="L491" s="556"/>
      <c r="M491" s="634"/>
      <c r="N491" s="477"/>
      <c r="O491" s="477"/>
      <c r="P491" s="477"/>
    </row>
    <row r="492" spans="1:16">
      <c r="B492" s="554"/>
      <c r="C492" s="554" t="s">
        <v>255</v>
      </c>
      <c r="D492" s="820"/>
      <c r="E492" s="820"/>
      <c r="F492" s="135"/>
      <c r="G492" s="135"/>
      <c r="H492" s="821"/>
      <c r="I492" s="800"/>
      <c r="J492" s="800"/>
      <c r="K492" s="800"/>
      <c r="L492" s="800"/>
      <c r="M492" s="801"/>
      <c r="N492" s="477"/>
      <c r="O492" s="477"/>
      <c r="P492" s="477"/>
    </row>
    <row r="493" spans="1:16">
      <c r="B493" s="554"/>
      <c r="C493" s="585" t="s">
        <v>484</v>
      </c>
      <c r="D493" s="819" t="s">
        <v>671</v>
      </c>
      <c r="E493" s="822"/>
      <c r="F493" s="135"/>
      <c r="G493" s="135"/>
      <c r="H493" s="135"/>
      <c r="I493" s="556"/>
      <c r="J493" s="556"/>
      <c r="K493" s="556"/>
      <c r="L493" s="556"/>
      <c r="M493" s="802"/>
      <c r="N493" s="477"/>
      <c r="O493" s="477"/>
      <c r="P493" s="477"/>
    </row>
    <row r="494" spans="1:16">
      <c r="B494" s="554"/>
      <c r="C494" s="554" t="s">
        <v>255</v>
      </c>
      <c r="D494" s="820"/>
      <c r="E494" s="554"/>
      <c r="F494" s="556"/>
      <c r="G494" s="556"/>
      <c r="H494" s="800"/>
      <c r="I494" s="800"/>
      <c r="J494" s="800"/>
      <c r="K494" s="800"/>
      <c r="L494" s="800"/>
      <c r="M494" s="803"/>
      <c r="N494" s="799"/>
      <c r="O494" s="477"/>
      <c r="P494" s="477"/>
    </row>
    <row r="495" spans="1:16">
      <c r="A495" s="796"/>
      <c r="B495" s="796"/>
      <c r="C495" s="796"/>
      <c r="D495" s="796"/>
      <c r="E495" s="796"/>
      <c r="F495" s="796"/>
      <c r="G495" s="796"/>
      <c r="H495" s="796"/>
      <c r="I495" s="796"/>
      <c r="J495" s="796"/>
      <c r="K495" s="796"/>
      <c r="L495" s="796"/>
      <c r="M495" s="796"/>
    </row>
  </sheetData>
  <mergeCells count="125">
    <mergeCell ref="N402:Q402"/>
    <mergeCell ref="N403:Q403"/>
    <mergeCell ref="A412:A416"/>
    <mergeCell ref="A417:A421"/>
    <mergeCell ref="A422:A426"/>
    <mergeCell ref="A427:A431"/>
    <mergeCell ref="A432:A436"/>
    <mergeCell ref="A437:A442"/>
    <mergeCell ref="A443:A448"/>
    <mergeCell ref="N26:Q26"/>
    <mergeCell ref="A27:A29"/>
    <mergeCell ref="N27:Q27"/>
    <mergeCell ref="N28:Q28"/>
    <mergeCell ref="A20:A21"/>
    <mergeCell ref="N30:Q30"/>
    <mergeCell ref="N31:Q31"/>
    <mergeCell ref="A136:A156"/>
    <mergeCell ref="A157:A178"/>
    <mergeCell ref="A30:A39"/>
    <mergeCell ref="A40:A42"/>
    <mergeCell ref="A43:A50"/>
    <mergeCell ref="A51:A53"/>
    <mergeCell ref="A87:A91"/>
    <mergeCell ref="A92:A96"/>
    <mergeCell ref="A97:A105"/>
    <mergeCell ref="A108:A112"/>
    <mergeCell ref="A113:A135"/>
    <mergeCell ref="A54:A60"/>
    <mergeCell ref="A62:A66"/>
    <mergeCell ref="A67:A71"/>
    <mergeCell ref="A72:A76"/>
    <mergeCell ref="A77:A81"/>
    <mergeCell ref="A82:A86"/>
    <mergeCell ref="N18:Q18"/>
    <mergeCell ref="A8:A12"/>
    <mergeCell ref="N20:Q20"/>
    <mergeCell ref="N21:Q21"/>
    <mergeCell ref="A22:A23"/>
    <mergeCell ref="N22:Q22"/>
    <mergeCell ref="N23:Q23"/>
    <mergeCell ref="A24:A25"/>
    <mergeCell ref="N25:Q25"/>
    <mergeCell ref="A1:C1"/>
    <mergeCell ref="K1:M1"/>
    <mergeCell ref="N11:Q11"/>
    <mergeCell ref="A13:A14"/>
    <mergeCell ref="N13:Q13"/>
    <mergeCell ref="N14:Q14"/>
    <mergeCell ref="A15:A17"/>
    <mergeCell ref="N15:Q15"/>
    <mergeCell ref="N16:Q16"/>
    <mergeCell ref="N17:Q17"/>
    <mergeCell ref="A2:M2"/>
    <mergeCell ref="A3:A6"/>
    <mergeCell ref="B3:B6"/>
    <mergeCell ref="C3:C6"/>
    <mergeCell ref="D3:D6"/>
    <mergeCell ref="E3:F4"/>
    <mergeCell ref="G3:H4"/>
    <mergeCell ref="I3:J4"/>
    <mergeCell ref="K3:L4"/>
    <mergeCell ref="M3:M6"/>
    <mergeCell ref="E5:E6"/>
    <mergeCell ref="F5:F6"/>
    <mergeCell ref="G5:G6"/>
    <mergeCell ref="H5:H6"/>
    <mergeCell ref="I5:I6"/>
    <mergeCell ref="J5:J6"/>
    <mergeCell ref="K5:K6"/>
    <mergeCell ref="L5:L6"/>
    <mergeCell ref="A204:A208"/>
    <mergeCell ref="A209:A213"/>
    <mergeCell ref="A214:A218"/>
    <mergeCell ref="A219:A223"/>
    <mergeCell ref="A224:A228"/>
    <mergeCell ref="A18:A19"/>
    <mergeCell ref="A179:A183"/>
    <mergeCell ref="A184:A188"/>
    <mergeCell ref="A189:A193"/>
    <mergeCell ref="A194:A198"/>
    <mergeCell ref="A199:A203"/>
    <mergeCell ref="A229:A233"/>
    <mergeCell ref="A234:A238"/>
    <mergeCell ref="B239:C239"/>
    <mergeCell ref="A240:A241"/>
    <mergeCell ref="A242:A244"/>
    <mergeCell ref="A245:A246"/>
    <mergeCell ref="A247:A248"/>
    <mergeCell ref="A249:A250"/>
    <mergeCell ref="A251:A252"/>
    <mergeCell ref="A253:A254"/>
    <mergeCell ref="A256:A258"/>
    <mergeCell ref="A259:A260"/>
    <mergeCell ref="A261:A262"/>
    <mergeCell ref="A263:A264"/>
    <mergeCell ref="A320:A332"/>
    <mergeCell ref="A333:A345"/>
    <mergeCell ref="A346:A350"/>
    <mergeCell ref="A351:A355"/>
    <mergeCell ref="A356:A360"/>
    <mergeCell ref="A361:A363"/>
    <mergeCell ref="A364:A367"/>
    <mergeCell ref="A369:A374"/>
    <mergeCell ref="A265:A266"/>
    <mergeCell ref="A268:A276"/>
    <mergeCell ref="A277:A285"/>
    <mergeCell ref="A286:A294"/>
    <mergeCell ref="A295:A299"/>
    <mergeCell ref="A300:A304"/>
    <mergeCell ref="A305:A309"/>
    <mergeCell ref="A310:A314"/>
    <mergeCell ref="A315:A319"/>
    <mergeCell ref="A464:A471"/>
    <mergeCell ref="A473:A477"/>
    <mergeCell ref="A478:A482"/>
    <mergeCell ref="A483:A487"/>
    <mergeCell ref="A375:A378"/>
    <mergeCell ref="A380:A382"/>
    <mergeCell ref="A383:A390"/>
    <mergeCell ref="A391:A393"/>
    <mergeCell ref="A394:A400"/>
    <mergeCell ref="A402:A411"/>
    <mergeCell ref="A449:A453"/>
    <mergeCell ref="A454:A458"/>
    <mergeCell ref="A459:A463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O.X2-1</vt:lpstr>
      <vt:lpstr>x.2-1</vt:lpstr>
      <vt:lpstr>x2-2</vt:lpstr>
      <vt:lpstr>X2-3</vt:lpstr>
      <vt:lpstr>'O.X2-1'!Print_Area</vt:lpstr>
      <vt:lpstr>'x.2-1'!Print_Area</vt:lpstr>
      <vt:lpstr>'x2-2'!Print_Area</vt:lpstr>
      <vt:lpstr>'X2-3'!Print_Area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2020-01-06T09:31:32Z</dcterms:modified>
</cp:coreProperties>
</file>