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/>
  </bookViews>
  <sheets>
    <sheet name="კრებსითი" sheetId="7" r:id="rId1"/>
    <sheet name="აეროპორტი 35" sheetId="16" r:id="rId2"/>
    <sheet name="ვარკეთილი 341" sheetId="17" r:id="rId3"/>
    <sheet name="ვარკეთილი 401" sheetId="18" r:id="rId4"/>
  </sheets>
  <calcPr calcId="162913"/>
</workbook>
</file>

<file path=xl/calcChain.xml><?xml version="1.0" encoding="utf-8"?>
<calcChain xmlns="http://schemas.openxmlformats.org/spreadsheetml/2006/main">
  <c r="M206" i="16" l="1"/>
  <c r="M207" i="16"/>
  <c r="M125" i="16"/>
  <c r="M126" i="16"/>
  <c r="M129" i="16"/>
  <c r="E105" i="16"/>
  <c r="E79" i="16"/>
  <c r="E95" i="16"/>
  <c r="N125" i="16" l="1"/>
  <c r="N206" i="16"/>
  <c r="E260" i="18"/>
  <c r="E256" i="18"/>
  <c r="E255" i="18"/>
  <c r="A255" i="18"/>
  <c r="A256" i="18" s="1"/>
  <c r="A257" i="18" s="1"/>
  <c r="A258" i="18" s="1"/>
  <c r="A259" i="18" s="1"/>
  <c r="A260" i="18" s="1"/>
  <c r="A245" i="18"/>
  <c r="A246" i="18" s="1"/>
  <c r="A247" i="18" s="1"/>
  <c r="A248" i="18" s="1"/>
  <c r="A249" i="18" s="1"/>
  <c r="A250" i="18" s="1"/>
  <c r="A251" i="18" s="1"/>
  <c r="A252" i="18" s="1"/>
  <c r="A253" i="18" s="1"/>
  <c r="E244" i="18"/>
  <c r="E243" i="18"/>
  <c r="E242" i="18"/>
  <c r="E240" i="18"/>
  <c r="A240" i="18"/>
  <c r="A241" i="18" s="1"/>
  <c r="A242" i="18" s="1"/>
  <c r="A243" i="18" s="1"/>
  <c r="A228" i="18"/>
  <c r="A229" i="18" s="1"/>
  <c r="A230" i="18" s="1"/>
  <c r="A231" i="18" s="1"/>
  <c r="E226" i="18"/>
  <c r="O224" i="18"/>
  <c r="O223" i="18"/>
  <c r="O227" i="18" s="1"/>
  <c r="E227" i="18" s="1"/>
  <c r="A223" i="18"/>
  <c r="A224" i="18" s="1"/>
  <c r="A225" i="18" s="1"/>
  <c r="A226" i="18" s="1"/>
  <c r="E222" i="18"/>
  <c r="E221" i="18"/>
  <c r="E220" i="18"/>
  <c r="A220" i="18"/>
  <c r="A221" i="18" s="1"/>
  <c r="A222" i="18" s="1"/>
  <c r="A206" i="18"/>
  <c r="A207" i="18" s="1"/>
  <c r="A208" i="18" s="1"/>
  <c r="O202" i="18"/>
  <c r="O201" i="18"/>
  <c r="O200" i="18"/>
  <c r="A199" i="18"/>
  <c r="A200" i="18" s="1"/>
  <c r="A201" i="18" s="1"/>
  <c r="A202" i="18" s="1"/>
  <c r="A203" i="18" s="1"/>
  <c r="A204" i="18" s="1"/>
  <c r="E194" i="18"/>
  <c r="O193" i="18"/>
  <c r="E193" i="18"/>
  <c r="A192" i="18"/>
  <c r="A193" i="18" s="1"/>
  <c r="A194" i="18" s="1"/>
  <c r="A195" i="18" s="1"/>
  <c r="A196" i="18" s="1"/>
  <c r="A197" i="18" s="1"/>
  <c r="E190" i="18"/>
  <c r="E189" i="18"/>
  <c r="E188" i="18"/>
  <c r="E187" i="18"/>
  <c r="E186" i="18"/>
  <c r="E185" i="18"/>
  <c r="A185" i="18"/>
  <c r="A186" i="18" s="1"/>
  <c r="A187" i="18" s="1"/>
  <c r="A188" i="18" s="1"/>
  <c r="A189" i="18" s="1"/>
  <c r="A190" i="18" s="1"/>
  <c r="E183" i="18"/>
  <c r="E182" i="18"/>
  <c r="E181" i="18"/>
  <c r="E180" i="18"/>
  <c r="A180" i="18"/>
  <c r="A181" i="18" s="1"/>
  <c r="A182" i="18" s="1"/>
  <c r="A183" i="18" s="1"/>
  <c r="A169" i="18"/>
  <c r="A170" i="18" s="1"/>
  <c r="A171" i="18" s="1"/>
  <c r="A172" i="18" s="1"/>
  <c r="E168" i="18"/>
  <c r="E171" i="18" s="1"/>
  <c r="E167" i="18"/>
  <c r="E164" i="18"/>
  <c r="A164" i="18"/>
  <c r="A165" i="18" s="1"/>
  <c r="A166" i="18" s="1"/>
  <c r="A167" i="18" s="1"/>
  <c r="E162" i="18"/>
  <c r="E161" i="18"/>
  <c r="E160" i="18"/>
  <c r="E159" i="18"/>
  <c r="A159" i="18"/>
  <c r="A160" i="18" s="1"/>
  <c r="A161" i="18" s="1"/>
  <c r="A162" i="18" s="1"/>
  <c r="A154" i="18"/>
  <c r="A155" i="18" s="1"/>
  <c r="A156" i="18" s="1"/>
  <c r="A157" i="18" s="1"/>
  <c r="E153" i="18"/>
  <c r="E157" i="18" s="1"/>
  <c r="E152" i="18"/>
  <c r="E151" i="18"/>
  <c r="E150" i="18"/>
  <c r="E147" i="18"/>
  <c r="A147" i="18"/>
  <c r="A148" i="18" s="1"/>
  <c r="A149" i="18" s="1"/>
  <c r="A150" i="18" s="1"/>
  <c r="A151" i="18" s="1"/>
  <c r="A152" i="18" s="1"/>
  <c r="E145" i="18"/>
  <c r="E144" i="18"/>
  <c r="E143" i="18"/>
  <c r="E141" i="18"/>
  <c r="E140" i="18"/>
  <c r="E139" i="18"/>
  <c r="A139" i="18"/>
  <c r="A140" i="18" s="1"/>
  <c r="A141" i="18" s="1"/>
  <c r="A142" i="18" s="1"/>
  <c r="A143" i="18" s="1"/>
  <c r="A144" i="18" s="1"/>
  <c r="A145" i="18" s="1"/>
  <c r="M136" i="18"/>
  <c r="A126" i="18"/>
  <c r="A127" i="18" s="1"/>
  <c r="A129" i="18" s="1"/>
  <c r="A130" i="18" s="1"/>
  <c r="O123" i="18"/>
  <c r="N123" i="18"/>
  <c r="A121" i="18"/>
  <c r="A122" i="18" s="1"/>
  <c r="A123" i="18" s="1"/>
  <c r="A124" i="18" s="1"/>
  <c r="E120" i="18"/>
  <c r="E124" i="18" s="1"/>
  <c r="E119" i="18"/>
  <c r="E118" i="18"/>
  <c r="E117" i="18"/>
  <c r="E116" i="18"/>
  <c r="O116" i="18" s="1"/>
  <c r="E115" i="18"/>
  <c r="O115" i="18" s="1"/>
  <c r="E114" i="18"/>
  <c r="A114" i="18"/>
  <c r="A115" i="18" s="1"/>
  <c r="A116" i="18" s="1"/>
  <c r="A117" i="18" s="1"/>
  <c r="A118" i="18" s="1"/>
  <c r="A119" i="18" s="1"/>
  <c r="E112" i="18"/>
  <c r="O110" i="18"/>
  <c r="E106" i="18"/>
  <c r="E105" i="18"/>
  <c r="E104" i="18"/>
  <c r="A104" i="18"/>
  <c r="A105" i="18" s="1"/>
  <c r="A106" i="18" s="1"/>
  <c r="A107" i="18" s="1"/>
  <c r="A108" i="18" s="1"/>
  <c r="A109" i="18" s="1"/>
  <c r="A110" i="18" s="1"/>
  <c r="A111" i="18" s="1"/>
  <c r="A112" i="18" s="1"/>
  <c r="O100" i="18"/>
  <c r="N100" i="18"/>
  <c r="O99" i="18"/>
  <c r="N99" i="18"/>
  <c r="O98" i="18"/>
  <c r="N98" i="18"/>
  <c r="O97" i="18"/>
  <c r="N97" i="18"/>
  <c r="O96" i="18"/>
  <c r="N96" i="18"/>
  <c r="O95" i="18"/>
  <c r="N95" i="18"/>
  <c r="A93" i="18"/>
  <c r="A94" i="18" s="1"/>
  <c r="A95" i="18" s="1"/>
  <c r="A96" i="18" s="1"/>
  <c r="A97" i="18" s="1"/>
  <c r="A98" i="18" s="1"/>
  <c r="A99" i="18" s="1"/>
  <c r="A100" i="18" s="1"/>
  <c r="A101" i="18" s="1"/>
  <c r="A87" i="18"/>
  <c r="A88" i="18" s="1"/>
  <c r="A89" i="18" s="1"/>
  <c r="A90" i="18" s="1"/>
  <c r="A91" i="18" s="1"/>
  <c r="E86" i="18"/>
  <c r="E85" i="18"/>
  <c r="E84" i="18"/>
  <c r="E83" i="18"/>
  <c r="E82" i="18"/>
  <c r="A82" i="18"/>
  <c r="A83" i="18" s="1"/>
  <c r="A84" i="18" s="1"/>
  <c r="A85" i="18" s="1"/>
  <c r="E80" i="18"/>
  <c r="E77" i="18"/>
  <c r="E76" i="18"/>
  <c r="E75" i="18"/>
  <c r="E74" i="18"/>
  <c r="E73" i="18"/>
  <c r="A73" i="18"/>
  <c r="A74" i="18" s="1"/>
  <c r="A75" i="18" s="1"/>
  <c r="A76" i="18" s="1"/>
  <c r="A77" i="18" s="1"/>
  <c r="A78" i="18" s="1"/>
  <c r="A79" i="18" s="1"/>
  <c r="A80" i="18" s="1"/>
  <c r="E71" i="18"/>
  <c r="E70" i="18"/>
  <c r="E69" i="18"/>
  <c r="E68" i="18"/>
  <c r="A68" i="18"/>
  <c r="A69" i="18" s="1"/>
  <c r="A70" i="18" s="1"/>
  <c r="A71" i="18" s="1"/>
  <c r="E66" i="18"/>
  <c r="E63" i="18"/>
  <c r="E62" i="18"/>
  <c r="E61" i="18"/>
  <c r="E60" i="18"/>
  <c r="E59" i="18"/>
  <c r="A59" i="18"/>
  <c r="A60" i="18" s="1"/>
  <c r="A61" i="18" s="1"/>
  <c r="A62" i="18" s="1"/>
  <c r="A63" i="18" s="1"/>
  <c r="A64" i="18" s="1"/>
  <c r="A65" i="18" s="1"/>
  <c r="A66" i="18" s="1"/>
  <c r="E57" i="18"/>
  <c r="E56" i="18"/>
  <c r="E55" i="18"/>
  <c r="E54" i="18"/>
  <c r="A54" i="18"/>
  <c r="A55" i="18" s="1"/>
  <c r="A56" i="18" s="1"/>
  <c r="A57" i="18" s="1"/>
  <c r="E52" i="18"/>
  <c r="E49" i="18"/>
  <c r="E48" i="18"/>
  <c r="E47" i="18"/>
  <c r="E46" i="18"/>
  <c r="E45" i="18"/>
  <c r="E44" i="18"/>
  <c r="A44" i="18"/>
  <c r="A45" i="18" s="1"/>
  <c r="A46" i="18" s="1"/>
  <c r="A47" i="18" s="1"/>
  <c r="A48" i="18" s="1"/>
  <c r="A49" i="18" s="1"/>
  <c r="A50" i="18" s="1"/>
  <c r="A51" i="18" s="1"/>
  <c r="A52" i="18" s="1"/>
  <c r="A36" i="18"/>
  <c r="A34" i="18"/>
  <c r="E33" i="18"/>
  <c r="A30" i="18"/>
  <c r="A31" i="18" s="1"/>
  <c r="A32" i="18" s="1"/>
  <c r="E29" i="18"/>
  <c r="E31" i="18" s="1"/>
  <c r="E28" i="18"/>
  <c r="A28" i="18"/>
  <c r="E26" i="18"/>
  <c r="E25" i="18"/>
  <c r="A25" i="18"/>
  <c r="A26" i="18" s="1"/>
  <c r="A17" i="18"/>
  <c r="E16" i="18"/>
  <c r="E17" i="18" s="1"/>
  <c r="E15" i="18"/>
  <c r="E14" i="18"/>
  <c r="A14" i="18"/>
  <c r="A15" i="18" s="1"/>
  <c r="E169" i="18" l="1"/>
  <c r="E172" i="18"/>
  <c r="E32" i="18"/>
  <c r="E149" i="18"/>
  <c r="E30" i="18"/>
  <c r="E170" i="18"/>
  <c r="E142" i="18"/>
  <c r="E148" i="18"/>
  <c r="E231" i="18"/>
  <c r="E230" i="18"/>
  <c r="E229" i="18"/>
  <c r="E228" i="18"/>
  <c r="E91" i="18"/>
  <c r="E90" i="18"/>
  <c r="E89" i="18"/>
  <c r="E88" i="18"/>
  <c r="E87" i="18"/>
  <c r="N101" i="18"/>
  <c r="E92" i="18" s="1"/>
  <c r="E34" i="18"/>
  <c r="E35" i="18"/>
  <c r="E36" i="18" s="1"/>
  <c r="O125" i="18"/>
  <c r="E125" i="18" s="1"/>
  <c r="E121" i="18"/>
  <c r="E122" i="18"/>
  <c r="E154" i="18"/>
  <c r="O194" i="18"/>
  <c r="O203" i="18" s="1"/>
  <c r="E205" i="18" s="1"/>
  <c r="M214" i="18"/>
  <c r="A211" i="18"/>
  <c r="A209" i="18"/>
  <c r="A210" i="18" s="1"/>
  <c r="E246" i="18"/>
  <c r="E245" i="18"/>
  <c r="E253" i="18"/>
  <c r="E155" i="18"/>
  <c r="E241" i="18"/>
  <c r="I261" i="18" l="1"/>
  <c r="M233" i="18"/>
  <c r="M18" i="18"/>
  <c r="G261" i="18"/>
  <c r="E127" i="18"/>
  <c r="E126" i="18"/>
  <c r="E129" i="18"/>
  <c r="E128" i="18"/>
  <c r="E130" i="18"/>
  <c r="E102" i="18"/>
  <c r="E101" i="18"/>
  <c r="E94" i="18"/>
  <c r="E93" i="18"/>
  <c r="M232" i="18"/>
  <c r="E211" i="18"/>
  <c r="E210" i="18"/>
  <c r="E208" i="18"/>
  <c r="E207" i="18"/>
  <c r="E206" i="18"/>
  <c r="K261" i="18"/>
  <c r="M261" i="18" s="1"/>
  <c r="M173" i="18" l="1"/>
  <c r="M132" i="18"/>
  <c r="M234" i="18"/>
  <c r="M37" i="18"/>
  <c r="M133" i="18"/>
  <c r="M131" i="18"/>
  <c r="E209" i="18"/>
  <c r="L261" i="18"/>
  <c r="N233" i="18" l="1"/>
  <c r="M212" i="18"/>
  <c r="N132" i="18"/>
  <c r="M213" i="18" l="1"/>
  <c r="N213" i="18" l="1"/>
  <c r="K5" i="7" l="1"/>
  <c r="E249" i="17" l="1"/>
  <c r="E245" i="17"/>
  <c r="E244" i="17"/>
  <c r="A244" i="17"/>
  <c r="A245" i="17" s="1"/>
  <c r="A246" i="17" s="1"/>
  <c r="A247" i="17" s="1"/>
  <c r="A248" i="17" s="1"/>
  <c r="A249" i="17" s="1"/>
  <c r="A234" i="17"/>
  <c r="A235" i="17" s="1"/>
  <c r="A236" i="17" s="1"/>
  <c r="A237" i="17" s="1"/>
  <c r="A238" i="17" s="1"/>
  <c r="A239" i="17" s="1"/>
  <c r="A240" i="17" s="1"/>
  <c r="A241" i="17" s="1"/>
  <c r="A242" i="17" s="1"/>
  <c r="E233" i="17"/>
  <c r="E232" i="17"/>
  <c r="E231" i="17"/>
  <c r="E229" i="17"/>
  <c r="A229" i="17"/>
  <c r="A230" i="17" s="1"/>
  <c r="A231" i="17" s="1"/>
  <c r="A232" i="17" s="1"/>
  <c r="A217" i="17"/>
  <c r="A218" i="17" s="1"/>
  <c r="A219" i="17" s="1"/>
  <c r="A220" i="17" s="1"/>
  <c r="E215" i="17"/>
  <c r="O213" i="17"/>
  <c r="O212" i="17"/>
  <c r="O211" i="17"/>
  <c r="O210" i="17"/>
  <c r="E209" i="17"/>
  <c r="E208" i="17"/>
  <c r="E207" i="17"/>
  <c r="A207" i="17"/>
  <c r="A208" i="17" s="1"/>
  <c r="A209" i="17" s="1"/>
  <c r="A210" i="17" s="1"/>
  <c r="A211" i="17" s="1"/>
  <c r="A212" i="17" s="1"/>
  <c r="A213" i="17" s="1"/>
  <c r="A214" i="17" s="1"/>
  <c r="A215" i="17" s="1"/>
  <c r="E204" i="17"/>
  <c r="E203" i="17"/>
  <c r="A203" i="17"/>
  <c r="A204" i="17" s="1"/>
  <c r="A205" i="17" s="1"/>
  <c r="A189" i="17"/>
  <c r="A190" i="17" s="1"/>
  <c r="A191" i="17" s="1"/>
  <c r="O185" i="17"/>
  <c r="O184" i="17"/>
  <c r="O183" i="17"/>
  <c r="A182" i="17"/>
  <c r="A183" i="17" s="1"/>
  <c r="A184" i="17" s="1"/>
  <c r="A185" i="17" s="1"/>
  <c r="A186" i="17" s="1"/>
  <c r="A187" i="17" s="1"/>
  <c r="E177" i="17"/>
  <c r="O177" i="17" s="1"/>
  <c r="O176" i="17"/>
  <c r="E176" i="17"/>
  <c r="A176" i="17"/>
  <c r="A177" i="17" s="1"/>
  <c r="A178" i="17" s="1"/>
  <c r="A179" i="17" s="1"/>
  <c r="A180" i="17" s="1"/>
  <c r="A175" i="17"/>
  <c r="E173" i="17"/>
  <c r="E172" i="17"/>
  <c r="E171" i="17"/>
  <c r="E170" i="17"/>
  <c r="E169" i="17"/>
  <c r="E168" i="17"/>
  <c r="A168" i="17"/>
  <c r="A169" i="17" s="1"/>
  <c r="A170" i="17" s="1"/>
  <c r="A171" i="17" s="1"/>
  <c r="A172" i="17" s="1"/>
  <c r="A173" i="17" s="1"/>
  <c r="E166" i="17"/>
  <c r="E165" i="17"/>
  <c r="E164" i="17"/>
  <c r="E163" i="17"/>
  <c r="A163" i="17"/>
  <c r="A164" i="17" s="1"/>
  <c r="A165" i="17" s="1"/>
  <c r="A166" i="17" s="1"/>
  <c r="A152" i="17"/>
  <c r="A153" i="17" s="1"/>
  <c r="A154" i="17" s="1"/>
  <c r="A155" i="17" s="1"/>
  <c r="E151" i="17"/>
  <c r="E150" i="17"/>
  <c r="E147" i="17"/>
  <c r="A147" i="17"/>
  <c r="A148" i="17" s="1"/>
  <c r="A149" i="17" s="1"/>
  <c r="A150" i="17" s="1"/>
  <c r="E145" i="17"/>
  <c r="E144" i="17"/>
  <c r="E143" i="17"/>
  <c r="E142" i="17"/>
  <c r="A142" i="17"/>
  <c r="A143" i="17" s="1"/>
  <c r="A144" i="17" s="1"/>
  <c r="A145" i="17" s="1"/>
  <c r="A137" i="17"/>
  <c r="A138" i="17" s="1"/>
  <c r="A139" i="17" s="1"/>
  <c r="A140" i="17" s="1"/>
  <c r="E136" i="17"/>
  <c r="E138" i="17" s="1"/>
  <c r="E135" i="17"/>
  <c r="E134" i="17"/>
  <c r="E133" i="17"/>
  <c r="E132" i="17"/>
  <c r="E130" i="17"/>
  <c r="A130" i="17"/>
  <c r="A131" i="17" s="1"/>
  <c r="A132" i="17" s="1"/>
  <c r="A133" i="17" s="1"/>
  <c r="A134" i="17" s="1"/>
  <c r="A135" i="17" s="1"/>
  <c r="M127" i="17"/>
  <c r="A121" i="17"/>
  <c r="A117" i="17"/>
  <c r="A118" i="17" s="1"/>
  <c r="O114" i="17"/>
  <c r="N114" i="17"/>
  <c r="A112" i="17"/>
  <c r="A113" i="17" s="1"/>
  <c r="A114" i="17" s="1"/>
  <c r="A115" i="17" s="1"/>
  <c r="E111" i="17"/>
  <c r="E113" i="17" s="1"/>
  <c r="E110" i="17"/>
  <c r="E109" i="17"/>
  <c r="E108" i="17"/>
  <c r="O107" i="17"/>
  <c r="E107" i="17"/>
  <c r="E106" i="17"/>
  <c r="E105" i="17"/>
  <c r="A105" i="17"/>
  <c r="A106" i="17" s="1"/>
  <c r="A107" i="17" s="1"/>
  <c r="A108" i="17" s="1"/>
  <c r="A109" i="17" s="1"/>
  <c r="A110" i="17" s="1"/>
  <c r="E103" i="17"/>
  <c r="O101" i="17"/>
  <c r="E96" i="17"/>
  <c r="E95" i="17"/>
  <c r="A95" i="17"/>
  <c r="A96" i="17" s="1"/>
  <c r="A97" i="17" s="1"/>
  <c r="A98" i="17" s="1"/>
  <c r="A99" i="17" s="1"/>
  <c r="A100" i="17" s="1"/>
  <c r="A101" i="17" s="1"/>
  <c r="A102" i="17" s="1"/>
  <c r="A103" i="17" s="1"/>
  <c r="O91" i="17"/>
  <c r="N91" i="17"/>
  <c r="O90" i="17"/>
  <c r="N90" i="17"/>
  <c r="O89" i="17"/>
  <c r="N89" i="17"/>
  <c r="O88" i="17"/>
  <c r="N88" i="17"/>
  <c r="O87" i="17"/>
  <c r="N87" i="17"/>
  <c r="O86" i="17"/>
  <c r="N86" i="17"/>
  <c r="A84" i="17"/>
  <c r="A85" i="17" s="1"/>
  <c r="A86" i="17" s="1"/>
  <c r="A87" i="17" s="1"/>
  <c r="A88" i="17" s="1"/>
  <c r="A89" i="17" s="1"/>
  <c r="A90" i="17" s="1"/>
  <c r="A91" i="17" s="1"/>
  <c r="A92" i="17" s="1"/>
  <c r="A78" i="17"/>
  <c r="A79" i="17" s="1"/>
  <c r="A80" i="17" s="1"/>
  <c r="A81" i="17" s="1"/>
  <c r="A82" i="17" s="1"/>
  <c r="E77" i="17"/>
  <c r="E76" i="17"/>
  <c r="E75" i="17"/>
  <c r="E74" i="17"/>
  <c r="E73" i="17"/>
  <c r="A73" i="17"/>
  <c r="A74" i="17" s="1"/>
  <c r="A75" i="17" s="1"/>
  <c r="A76" i="17" s="1"/>
  <c r="E71" i="17"/>
  <c r="E68" i="17"/>
  <c r="E67" i="17"/>
  <c r="E66" i="17"/>
  <c r="E65" i="17"/>
  <c r="E64" i="17"/>
  <c r="A64" i="17"/>
  <c r="A65" i="17" s="1"/>
  <c r="A66" i="17" s="1"/>
  <c r="A67" i="17" s="1"/>
  <c r="A68" i="17" s="1"/>
  <c r="A69" i="17" s="1"/>
  <c r="A70" i="17" s="1"/>
  <c r="A71" i="17" s="1"/>
  <c r="E62" i="17"/>
  <c r="E61" i="17"/>
  <c r="E60" i="17"/>
  <c r="E59" i="17"/>
  <c r="A59" i="17"/>
  <c r="A60" i="17" s="1"/>
  <c r="A61" i="17" s="1"/>
  <c r="A62" i="17" s="1"/>
  <c r="E57" i="17"/>
  <c r="E54" i="17"/>
  <c r="E53" i="17"/>
  <c r="E52" i="17"/>
  <c r="E51" i="17"/>
  <c r="E50" i="17"/>
  <c r="E49" i="17"/>
  <c r="A49" i="17"/>
  <c r="A50" i="17" s="1"/>
  <c r="A51" i="17" s="1"/>
  <c r="A52" i="17" s="1"/>
  <c r="A53" i="17" s="1"/>
  <c r="A54" i="17" s="1"/>
  <c r="A55" i="17" s="1"/>
  <c r="A56" i="17" s="1"/>
  <c r="A57" i="17" s="1"/>
  <c r="E47" i="17"/>
  <c r="E46" i="17"/>
  <c r="E45" i="17"/>
  <c r="E44" i="17"/>
  <c r="A44" i="17"/>
  <c r="A45" i="17" s="1"/>
  <c r="A46" i="17" s="1"/>
  <c r="A47" i="17" s="1"/>
  <c r="A36" i="17"/>
  <c r="E34" i="17"/>
  <c r="A34" i="17"/>
  <c r="E33" i="17"/>
  <c r="A30" i="17"/>
  <c r="A31" i="17" s="1"/>
  <c r="A32" i="17" s="1"/>
  <c r="E29" i="17"/>
  <c r="E28" i="17"/>
  <c r="A28" i="17"/>
  <c r="E26" i="17"/>
  <c r="E25" i="17"/>
  <c r="A25" i="17"/>
  <c r="A26" i="17" s="1"/>
  <c r="A17" i="17"/>
  <c r="E16" i="17"/>
  <c r="E17" i="17" s="1"/>
  <c r="E15" i="17"/>
  <c r="E14" i="17"/>
  <c r="A14" i="17"/>
  <c r="A15" i="17" s="1"/>
  <c r="E112" i="17" l="1"/>
  <c r="N92" i="17"/>
  <c r="E83" i="17" s="1"/>
  <c r="E115" i="17"/>
  <c r="E131" i="17"/>
  <c r="O186" i="17"/>
  <c r="E188" i="17" s="1"/>
  <c r="E194" i="17" s="1"/>
  <c r="E140" i="17"/>
  <c r="E82" i="17"/>
  <c r="E81" i="17"/>
  <c r="E80" i="17"/>
  <c r="E79" i="17"/>
  <c r="E78" i="17"/>
  <c r="A192" i="17"/>
  <c r="A193" i="17" s="1"/>
  <c r="A194" i="17"/>
  <c r="O106" i="17"/>
  <c r="O116" i="17" s="1"/>
  <c r="E116" i="17" s="1"/>
  <c r="E32" i="17"/>
  <c r="E31" i="17"/>
  <c r="E30" i="17"/>
  <c r="E35" i="17"/>
  <c r="E36" i="17" s="1"/>
  <c r="E93" i="17"/>
  <c r="E92" i="17"/>
  <c r="E85" i="17"/>
  <c r="E84" i="17"/>
  <c r="I250" i="17"/>
  <c r="E235" i="17"/>
  <c r="E234" i="17"/>
  <c r="E242" i="17"/>
  <c r="E155" i="17"/>
  <c r="E154" i="17"/>
  <c r="E153" i="17"/>
  <c r="E152" i="17"/>
  <c r="M197" i="17"/>
  <c r="O216" i="17"/>
  <c r="E216" i="17" s="1"/>
  <c r="E137" i="17"/>
  <c r="E230" i="17"/>
  <c r="E191" i="17" l="1"/>
  <c r="E193" i="17"/>
  <c r="E190" i="17"/>
  <c r="E189" i="17"/>
  <c r="E192" i="17" s="1"/>
  <c r="P18" i="17"/>
  <c r="M124" i="17"/>
  <c r="M18" i="17"/>
  <c r="M223" i="17"/>
  <c r="G250" i="17"/>
  <c r="E118" i="17"/>
  <c r="E117" i="17"/>
  <c r="E119" i="17"/>
  <c r="E121" i="17"/>
  <c r="E120" i="17"/>
  <c r="E220" i="17"/>
  <c r="E219" i="17"/>
  <c r="E218" i="17"/>
  <c r="E217" i="17"/>
  <c r="K250" i="17"/>
  <c r="M250" i="17" l="1"/>
  <c r="M221" i="17"/>
  <c r="M37" i="17"/>
  <c r="M156" i="17"/>
  <c r="L250" i="17"/>
  <c r="M195" i="17" l="1"/>
  <c r="M123" i="17"/>
  <c r="M122" i="17"/>
  <c r="M222" i="17"/>
  <c r="N222" i="17" l="1"/>
  <c r="M196" i="17"/>
  <c r="N123" i="17"/>
  <c r="N196" i="17" l="1"/>
  <c r="K4" i="7" l="1"/>
  <c r="E233" i="16" l="1"/>
  <c r="E229" i="16"/>
  <c r="E228" i="16"/>
  <c r="A228" i="16"/>
  <c r="A229" i="16" s="1"/>
  <c r="A230" i="16" s="1"/>
  <c r="A231" i="16" s="1"/>
  <c r="A232" i="16" s="1"/>
  <c r="A233" i="16" s="1"/>
  <c r="A221" i="16"/>
  <c r="A222" i="16" s="1"/>
  <c r="A223" i="16" s="1"/>
  <c r="A224" i="16" s="1"/>
  <c r="A225" i="16" s="1"/>
  <c r="A226" i="16" s="1"/>
  <c r="A218" i="16"/>
  <c r="A219" i="16" s="1"/>
  <c r="A220" i="16" s="1"/>
  <c r="E217" i="16"/>
  <c r="E216" i="16"/>
  <c r="E215" i="16"/>
  <c r="E213" i="16"/>
  <c r="A213" i="16"/>
  <c r="A214" i="16" s="1"/>
  <c r="A215" i="16" s="1"/>
  <c r="A216" i="16" s="1"/>
  <c r="A199" i="16"/>
  <c r="A200" i="16" s="1"/>
  <c r="A201" i="16" s="1"/>
  <c r="O195" i="16"/>
  <c r="O194" i="16"/>
  <c r="O193" i="16"/>
  <c r="A192" i="16"/>
  <c r="A193" i="16" s="1"/>
  <c r="A194" i="16" s="1"/>
  <c r="A195" i="16" s="1"/>
  <c r="A196" i="16" s="1"/>
  <c r="A197" i="16" s="1"/>
  <c r="E187" i="16"/>
  <c r="O187" i="16" s="1"/>
  <c r="O186" i="16"/>
  <c r="E186" i="16"/>
  <c r="A185" i="16"/>
  <c r="A186" i="16" s="1"/>
  <c r="A187" i="16" s="1"/>
  <c r="A188" i="16" s="1"/>
  <c r="A189" i="16" s="1"/>
  <c r="A190" i="16" s="1"/>
  <c r="E183" i="16"/>
  <c r="E182" i="16"/>
  <c r="E181" i="16"/>
  <c r="E180" i="16"/>
  <c r="E179" i="16"/>
  <c r="E178" i="16"/>
  <c r="A178" i="16"/>
  <c r="A179" i="16" s="1"/>
  <c r="A180" i="16" s="1"/>
  <c r="A181" i="16" s="1"/>
  <c r="A182" i="16" s="1"/>
  <c r="A183" i="16" s="1"/>
  <c r="E176" i="16"/>
  <c r="E175" i="16"/>
  <c r="E174" i="16"/>
  <c r="E173" i="16"/>
  <c r="A173" i="16"/>
  <c r="A174" i="16" s="1"/>
  <c r="A175" i="16" s="1"/>
  <c r="A176" i="16" s="1"/>
  <c r="A162" i="16"/>
  <c r="A163" i="16" s="1"/>
  <c r="A164" i="16" s="1"/>
  <c r="A165" i="16" s="1"/>
  <c r="E161" i="16"/>
  <c r="E164" i="16" s="1"/>
  <c r="E160" i="16"/>
  <c r="E157" i="16"/>
  <c r="A157" i="16"/>
  <c r="A158" i="16" s="1"/>
  <c r="A159" i="16" s="1"/>
  <c r="A160" i="16" s="1"/>
  <c r="E155" i="16"/>
  <c r="E154" i="16"/>
  <c r="E153" i="16"/>
  <c r="E152" i="16"/>
  <c r="A152" i="16"/>
  <c r="A153" i="16" s="1"/>
  <c r="A154" i="16" s="1"/>
  <c r="A155" i="16" s="1"/>
  <c r="A147" i="16"/>
  <c r="A148" i="16" s="1"/>
  <c r="A149" i="16" s="1"/>
  <c r="A150" i="16" s="1"/>
  <c r="E146" i="16"/>
  <c r="E145" i="16"/>
  <c r="E144" i="16"/>
  <c r="E142" i="16" s="1"/>
  <c r="E143" i="16"/>
  <c r="E140" i="16"/>
  <c r="A140" i="16"/>
  <c r="A141" i="16" s="1"/>
  <c r="A142" i="16" s="1"/>
  <c r="A143" i="16" s="1"/>
  <c r="A144" i="16" s="1"/>
  <c r="A145" i="16" s="1"/>
  <c r="E138" i="16"/>
  <c r="E137" i="16"/>
  <c r="E135" i="16" s="1"/>
  <c r="E136" i="16"/>
  <c r="E133" i="16"/>
  <c r="E132" i="16"/>
  <c r="A132" i="16"/>
  <c r="A133" i="16" s="1"/>
  <c r="A134" i="16" s="1"/>
  <c r="A135" i="16" s="1"/>
  <c r="A136" i="16" s="1"/>
  <c r="A137" i="16" s="1"/>
  <c r="A138" i="16" s="1"/>
  <c r="A119" i="16"/>
  <c r="A120" i="16" s="1"/>
  <c r="A122" i="16" s="1"/>
  <c r="A123" i="16" s="1"/>
  <c r="A114" i="16"/>
  <c r="A115" i="16" s="1"/>
  <c r="A116" i="16" s="1"/>
  <c r="A117" i="16" s="1"/>
  <c r="E113" i="16"/>
  <c r="E117" i="16" s="1"/>
  <c r="E112" i="16"/>
  <c r="E111" i="16"/>
  <c r="E110" i="16"/>
  <c r="E109" i="16"/>
  <c r="E108" i="16"/>
  <c r="E107" i="16"/>
  <c r="A107" i="16"/>
  <c r="A108" i="16" s="1"/>
  <c r="A109" i="16" s="1"/>
  <c r="A110" i="16" s="1"/>
  <c r="A111" i="16" s="1"/>
  <c r="A112" i="16" s="1"/>
  <c r="E99" i="16"/>
  <c r="E98" i="16"/>
  <c r="E97" i="16"/>
  <c r="A97" i="16"/>
  <c r="A98" i="16" s="1"/>
  <c r="A99" i="16" s="1"/>
  <c r="A100" i="16" s="1"/>
  <c r="A101" i="16" s="1"/>
  <c r="A102" i="16" s="1"/>
  <c r="A103" i="16" s="1"/>
  <c r="A104" i="16" s="1"/>
  <c r="A105" i="16" s="1"/>
  <c r="A86" i="16"/>
  <c r="A87" i="16" s="1"/>
  <c r="A88" i="16" s="1"/>
  <c r="A89" i="16" s="1"/>
  <c r="A90" i="16" s="1"/>
  <c r="A91" i="16" s="1"/>
  <c r="A92" i="16" s="1"/>
  <c r="A93" i="16" s="1"/>
  <c r="A94" i="16" s="1"/>
  <c r="A80" i="16"/>
  <c r="A81" i="16" s="1"/>
  <c r="A82" i="16" s="1"/>
  <c r="A83" i="16" s="1"/>
  <c r="A84" i="16" s="1"/>
  <c r="E84" i="16"/>
  <c r="E78" i="16"/>
  <c r="E77" i="16"/>
  <c r="E76" i="16"/>
  <c r="E75" i="16"/>
  <c r="A75" i="16"/>
  <c r="A76" i="16" s="1"/>
  <c r="A77" i="16" s="1"/>
  <c r="A78" i="16" s="1"/>
  <c r="E73" i="16"/>
  <c r="E70" i="16"/>
  <c r="E69" i="16"/>
  <c r="E68" i="16"/>
  <c r="E67" i="16"/>
  <c r="E66" i="16"/>
  <c r="A66" i="16"/>
  <c r="A67" i="16" s="1"/>
  <c r="A68" i="16" s="1"/>
  <c r="A69" i="16" s="1"/>
  <c r="A70" i="16" s="1"/>
  <c r="A71" i="16" s="1"/>
  <c r="A72" i="16" s="1"/>
  <c r="A73" i="16" s="1"/>
  <c r="E64" i="16"/>
  <c r="E63" i="16"/>
  <c r="E62" i="16"/>
  <c r="E61" i="16"/>
  <c r="A61" i="16"/>
  <c r="A62" i="16" s="1"/>
  <c r="A63" i="16" s="1"/>
  <c r="A64" i="16" s="1"/>
  <c r="E59" i="16"/>
  <c r="E56" i="16"/>
  <c r="E55" i="16"/>
  <c r="E54" i="16"/>
  <c r="E53" i="16"/>
  <c r="E52" i="16"/>
  <c r="E51" i="16"/>
  <c r="A51" i="16"/>
  <c r="A52" i="16" s="1"/>
  <c r="A53" i="16" s="1"/>
  <c r="A54" i="16" s="1"/>
  <c r="A55" i="16" s="1"/>
  <c r="A56" i="16" s="1"/>
  <c r="A57" i="16" s="1"/>
  <c r="A58" i="16" s="1"/>
  <c r="A59" i="16" s="1"/>
  <c r="E49" i="16"/>
  <c r="E48" i="16"/>
  <c r="E47" i="16"/>
  <c r="E46" i="16"/>
  <c r="A46" i="16"/>
  <c r="A47" i="16" s="1"/>
  <c r="A48" i="16" s="1"/>
  <c r="A49" i="16" s="1"/>
  <c r="A38" i="16"/>
  <c r="E36" i="16"/>
  <c r="A36" i="16"/>
  <c r="E35" i="16"/>
  <c r="A32" i="16"/>
  <c r="A33" i="16" s="1"/>
  <c r="A34" i="16" s="1"/>
  <c r="E31" i="16"/>
  <c r="E30" i="16"/>
  <c r="A30" i="16"/>
  <c r="E28" i="16"/>
  <c r="E27" i="16"/>
  <c r="A27" i="16"/>
  <c r="A28" i="16" s="1"/>
  <c r="A19" i="16"/>
  <c r="E18" i="16"/>
  <c r="E19" i="16" s="1"/>
  <c r="E17" i="16"/>
  <c r="E16" i="16"/>
  <c r="A16" i="16"/>
  <c r="A17" i="16" s="1"/>
  <c r="E134" i="16" l="1"/>
  <c r="E114" i="16"/>
  <c r="E163" i="16"/>
  <c r="E115" i="16"/>
  <c r="O196" i="16"/>
  <c r="E201" i="16" s="1"/>
  <c r="E141" i="16"/>
  <c r="E162" i="16"/>
  <c r="E214" i="16"/>
  <c r="E204" i="16"/>
  <c r="E203" i="16"/>
  <c r="E200" i="16"/>
  <c r="E199" i="16"/>
  <c r="E34" i="16"/>
  <c r="E33" i="16"/>
  <c r="E32" i="16"/>
  <c r="E37" i="16"/>
  <c r="E38" i="16" s="1"/>
  <c r="E219" i="16"/>
  <c r="E218" i="16"/>
  <c r="E148" i="16"/>
  <c r="E147" i="16"/>
  <c r="E150" i="16"/>
  <c r="E165" i="16"/>
  <c r="E226" i="16"/>
  <c r="E80" i="16"/>
  <c r="E81" i="16"/>
  <c r="E82" i="16"/>
  <c r="E83" i="16"/>
  <c r="A204" i="16"/>
  <c r="A202" i="16"/>
  <c r="A203" i="16" s="1"/>
  <c r="E123" i="16" l="1"/>
  <c r="E121" i="16"/>
  <c r="E120" i="16"/>
  <c r="E122" i="16"/>
  <c r="E119" i="16"/>
  <c r="E94" i="16"/>
  <c r="E87" i="16"/>
  <c r="E86" i="16"/>
  <c r="M234" i="16"/>
  <c r="E202" i="16"/>
  <c r="M205" i="16" l="1"/>
  <c r="M124" i="16"/>
  <c r="K3" i="7" l="1"/>
  <c r="K6" i="7" l="1"/>
</calcChain>
</file>

<file path=xl/sharedStrings.xml><?xml version="1.0" encoding="utf-8"?>
<sst xmlns="http://schemas.openxmlformats.org/spreadsheetml/2006/main" count="1811" uniqueCount="246">
  <si>
    <t>№</t>
  </si>
  <si>
    <t>სამუშაოს დასახელება</t>
  </si>
  <si>
    <t>სულ</t>
  </si>
  <si>
    <t>ჯამი</t>
  </si>
  <si>
    <t>პრეტენდენტი    ---------------------------------               ხელმოწერა         /                       /       ბ.ა</t>
  </si>
  <si>
    <t xml:space="preserve">შენიშვნა:
1.   ხარჯთაღრიცხვა წარმოდგენილ უნდა იქნას დანართი  N1–ის მიხედვით (ხარჯთაღრიცხვის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დისკვალიფიკაციას)..
                                                                                                                                                                                                  </t>
  </si>
  <si>
    <t>პრეტენდენტი    ---------------------------------   ხელმოწერა         /           /       ბ.ა</t>
  </si>
  <si>
    <t>ობიექტების ჩამოთვალის საერთო ჯამი     დანართი    №1</t>
  </si>
  <si>
    <t>ლარი</t>
  </si>
  <si>
    <r>
      <rPr>
        <b/>
        <sz val="10"/>
        <color indexed="8"/>
        <rFont val="AcadNusx"/>
      </rPr>
      <t>#</t>
    </r>
  </si>
  <si>
    <r>
      <t>samuSaos</t>
    </r>
    <r>
      <rPr>
        <b/>
        <sz val="10"/>
        <color indexed="8"/>
        <rFont val="AcadNusx"/>
      </rPr>
      <t xml:space="preserve"> CamonaTvali</t>
    </r>
  </si>
  <si>
    <r>
      <t>ganz.</t>
    </r>
    <r>
      <rPr>
        <b/>
        <sz val="9"/>
        <color indexed="8"/>
        <rFont val="AcadNusx"/>
      </rPr>
      <t xml:space="preserve"> erT</t>
    </r>
  </si>
  <si>
    <t>raodenoba</t>
  </si>
  <si>
    <t>masala</t>
  </si>
  <si>
    <r>
      <rPr>
        <b/>
        <sz val="9"/>
        <color indexed="8"/>
        <rFont val="AcadNusx"/>
      </rPr>
      <t>xelfasi</t>
    </r>
  </si>
  <si>
    <r>
      <t>transporti da</t>
    </r>
    <r>
      <rPr>
        <b/>
        <sz val="9"/>
        <color indexed="8"/>
        <rFont val="AcadNusx"/>
      </rPr>
      <t xml:space="preserve"> meqanizmebi</t>
    </r>
  </si>
  <si>
    <t>Gjami</t>
  </si>
  <si>
    <r>
      <rPr>
        <b/>
        <sz val="10"/>
        <color indexed="8"/>
        <rFont val="AcadNusx"/>
      </rPr>
      <t>samuSaos CamonaTvali</t>
    </r>
  </si>
  <si>
    <r>
      <rPr>
        <b/>
        <sz val="9"/>
        <color indexed="8"/>
        <rFont val="AcadNusx"/>
      </rPr>
      <t>ganz. erT</t>
    </r>
  </si>
  <si>
    <t>ganz. erTeulze</t>
  </si>
  <si>
    <t>saproeqto monacemze</t>
  </si>
  <si>
    <r>
      <rPr>
        <b/>
        <sz val="9"/>
        <color indexed="8"/>
        <rFont val="AcadNusx"/>
      </rPr>
      <t>erT. fasi</t>
    </r>
  </si>
  <si>
    <r>
      <rPr>
        <b/>
        <sz val="9"/>
        <color indexed="8"/>
        <rFont val="AcadNusx"/>
      </rPr>
      <t>Gjami</t>
    </r>
  </si>
  <si>
    <t>I demontaJis samuSaoebi</t>
  </si>
  <si>
    <t>1</t>
  </si>
  <si>
    <t>kv.m.</t>
  </si>
  <si>
    <t>proeqtiT</t>
  </si>
  <si>
    <t>2</t>
  </si>
  <si>
    <t>t</t>
  </si>
  <si>
    <t xml:space="preserve"> SromiTi danaxarji </t>
  </si>
  <si>
    <t>kac/sT</t>
  </si>
  <si>
    <t xml:space="preserve"> manqanebi </t>
  </si>
  <si>
    <t>lari</t>
  </si>
  <si>
    <t>sxva masala</t>
  </si>
  <si>
    <t>3</t>
  </si>
  <si>
    <t>tona</t>
  </si>
  <si>
    <t>4</t>
  </si>
  <si>
    <t>cali</t>
  </si>
  <si>
    <t>5</t>
  </si>
  <si>
    <t>koml.</t>
  </si>
  <si>
    <t>betonis saZirkvlebis demontaJi</t>
  </si>
  <si>
    <t>100 kubm</t>
  </si>
  <si>
    <t>samSeneblo nagvis transportireba 15-20 km. manZilze</t>
  </si>
  <si>
    <t>samSeneblo nagvis transportireba</t>
  </si>
  <si>
    <t xml:space="preserve">jami </t>
  </si>
  <si>
    <t xml:space="preserve">zednadebi xarjebi </t>
  </si>
  <si>
    <t>j a m i</t>
  </si>
  <si>
    <t>gegmiuri dagroveba</t>
  </si>
  <si>
    <t>jami I</t>
  </si>
  <si>
    <t>II. gruntis samuSaoebi</t>
  </si>
  <si>
    <t>III kategoriis gruntis damuSaveba meqnizmebiT gverdze dayriT</t>
  </si>
  <si>
    <t>1000 kubm</t>
  </si>
  <si>
    <t xml:space="preserve">SromiTi danaxarji </t>
  </si>
  <si>
    <t>eqskavatori 0.5</t>
  </si>
  <si>
    <t xml:space="preserve">III kategoriis gruntis damuSaveba xeliT </t>
  </si>
  <si>
    <t>gruntis datvirTva eqskavatoriT</t>
  </si>
  <si>
    <t xml:space="preserve">eqskavatori 0,5 kub.m </t>
  </si>
  <si>
    <t>m/sT</t>
  </si>
  <si>
    <t xml:space="preserve">sxva manqanebi </t>
  </si>
  <si>
    <t>gruntis datvirTva xeliT avtoTviTmclelze</t>
  </si>
  <si>
    <t>100 kub.m</t>
  </si>
  <si>
    <t xml:space="preserve">gruntis gatana 15-20 km manZilze </t>
  </si>
  <si>
    <t>gruntis nagvis transportireba</t>
  </si>
  <si>
    <t>jami II</t>
  </si>
  <si>
    <t>III. moednis SemoRobva</t>
  </si>
  <si>
    <t xml:space="preserve">saZirkvlebis qveS fuZis (baliSis) mowyoba qviSa-xreSovani nareviT da etapobrivi datkepna fena-fena </t>
  </si>
  <si>
    <t xml:space="preserve"> SromiTi danaxarji</t>
  </si>
  <si>
    <t xml:space="preserve">manqanebi </t>
  </si>
  <si>
    <t>qviSa-xreSovani narevi</t>
  </si>
  <si>
    <t>kubm</t>
  </si>
  <si>
    <t xml:space="preserve">sxva masala </t>
  </si>
  <si>
    <r>
      <t xml:space="preserve">Robis saZirkvlis mowyoba monoliTuri rk.betoniT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-22.5 (qargilebisa da samontaJo masalebis gaTvaliswinebiT)</t>
    </r>
  </si>
  <si>
    <t>betoni klasiT В22.5</t>
  </si>
  <si>
    <t xml:space="preserve"> yalibis fari </t>
  </si>
  <si>
    <t>kvm</t>
  </si>
  <si>
    <t xml:space="preserve"> daxerxili xe-tye</t>
  </si>
  <si>
    <t>eleqtrodi</t>
  </si>
  <si>
    <t>kg</t>
  </si>
  <si>
    <r>
      <t>armatura A</t>
    </r>
    <r>
      <rPr>
        <sz val="9"/>
        <rFont val="Arial"/>
        <family val="2"/>
        <charset val="204"/>
      </rPr>
      <t>A­I</t>
    </r>
  </si>
  <si>
    <t>kg.</t>
  </si>
  <si>
    <r>
      <t>armatura A</t>
    </r>
    <r>
      <rPr>
        <sz val="9"/>
        <rFont val="Arial"/>
        <family val="2"/>
        <charset val="204"/>
      </rPr>
      <t>A­III</t>
    </r>
  </si>
  <si>
    <t xml:space="preserve">kibis konstruqciis qveS fuZis (baliSis) mowyoba qviSa-xreSovani nareviT da etapobrivi datkepna fena-fena </t>
  </si>
  <si>
    <t>manqanebi</t>
  </si>
  <si>
    <t>sxva masalebi</t>
  </si>
  <si>
    <t>kibis mowyoba  betoniT</t>
  </si>
  <si>
    <t xml:space="preserve">gare kedlebis maRalxarisxovani SebaTqaSeba </t>
  </si>
  <si>
    <t>100 kvm</t>
  </si>
  <si>
    <t xml:space="preserve"> duRabis tumbo 3 kubm/sT </t>
  </si>
  <si>
    <t xml:space="preserve"> sxva manqanebi</t>
  </si>
  <si>
    <t xml:space="preserve"> duRabi mosapirkeTebeli 1:3</t>
  </si>
  <si>
    <t>gare kedlebis maRalxarisxovani SeRebva wyalmedegi saRebaviT</t>
  </si>
  <si>
    <t xml:space="preserve"> SromiTi danaxarji (65,8+11,5)</t>
  </si>
  <si>
    <t xml:space="preserve"> manqanebi (1,00+0,02)</t>
  </si>
  <si>
    <t xml:space="preserve"> saRebavi fasadis</t>
  </si>
  <si>
    <t xml:space="preserve"> fiTxi fasadis</t>
  </si>
  <si>
    <t xml:space="preserve"> sxva masala (1,6+0,42)</t>
  </si>
  <si>
    <t>SromiTi danaxarjebi</t>
  </si>
  <si>
    <t>sxva manqanebi</t>
  </si>
  <si>
    <t xml:space="preserve">SemoRobvis liTonis konstruqciis mowyoba  vertikaluri da horizontaluri  kavSirebiT, damzadeba da montaJi </t>
  </si>
  <si>
    <t>kvadratuli mili 80X80X4</t>
  </si>
  <si>
    <t>grZ.m</t>
  </si>
  <si>
    <t>kvadratuli mili 40X80X4</t>
  </si>
  <si>
    <t>kvadratuli mili 40X40X3</t>
  </si>
  <si>
    <t>kuTxovana 40X40X3</t>
  </si>
  <si>
    <t>kuTxovana 20X20X3</t>
  </si>
  <si>
    <t>proeqt.</t>
  </si>
  <si>
    <t>plastmasis xufi</t>
  </si>
  <si>
    <t>sxvadasxva masalebi</t>
  </si>
  <si>
    <t>moednis SemoRobva plastamasis garsiT izolirebuli 4mm-iani liTonis mavTulbadiT.</t>
  </si>
  <si>
    <r>
      <t>m</t>
    </r>
    <r>
      <rPr>
        <b/>
        <vertAlign val="superscript"/>
        <sz val="10"/>
        <rFont val="AcadNusx"/>
      </rPr>
      <t>2</t>
    </r>
  </si>
  <si>
    <t>Sromis danaxarjebi (2.49/2.2)</t>
  </si>
  <si>
    <t>manqanebi ((0.205+0.06)/2.2)</t>
  </si>
  <si>
    <r>
      <rPr>
        <sz val="10"/>
        <rFont val="Sylfaen"/>
        <family val="1"/>
        <charset val="204"/>
      </rPr>
      <t>PVC</t>
    </r>
    <r>
      <rPr>
        <sz val="10"/>
        <rFont val="AcadNusx"/>
      </rPr>
      <t>PPgarsiT izolirebuli 4mm-iani( d=2.7mm) liTonis mavTulbade 45X45</t>
    </r>
  </si>
  <si>
    <t>mavTulbadis damWeri bagiri 6 mm (izolaciiT)</t>
  </si>
  <si>
    <t>m</t>
  </si>
  <si>
    <t>bagiris damWimi</t>
  </si>
  <si>
    <t>kompl.</t>
  </si>
  <si>
    <t>zolovana 30X3</t>
  </si>
  <si>
    <t>kuTxovana 40X40X3 (kuTxeebSi)</t>
  </si>
  <si>
    <t>xamuTebi, samagrebi (qanCiT da sayeluriT)</t>
  </si>
  <si>
    <t>liTonis karis mowyoba (zomiT 100X192sm)</t>
  </si>
  <si>
    <t xml:space="preserve">Sromis danaxarjebi </t>
  </si>
  <si>
    <t>kvadratuli mili 30X30X2</t>
  </si>
  <si>
    <t>anjama</t>
  </si>
  <si>
    <t>c</t>
  </si>
  <si>
    <t>saketi (saxeluriT)</t>
  </si>
  <si>
    <t>saketi (fiqsatoriT)</t>
  </si>
  <si>
    <t>kibis moajiris mowyoba</t>
  </si>
  <si>
    <t>liTonis konstruqciebis SeRebva</t>
  </si>
  <si>
    <t>sxva manqana</t>
  </si>
  <si>
    <t>zumfara</t>
  </si>
  <si>
    <t>antikoroziuli saRebavi</t>
  </si>
  <si>
    <t>zednadebi l/k</t>
  </si>
  <si>
    <t>jami III</t>
  </si>
  <si>
    <t>IV. moednis safaris mowyoba</t>
  </si>
  <si>
    <t>safuZvlismowyoba qviSa RorRovani narevisagan etapobrivi fenebaT datkepnviT</t>
  </si>
  <si>
    <t>satkepni vibraciuli 4t.</t>
  </si>
  <si>
    <t>eqskavatori niCbiT 0.25</t>
  </si>
  <si>
    <t>sarwyavi maqana 6000l</t>
  </si>
  <si>
    <t>qviSa-RorRi fr. 0-56mm</t>
  </si>
  <si>
    <t xml:space="preserve">safuZvlismowyoba qviSa-RorRovani narevisagan saS. sisqiT 10 sm </t>
  </si>
  <si>
    <t>qviSa-RorRovani narevi fr. 0-31mm</t>
  </si>
  <si>
    <t>betonis filis armirebis mowyoba</t>
  </si>
  <si>
    <r>
      <t xml:space="preserve">armatura </t>
    </r>
    <r>
      <rPr>
        <sz val="9"/>
        <rFont val="Arial"/>
        <family val="2"/>
        <charset val="204"/>
      </rPr>
      <t>A</t>
    </r>
    <r>
      <rPr>
        <sz val="9"/>
        <rFont val="AcadNusx"/>
      </rPr>
      <t xml:space="preserve"> </t>
    </r>
    <r>
      <rPr>
        <sz val="9"/>
        <rFont val="Academiuri Nuskhuri"/>
      </rPr>
      <t>III</t>
    </r>
  </si>
  <si>
    <r>
      <t xml:space="preserve">betonis mozadebis mowyoba xelovnuri safaris qveS klasiT </t>
    </r>
    <r>
      <rPr>
        <b/>
        <sz val="9"/>
        <rFont val="Arial Cyr"/>
        <charset val="204"/>
      </rPr>
      <t>B18.5</t>
    </r>
  </si>
  <si>
    <t>betoni klasiT В18.5</t>
  </si>
  <si>
    <t>xelovnuri safaris mowyoba (meqanizmebisa da xelfasis gaTvaliswimebiT)</t>
  </si>
  <si>
    <t>kuTxovana 50X50X3</t>
  </si>
  <si>
    <t>WanWiki</t>
  </si>
  <si>
    <t>l</t>
  </si>
  <si>
    <t>zeda Semavsebeli fenis mowyoba qviSisagan da davarcxna</t>
  </si>
  <si>
    <t>100kvm</t>
  </si>
  <si>
    <t>meqanizmebi</t>
  </si>
  <si>
    <r>
      <t>kvarcis qviSa orjer garecxili fraqciiT 
(0,25-1,2)mm, saSualod 20 kg//m</t>
    </r>
    <r>
      <rPr>
        <vertAlign val="superscript"/>
        <sz val="10"/>
        <rFont val="AcadNusx"/>
      </rPr>
      <t>2</t>
    </r>
  </si>
  <si>
    <t>jami IV</t>
  </si>
  <si>
    <t>V. sportuli inventari</t>
  </si>
  <si>
    <r>
      <t xml:space="preserve">wertilovani saZirkvlis mowyoba klasiT </t>
    </r>
    <r>
      <rPr>
        <b/>
        <sz val="9"/>
        <rFont val="Arial Cyr"/>
        <charset val="204"/>
      </rPr>
      <t>B</t>
    </r>
    <r>
      <rPr>
        <b/>
        <sz val="9"/>
        <rFont val="AcadNusx"/>
      </rPr>
      <t xml:space="preserve">25 </t>
    </r>
  </si>
  <si>
    <t>betoni klasiT В25</t>
  </si>
  <si>
    <t>mini fexburTis karebis kompleqti badiT (2 cali)</t>
  </si>
  <si>
    <t>kompleqti</t>
  </si>
  <si>
    <t>liTonis mili 76X3</t>
  </si>
  <si>
    <t>liTonis mili 89X4</t>
  </si>
  <si>
    <t>glinula 6.5 mm</t>
  </si>
  <si>
    <t>bade</t>
  </si>
  <si>
    <t xml:space="preserve">eleqtrodi </t>
  </si>
  <si>
    <t>Sekvra</t>
  </si>
  <si>
    <t>kalaTburTis faris mowyoba  (2 cali)</t>
  </si>
  <si>
    <t>kvadratuli mili 150X150X5</t>
  </si>
  <si>
    <t>liTonis furceli 10mm</t>
  </si>
  <si>
    <t>liTonis furceli 5 mm</t>
  </si>
  <si>
    <t>kalaTburTis fari kalaTiT</t>
  </si>
  <si>
    <t>olifa</t>
  </si>
  <si>
    <t>jami V</t>
  </si>
  <si>
    <t xml:space="preserve">VI. el. samontaJo samuSaoebi </t>
  </si>
  <si>
    <t>sanaTebis montaJi</t>
  </si>
  <si>
    <t xml:space="preserve">gare ganaTebis sanaTi  (ix. Eeskizi) </t>
  </si>
  <si>
    <t xml:space="preserve"> el. sadenebis gayvana</t>
  </si>
  <si>
    <t xml:space="preserve">grZ.m </t>
  </si>
  <si>
    <r>
      <t xml:space="preserve">aluminis TviTmzidi kabeli </t>
    </r>
    <r>
      <rPr>
        <sz val="10"/>
        <rFont val="Calibri"/>
        <family val="2"/>
        <scheme val="minor"/>
      </rPr>
      <t xml:space="preserve"> </t>
    </r>
    <r>
      <rPr>
        <sz val="10"/>
        <rFont val="AcadNusx"/>
      </rPr>
      <t>2X16</t>
    </r>
  </si>
  <si>
    <t xml:space="preserve">spilenZis el. sadeni  3X2.5 </t>
  </si>
  <si>
    <t>salte SesakraviT sigrZiT 50sm</t>
  </si>
  <si>
    <t>kroSteini</t>
  </si>
  <si>
    <t>ankeruli momWimi</t>
  </si>
  <si>
    <r>
      <t xml:space="preserve">germetuli momWeri </t>
    </r>
    <r>
      <rPr>
        <sz val="10"/>
        <rFont val="Calibri"/>
        <family val="2"/>
      </rPr>
      <t>Ø</t>
    </r>
    <r>
      <rPr>
        <sz val="10"/>
        <rFont val="AcadNusx"/>
      </rPr>
      <t>10-95</t>
    </r>
  </si>
  <si>
    <t xml:space="preserve">damiwebis konturis mowyoba </t>
  </si>
  <si>
    <t>kompl</t>
  </si>
  <si>
    <r>
      <t xml:space="preserve">armatura </t>
    </r>
    <r>
      <rPr>
        <sz val="9"/>
        <rFont val="Calibri"/>
        <family val="2"/>
      </rPr>
      <t>Ø-8</t>
    </r>
    <r>
      <rPr>
        <sz val="9"/>
        <rFont val="AcadNusx"/>
      </rPr>
      <t>mm</t>
    </r>
  </si>
  <si>
    <t xml:space="preserve">m
</t>
  </si>
  <si>
    <r>
      <t xml:space="preserve">glinula </t>
    </r>
    <r>
      <rPr>
        <sz val="9"/>
        <rFont val="Calibri"/>
        <family val="2"/>
      </rPr>
      <t>Ø-8</t>
    </r>
    <r>
      <rPr>
        <sz val="9"/>
        <rFont val="AcadNusx"/>
      </rPr>
      <t>mm</t>
    </r>
  </si>
  <si>
    <t>zednadebi xarjebi (xelfasidan)</t>
  </si>
  <si>
    <t>jami VI</t>
  </si>
  <si>
    <t>lokalur-resursuli uwyisis jami</t>
  </si>
  <si>
    <t>gauTvaliswinebeli xarji</t>
  </si>
  <si>
    <t>d.R.g.</t>
  </si>
  <si>
    <t>mTliani saxarjTaRricxvo Rirebuleba</t>
  </si>
  <si>
    <t xml:space="preserve">pandusisa da kibis konstruqciis qveS fuZis (baliSis) mowyoba qviSa-xreSovani nareviT da etapobrivi datkepna fena-fena </t>
  </si>
  <si>
    <t>pandusisa da kibis mowyoba  betoniT</t>
  </si>
  <si>
    <t>kibis da pandusis moajiris mowyoba</t>
  </si>
  <si>
    <t>yalibis fari</t>
  </si>
  <si>
    <t>xis masala</t>
  </si>
  <si>
    <r>
      <t xml:space="preserve">wertilovani saZirkvlis mowyoba klasiT </t>
    </r>
    <r>
      <rPr>
        <b/>
        <sz val="9"/>
        <color theme="1"/>
        <rFont val="Arial Cyr"/>
        <charset val="204"/>
      </rPr>
      <t>B</t>
    </r>
    <r>
      <rPr>
        <b/>
        <sz val="9"/>
        <color theme="1"/>
        <rFont val="AcadNusx"/>
      </rPr>
      <t xml:space="preserve">25 </t>
    </r>
  </si>
  <si>
    <t>ganaTebis liTonis boZis mowyoba</t>
  </si>
  <si>
    <t>amwe-saburRi mowyobiloba avtomanqanaze</t>
  </si>
  <si>
    <t>amwe saavtomobilo svlaze 16 t</t>
  </si>
  <si>
    <t>liTonis mili 152X5mm</t>
  </si>
  <si>
    <t>liTonis mili 114X4 (Sesabamis flianeciT)</t>
  </si>
  <si>
    <t xml:space="preserve">foladis mili 50X3 </t>
  </si>
  <si>
    <t xml:space="preserve">foladis mili 40X2.5 </t>
  </si>
  <si>
    <t>makavSirebeli detali</t>
  </si>
  <si>
    <t>wyvili</t>
  </si>
  <si>
    <t>liTonis konstruqciebis damuSaveba zumfariT da SeRebva</t>
  </si>
  <si>
    <r>
      <t>m</t>
    </r>
    <r>
      <rPr>
        <b/>
        <vertAlign val="superscript"/>
        <sz val="10"/>
        <color theme="1"/>
        <rFont val="AcadNusx"/>
      </rPr>
      <t>2</t>
    </r>
  </si>
  <si>
    <t>jami VII</t>
  </si>
  <si>
    <r>
      <t xml:space="preserve">arsebul cokolze armirebuli sartyelis mowyoba monoliTuri rk.betoniT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-22.5 (qargilebisa da samontaJo masalebis gaTvaliswinebiT)</t>
    </r>
  </si>
  <si>
    <t xml:space="preserve">kedlis qveS fuZis (baliSis) mowyoba qviSa-xreSovani nareviT da etapobrivi datkepna fena-fena </t>
  </si>
  <si>
    <r>
      <t xml:space="preserve">kedlis saZirkvlis mowyoba monoliTuri rk.betoniT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-22.5 (qargilebisa da samontaJo masalebis gaTvaliswinebiT)</t>
    </r>
  </si>
  <si>
    <t xml:space="preserve">safuZvlismowyoba qviSa-RorRovani narevisagan saS. sisqiT 20 sm </t>
  </si>
  <si>
    <t xml:space="preserve">VII. el. samontaJo samuSaoebi </t>
  </si>
  <si>
    <t>შენიშვნა:
1.   ხარჯთაღრიცხვა წარმოდგენილ უნდა იქნას დანართი №1–ის მიხედვით (ხარჯთაღრიცხვის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დისკვალიფიკაციას)..
2.   გაუთვალისიწნებელი ხარჯი (3%) არის უცვლელი.</t>
  </si>
  <si>
    <r>
      <t xml:space="preserve">qalaqi Tbilisi, varkeTili 3, me-3 a m/r korp </t>
    </r>
    <r>
      <rPr>
        <b/>
        <sz val="11"/>
        <rFont val="Calibri"/>
        <family val="2"/>
      </rPr>
      <t>№</t>
    </r>
    <r>
      <rPr>
        <b/>
        <sz val="11"/>
        <rFont val="AcadNusx"/>
      </rPr>
      <t xml:space="preserve"> 341-is mimdebared sportuli moednis reabilitaciis saxarjTaRricxva                                                   danarTi №1 (2) 
</t>
    </r>
  </si>
  <si>
    <t>%</t>
  </si>
  <si>
    <t>სამგორის რ-ნი, აეროპორტის დასახლება, კორპ. ვ №35-ის მიმდებარედ არსებული სპორტული მოედნის რეაბილიტაციის სამუშაოები</t>
  </si>
  <si>
    <t>სამგორის რ-ნი, ვარკეთილი 3, მე-3 ა მ/რ კორპ №341-ის მიმდებარედ სპორტული მოედნის რეაბილიტაციის სამუშაოები</t>
  </si>
  <si>
    <t>სამგორის რ-ნი,  ვარკეთილი 3, მე-4 მ/რ კორპ №401-ის მიმდებარედ  სპორტული მოედნის რეაბილიტაციის სამუშაოები</t>
  </si>
  <si>
    <t>qviSa-xreSovani narevi 0-10მმ</t>
  </si>
  <si>
    <t>ეს იყო</t>
  </si>
  <si>
    <t>ეს ძველებში არ არის აქ კი იყო</t>
  </si>
  <si>
    <t>ეს არ იყო მე ჩავსვი</t>
  </si>
  <si>
    <t>VII. ganaTebis boZis safuZvlisa da konstruqciis  mowyoba</t>
  </si>
  <si>
    <t xml:space="preserve">VIII. el. samontaJo samuSaoebi </t>
  </si>
  <si>
    <t>jami VIII</t>
  </si>
  <si>
    <t>qviSa-RorRi (10-20mm)</t>
  </si>
  <si>
    <t>arsebuli Robis liTonis dgarebis demontaJi da adgilze dasawyobeba Semdeg montaJisaTcis</t>
  </si>
  <si>
    <t>arsebuli Robis liTonis dgarebis demontaJi da transportireba damkveTis mier miTiTebul adgilze</t>
  </si>
  <si>
    <t>arsebuli Robis liTonis ganivebis demontaJi da transportireba damkveTis mier miTiTebul adgilze</t>
  </si>
  <si>
    <t>arsebuli mavTulbadis demontaJi da transportireba damkveTis mier miTiTebul adgilze</t>
  </si>
  <si>
    <t>gare ganaTebis sanaTebisa da damWeri detalebis demontaJi da transportireba damkveTis mier miTiTebul adgilze</t>
  </si>
  <si>
    <t>arsebuli kalaTburTis farebisa da boZebis demontaJi da transportireba damkveTis mier miTiTebul adgilze</t>
  </si>
  <si>
    <t>arsebuli fexburTis karebis demontaJi  da transportireba damkveTis mier miTiTebul adgilze</t>
  </si>
  <si>
    <t>arsebuli safaris demontaJi da  transportireba damkveTis mier miTiTebul adgilze</t>
  </si>
  <si>
    <t>arsebuli xeebis gasxvla formireba da gatana nagavsayrelze</t>
  </si>
  <si>
    <t>100m</t>
  </si>
  <si>
    <t>liTonis kuTxovanebSi Casmuli mavTulbadis demontaJi da transportireba damkveTis mier miTiTebul adgilze</t>
  </si>
  <si>
    <t>VI. ganaTebis boZis  konstruqciis  mowyoba</t>
  </si>
  <si>
    <r>
      <t xml:space="preserve">qalaqi Tbilisi, aeroportis dasaxleba, korp.v </t>
    </r>
    <r>
      <rPr>
        <b/>
        <sz val="11"/>
        <rFont val="Calibri"/>
        <family val="2"/>
      </rPr>
      <t>№</t>
    </r>
    <r>
      <rPr>
        <b/>
        <sz val="11"/>
        <rFont val="AcadNusx"/>
      </rPr>
      <t xml:space="preserve">35-is mimdebared arsebuli sportuli moednis reabilitaciis saxarjTaRricxva                                                   danarTi №1 (1)   
</t>
    </r>
  </si>
  <si>
    <r>
      <t xml:space="preserve">qalaqi Tbilisi, varkeTili 3, me-4 m/r korp </t>
    </r>
    <r>
      <rPr>
        <b/>
        <sz val="11"/>
        <rFont val="Calibri"/>
        <family val="2"/>
      </rPr>
      <t>№</t>
    </r>
    <r>
      <rPr>
        <b/>
        <sz val="11"/>
        <rFont val="AcadNusx"/>
      </rPr>
      <t xml:space="preserve"> 401-is mimdebare ssportuli moednis reabilitaciis saxarjTaRricxva                                                   danarTi №1 (3)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</si>
</sst>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;[Red]0.00"/>
    <numFmt numFmtId="165" formatCode="0;[Red]0"/>
    <numFmt numFmtId="166" formatCode="0.000"/>
    <numFmt numFmtId="167" formatCode="0.0"/>
    <numFmt numFmtId="168" formatCode="0.0000"/>
    <numFmt numFmtId="169" formatCode="#,##0.0_);\-#,##0.0"/>
  </numFmts>
  <fonts count="6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cadNusx"/>
    </font>
    <font>
      <b/>
      <sz val="11"/>
      <name val="Calibri"/>
      <family val="2"/>
    </font>
    <font>
      <sz val="10"/>
      <name val="AcadNusx"/>
    </font>
    <font>
      <sz val="10"/>
      <name val="Calibri"/>
      <family val="2"/>
    </font>
    <font>
      <b/>
      <sz val="10"/>
      <color rgb="FF000000"/>
      <name val="AcadNusx"/>
    </font>
    <font>
      <b/>
      <sz val="10"/>
      <color indexed="8"/>
      <name val="AcadNusx"/>
    </font>
    <font>
      <b/>
      <sz val="9"/>
      <color rgb="FF000000"/>
      <name val="AcadNusx"/>
    </font>
    <font>
      <b/>
      <sz val="9"/>
      <color indexed="8"/>
      <name val="AcadNusx"/>
    </font>
    <font>
      <sz val="9"/>
      <color rgb="FF000000"/>
      <name val="AcadNusx"/>
    </font>
    <font>
      <sz val="10"/>
      <color rgb="FF0070C0"/>
      <name val="AcadNusx"/>
    </font>
    <font>
      <b/>
      <sz val="10"/>
      <name val="AcadNusx"/>
    </font>
    <font>
      <sz val="11"/>
      <color rgb="FF0070C0"/>
      <name val="AcadNusx"/>
    </font>
    <font>
      <b/>
      <sz val="9"/>
      <name val="AcadNusx"/>
    </font>
    <font>
      <sz val="10"/>
      <color rgb="FFFF0000"/>
      <name val="AcadNusx"/>
    </font>
    <font>
      <sz val="10"/>
      <color rgb="FFFF0000"/>
      <name val="Arial"/>
      <family val="2"/>
      <charset val="204"/>
    </font>
    <font>
      <sz val="9"/>
      <name val="AcadNusx"/>
    </font>
    <font>
      <sz val="9"/>
      <color rgb="FF0070C0"/>
      <name val="AcadNusx"/>
    </font>
    <font>
      <sz val="10"/>
      <color theme="1"/>
      <name val="AcadNusx"/>
    </font>
    <font>
      <sz val="9"/>
      <color rgb="FFFF0000"/>
      <name val="AcadNusx"/>
    </font>
    <font>
      <sz val="9"/>
      <color indexed="10"/>
      <name val="AcadNusx"/>
    </font>
    <font>
      <b/>
      <sz val="10"/>
      <color theme="1"/>
      <name val="AcadNusx"/>
    </font>
    <font>
      <b/>
      <sz val="10"/>
      <color rgb="FF0070C0"/>
      <name val="AcadNusx"/>
    </font>
    <font>
      <b/>
      <sz val="9"/>
      <color theme="1"/>
      <name val="AcadNusx"/>
    </font>
    <font>
      <sz val="10"/>
      <color rgb="FFFF000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9"/>
      <name val="Arial"/>
      <family val="2"/>
      <charset val="204"/>
    </font>
    <font>
      <b/>
      <sz val="9"/>
      <name val="Calibri"/>
      <family val="2"/>
      <charset val="204"/>
    </font>
    <font>
      <sz val="9"/>
      <color rgb="FFFF0000"/>
      <name val="Arial"/>
      <family val="2"/>
      <charset val="204"/>
    </font>
    <font>
      <b/>
      <sz val="10"/>
      <name val="Calibri"/>
      <family val="2"/>
    </font>
    <font>
      <sz val="9"/>
      <color theme="1"/>
      <name val="AcadNusx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b/>
      <vertAlign val="superscript"/>
      <sz val="10"/>
      <name val="AcadNusx"/>
    </font>
    <font>
      <sz val="10"/>
      <color rgb="FF00B0F0"/>
      <name val="AcadNusx"/>
    </font>
    <font>
      <sz val="9"/>
      <color rgb="FF00B0F0"/>
      <name val="AcadNusx"/>
    </font>
    <font>
      <sz val="10"/>
      <name val="AcadNusx"/>
      <family val="1"/>
      <charset val="204"/>
    </font>
    <font>
      <sz val="10"/>
      <name val="Sylfaen"/>
      <family val="1"/>
      <charset val="204"/>
    </font>
    <font>
      <sz val="10"/>
      <color rgb="FF000000"/>
      <name val="AcadNusx"/>
    </font>
    <font>
      <sz val="10"/>
      <color indexed="8"/>
      <name val="AcadNusx"/>
    </font>
    <font>
      <sz val="9"/>
      <color theme="8" tint="-0.249977111117893"/>
      <name val="AcadNusx"/>
    </font>
    <font>
      <sz val="9"/>
      <name val="Academiuri Nuskhuri"/>
    </font>
    <font>
      <b/>
      <sz val="9"/>
      <name val="Arial Cyr"/>
      <charset val="204"/>
    </font>
    <font>
      <b/>
      <sz val="10"/>
      <color indexed="48"/>
      <name val="AcadNusx"/>
    </font>
    <font>
      <vertAlign val="superscript"/>
      <sz val="10"/>
      <name val="AcadNusx"/>
    </font>
    <font>
      <sz val="10"/>
      <color indexed="10"/>
      <name val="AcadNusx"/>
    </font>
    <font>
      <sz val="10"/>
      <color indexed="48"/>
      <name val="AcadNusx"/>
    </font>
    <font>
      <sz val="9"/>
      <color indexed="12"/>
      <name val="AcadNusx"/>
    </font>
    <font>
      <sz val="10"/>
      <name val="Calibri"/>
      <family val="2"/>
      <scheme val="minor"/>
    </font>
    <font>
      <sz val="9"/>
      <name val="Calibri"/>
      <family val="2"/>
    </font>
    <font>
      <sz val="10"/>
      <name val="AcadNusx"/>
      <family val="2"/>
    </font>
    <font>
      <sz val="10"/>
      <name val="Arial"/>
      <family val="2"/>
    </font>
    <font>
      <sz val="10"/>
      <color theme="8" tint="-0.249977111117893"/>
      <name val="AcadNusx"/>
    </font>
    <font>
      <b/>
      <sz val="9"/>
      <color theme="1"/>
      <name val="Arial Cyr"/>
      <charset val="204"/>
    </font>
    <font>
      <sz val="11"/>
      <color theme="1"/>
      <name val="Calibri"/>
      <family val="2"/>
      <charset val="1"/>
      <scheme val="minor"/>
    </font>
    <font>
      <b/>
      <vertAlign val="superscript"/>
      <sz val="10"/>
      <color theme="1"/>
      <name val="AcadNusx"/>
    </font>
    <font>
      <b/>
      <sz val="10"/>
      <color rgb="FFFF0000"/>
      <name val="AcadNusx"/>
    </font>
    <font>
      <sz val="10"/>
      <color rgb="FF92D050"/>
      <name val="AcadNusx"/>
    </font>
    <font>
      <sz val="10"/>
      <color rgb="FFFFFF00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42" fillId="0" borderId="0"/>
    <xf numFmtId="0" fontId="1" fillId="0" borderId="0"/>
    <xf numFmtId="0" fontId="61" fillId="0" borderId="0"/>
    <xf numFmtId="0" fontId="64" fillId="0" borderId="0"/>
  </cellStyleXfs>
  <cellXfs count="422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3" fillId="3" borderId="18" xfId="0" applyNumberFormat="1" applyFont="1" applyFill="1" applyBorder="1" applyAlignment="1">
      <alignment horizontal="center" vertical="center"/>
    </xf>
    <xf numFmtId="164" fontId="0" fillId="0" borderId="20" xfId="0" applyNumberFormat="1" applyBorder="1"/>
    <xf numFmtId="0" fontId="12" fillId="0" borderId="0" xfId="0" applyFont="1"/>
    <xf numFmtId="0" fontId="13" fillId="4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166" fontId="23" fillId="0" borderId="4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 wrapText="1"/>
    </xf>
    <xf numFmtId="2" fontId="26" fillId="2" borderId="4" xfId="0" applyNumberFormat="1" applyFont="1" applyFill="1" applyBorder="1" applyAlignment="1">
      <alignment horizontal="center" vertical="center" wrapText="1"/>
    </xf>
    <xf numFmtId="0" fontId="27" fillId="0" borderId="0" xfId="0" applyFont="1"/>
    <xf numFmtId="49" fontId="22" fillId="2" borderId="4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6" fontId="22" fillId="0" borderId="4" xfId="0" applyNumberFormat="1" applyFont="1" applyBorder="1" applyAlignment="1">
      <alignment horizontal="center" vertical="center" wrapText="1"/>
    </xf>
    <xf numFmtId="2" fontId="22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7" fontId="28" fillId="0" borderId="4" xfId="0" applyNumberFormat="1" applyFont="1" applyBorder="1" applyAlignment="1">
      <alignment horizontal="center" vertical="center" wrapText="1"/>
    </xf>
    <xf numFmtId="2" fontId="28" fillId="0" borderId="4" xfId="0" applyNumberFormat="1" applyFont="1" applyBorder="1" applyAlignment="1">
      <alignment horizontal="center" vertical="center" wrapText="1"/>
    </xf>
    <xf numFmtId="2" fontId="28" fillId="0" borderId="4" xfId="0" applyNumberFormat="1" applyFont="1" applyFill="1" applyBorder="1" applyAlignment="1">
      <alignment horizontal="center" vertical="center" wrapText="1"/>
    </xf>
    <xf numFmtId="2" fontId="29" fillId="0" borderId="4" xfId="0" applyNumberFormat="1" applyFont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 wrapText="1"/>
    </xf>
    <xf numFmtId="1" fontId="20" fillId="2" borderId="4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166" fontId="20" fillId="2" borderId="4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66" fontId="28" fillId="0" borderId="4" xfId="0" applyNumberFormat="1" applyFont="1" applyBorder="1" applyAlignment="1">
      <alignment horizontal="center" vertical="center" wrapText="1"/>
    </xf>
    <xf numFmtId="2" fontId="28" fillId="2" borderId="4" xfId="0" applyNumberFormat="1" applyFont="1" applyFill="1" applyBorder="1" applyAlignment="1">
      <alignment horizontal="center" vertical="center" wrapText="1"/>
    </xf>
    <xf numFmtId="166" fontId="26" fillId="0" borderId="4" xfId="0" applyNumberFormat="1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2" fontId="31" fillId="0" borderId="4" xfId="0" applyNumberFormat="1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66" fontId="22" fillId="2" borderId="4" xfId="0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>
      <alignment horizontal="center" vertical="center" wrapText="1"/>
    </xf>
    <xf numFmtId="2" fontId="23" fillId="2" borderId="4" xfId="0" applyNumberFormat="1" applyFont="1" applyFill="1" applyBorder="1" applyAlignment="1" applyProtection="1">
      <alignment horizontal="center" vertical="center"/>
      <protection locked="0"/>
    </xf>
    <xf numFmtId="2" fontId="2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4" xfId="0" applyNumberFormat="1" applyFont="1" applyBorder="1" applyAlignment="1" applyProtection="1">
      <alignment horizontal="center" vertical="center"/>
      <protection locked="0"/>
    </xf>
    <xf numFmtId="2" fontId="34" fillId="2" borderId="4" xfId="0" applyNumberFormat="1" applyFont="1" applyFill="1" applyBorder="1" applyAlignment="1">
      <alignment horizontal="center" vertical="center"/>
    </xf>
    <xf numFmtId="2" fontId="34" fillId="0" borderId="4" xfId="0" applyNumberFormat="1" applyFont="1" applyBorder="1" applyAlignment="1">
      <alignment horizontal="center" vertical="center"/>
    </xf>
    <xf numFmtId="167" fontId="25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2" fontId="25" fillId="2" borderId="4" xfId="0" applyNumberFormat="1" applyFont="1" applyFill="1" applyBorder="1" applyAlignment="1">
      <alignment horizontal="center" vertical="center" wrapText="1"/>
    </xf>
    <xf numFmtId="2" fontId="35" fillId="2" borderId="4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25" fillId="0" borderId="4" xfId="0" applyFont="1" applyBorder="1" applyAlignment="1">
      <alignment horizontal="center" vertical="center" wrapText="1"/>
    </xf>
    <xf numFmtId="166" fontId="25" fillId="2" borderId="4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166" fontId="35" fillId="0" borderId="4" xfId="0" applyNumberFormat="1" applyFont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2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/>
    </xf>
    <xf numFmtId="49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2" fontId="32" fillId="0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 applyProtection="1">
      <alignment horizontal="center" vertical="center" wrapText="1"/>
      <protection locked="0"/>
    </xf>
    <xf numFmtId="43" fontId="27" fillId="0" borderId="4" xfId="3" applyFont="1" applyFill="1" applyBorder="1" applyAlignment="1" applyProtection="1">
      <alignment horizontal="center" vertical="center"/>
      <protection locked="0"/>
    </xf>
    <xf numFmtId="2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67" fontId="28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/>
    <xf numFmtId="2" fontId="29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25" fillId="0" borderId="4" xfId="0" applyFont="1" applyFill="1" applyBorder="1" applyAlignment="1">
      <alignment horizontal="center" vertical="center" wrapText="1"/>
    </xf>
    <xf numFmtId="2" fontId="39" fillId="0" borderId="4" xfId="0" applyNumberFormat="1" applyFont="1" applyFill="1" applyBorder="1" applyAlignment="1">
      <alignment horizontal="center" vertical="center" wrapText="1"/>
    </xf>
    <xf numFmtId="43" fontId="39" fillId="0" borderId="4" xfId="3" applyFont="1" applyFill="1" applyBorder="1" applyAlignment="1">
      <alignment horizontal="center" vertical="center" wrapText="1"/>
    </xf>
    <xf numFmtId="2" fontId="41" fillId="0" borderId="4" xfId="0" applyNumberFormat="1" applyFont="1" applyFill="1" applyBorder="1" applyAlignment="1">
      <alignment horizontal="center" vertical="center"/>
    </xf>
    <xf numFmtId="43" fontId="41" fillId="0" borderId="4" xfId="3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6" fontId="22" fillId="0" borderId="4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4" xfId="0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/>
    </xf>
    <xf numFmtId="2" fontId="35" fillId="0" borderId="4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>
      <alignment horizontal="center" vertical="center" wrapText="1"/>
    </xf>
    <xf numFmtId="2" fontId="20" fillId="2" borderId="4" xfId="4" applyNumberFormat="1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vertical="center" wrapText="1"/>
    </xf>
    <xf numFmtId="0" fontId="23" fillId="0" borderId="4" xfId="4" applyFont="1" applyBorder="1" applyAlignment="1">
      <alignment horizontal="center" vertical="center" wrapText="1"/>
    </xf>
    <xf numFmtId="2" fontId="23" fillId="2" borderId="4" xfId="4" applyNumberFormat="1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 wrapText="1"/>
    </xf>
    <xf numFmtId="2" fontId="19" fillId="2" borderId="4" xfId="4" applyNumberFormat="1" applyFont="1" applyFill="1" applyBorder="1" applyAlignment="1">
      <alignment horizontal="center" vertical="center" wrapText="1"/>
    </xf>
    <xf numFmtId="2" fontId="19" fillId="0" borderId="4" xfId="4" applyNumberFormat="1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2" fontId="12" fillId="2" borderId="4" xfId="4" applyNumberFormat="1" applyFont="1" applyFill="1" applyBorder="1" applyAlignment="1">
      <alignment horizontal="center" vertical="center" wrapText="1"/>
    </xf>
    <xf numFmtId="2" fontId="12" fillId="0" borderId="4" xfId="4" applyNumberFormat="1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2" fontId="44" fillId="0" borderId="4" xfId="0" applyNumberFormat="1" applyFont="1" applyBorder="1" applyAlignment="1">
      <alignment horizontal="center" vertical="center" wrapText="1"/>
    </xf>
    <xf numFmtId="2" fontId="44" fillId="2" borderId="4" xfId="0" applyNumberFormat="1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2" fontId="12" fillId="0" borderId="4" xfId="4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/>
    </xf>
    <xf numFmtId="2" fontId="48" fillId="0" borderId="4" xfId="0" applyNumberFormat="1" applyFont="1" applyBorder="1" applyAlignment="1">
      <alignment horizontal="center" vertical="center"/>
    </xf>
    <xf numFmtId="2" fontId="27" fillId="2" borderId="4" xfId="0" applyNumberFormat="1" applyFont="1" applyFill="1" applyBorder="1" applyAlignment="1">
      <alignment horizontal="center" vertical="center"/>
    </xf>
    <xf numFmtId="2" fontId="27" fillId="0" borderId="4" xfId="0" applyNumberFormat="1" applyFont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center" wrapText="1"/>
    </xf>
    <xf numFmtId="0" fontId="12" fillId="2" borderId="0" xfId="0" applyFont="1" applyFill="1"/>
    <xf numFmtId="2" fontId="23" fillId="0" borderId="4" xfId="4" applyNumberFormat="1" applyFont="1" applyBorder="1" applyAlignment="1">
      <alignment horizontal="center" vertical="center" wrapText="1"/>
    </xf>
    <xf numFmtId="2" fontId="23" fillId="0" borderId="4" xfId="4" applyNumberFormat="1" applyFont="1" applyFill="1" applyBorder="1" applyAlignment="1">
      <alignment horizontal="center" vertical="center" wrapText="1"/>
    </xf>
    <xf numFmtId="2" fontId="19" fillId="0" borderId="4" xfId="4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168" fontId="44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2" fontId="31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49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166" fontId="23" fillId="0" borderId="4" xfId="0" applyNumberFormat="1" applyFont="1" applyFill="1" applyBorder="1" applyAlignment="1">
      <alignment horizontal="center" vertical="center" wrapText="1"/>
    </xf>
    <xf numFmtId="2" fontId="23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166" fontId="19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2" fontId="37" fillId="0" borderId="4" xfId="0" applyNumberFormat="1" applyFont="1" applyFill="1" applyBorder="1" applyAlignment="1">
      <alignment horizontal="center" vertical="center"/>
    </xf>
    <xf numFmtId="2" fontId="53" fillId="0" borderId="4" xfId="0" applyNumberFormat="1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8" fontId="22" fillId="2" borderId="4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2" fontId="37" fillId="2" borderId="4" xfId="0" applyNumberFormat="1" applyFont="1" applyFill="1" applyBorder="1" applyAlignment="1">
      <alignment horizontal="center" vertical="center"/>
    </xf>
    <xf numFmtId="2" fontId="37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" fontId="25" fillId="2" borderId="4" xfId="0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0" fontId="39" fillId="0" borderId="4" xfId="0" applyFont="1" applyFill="1" applyBorder="1" applyAlignment="1">
      <alignment horizontal="center" vertical="center"/>
    </xf>
    <xf numFmtId="0" fontId="20" fillId="0" borderId="0" xfId="0" applyFont="1"/>
    <xf numFmtId="0" fontId="45" fillId="0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168" fontId="44" fillId="0" borderId="4" xfId="0" applyNumberFormat="1" applyFont="1" applyFill="1" applyBorder="1" applyAlignment="1">
      <alignment horizontal="center" vertical="center" wrapText="1"/>
    </xf>
    <xf numFmtId="2" fontId="44" fillId="0" borderId="4" xfId="0" applyNumberFormat="1" applyFont="1" applyFill="1" applyBorder="1" applyAlignment="1">
      <alignment horizontal="center" vertical="center" wrapText="1"/>
    </xf>
    <xf numFmtId="2" fontId="31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49" fillId="0" borderId="4" xfId="0" applyNumberFormat="1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2" fontId="55" fillId="0" borderId="1" xfId="0" applyNumberFormat="1" applyFont="1" applyBorder="1" applyAlignment="1">
      <alignment horizontal="center" vertical="center" wrapText="1"/>
    </xf>
    <xf numFmtId="2" fontId="55" fillId="0" borderId="4" xfId="0" applyNumberFormat="1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2" fontId="56" fillId="0" borderId="4" xfId="0" applyNumberFormat="1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 wrapText="1"/>
    </xf>
    <xf numFmtId="2" fontId="56" fillId="2" borderId="4" xfId="0" applyNumberFormat="1" applyFont="1" applyFill="1" applyBorder="1" applyAlignment="1">
      <alignment horizontal="center" vertical="center" wrapText="1"/>
    </xf>
    <xf numFmtId="2" fontId="57" fillId="0" borderId="4" xfId="0" applyNumberFormat="1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49" fillId="2" borderId="4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69" fontId="12" fillId="2" borderId="28" xfId="0" applyNumberFormat="1" applyFont="1" applyFill="1" applyBorder="1" applyAlignment="1">
      <alignment horizontal="center" vertical="center" wrapText="1"/>
    </xf>
    <xf numFmtId="2" fontId="12" fillId="2" borderId="29" xfId="0" applyNumberFormat="1" applyFont="1" applyFill="1" applyBorder="1" applyAlignment="1">
      <alignment horizontal="center" vertical="center" wrapText="1"/>
    </xf>
    <xf numFmtId="2" fontId="12" fillId="2" borderId="30" xfId="0" applyNumberFormat="1" applyFont="1" applyFill="1" applyBorder="1" applyAlignment="1">
      <alignment horizontal="center" vertical="center" wrapText="1"/>
    </xf>
    <xf numFmtId="2" fontId="12" fillId="2" borderId="4" xfId="3" applyNumberFormat="1" applyFont="1" applyFill="1" applyBorder="1" applyAlignment="1">
      <alignment horizontal="center" vertical="center" wrapText="1"/>
    </xf>
    <xf numFmtId="169" fontId="12" fillId="2" borderId="31" xfId="0" applyNumberFormat="1" applyFont="1" applyFill="1" applyBorder="1" applyAlignment="1">
      <alignment horizontal="center" vertical="center" wrapText="1"/>
    </xf>
    <xf numFmtId="169" fontId="60" fillId="2" borderId="28" xfId="0" applyNumberFormat="1" applyFont="1" applyFill="1" applyBorder="1" applyAlignment="1">
      <alignment horizontal="center" vertical="center" wrapText="1"/>
    </xf>
    <xf numFmtId="2" fontId="61" fillId="2" borderId="32" xfId="0" applyNumberFormat="1" applyFont="1" applyFill="1" applyBorder="1" applyAlignment="1">
      <alignment horizontal="center" vertical="center" wrapText="1"/>
    </xf>
    <xf numFmtId="2" fontId="61" fillId="2" borderId="4" xfId="0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168" fontId="25" fillId="2" borderId="4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2" fontId="27" fillId="2" borderId="4" xfId="0" applyNumberFormat="1" applyFont="1" applyFill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2" fontId="32" fillId="0" borderId="4" xfId="0" applyNumberFormat="1" applyFont="1" applyBorder="1" applyAlignment="1">
      <alignment horizontal="center" vertical="center" wrapText="1"/>
    </xf>
    <xf numFmtId="166" fontId="32" fillId="0" borderId="4" xfId="0" applyNumberFormat="1" applyFont="1" applyBorder="1" applyAlignment="1">
      <alignment horizontal="center" vertical="center" wrapText="1"/>
    </xf>
    <xf numFmtId="2" fontId="32" fillId="2" borderId="4" xfId="0" applyNumberFormat="1" applyFont="1" applyFill="1" applyBorder="1" applyAlignment="1">
      <alignment horizontal="center" vertical="center" wrapText="1"/>
    </xf>
    <xf numFmtId="2" fontId="41" fillId="0" borderId="4" xfId="0" applyNumberFormat="1" applyFont="1" applyBorder="1" applyAlignment="1">
      <alignment horizontal="center" vertical="center"/>
    </xf>
    <xf numFmtId="2" fontId="41" fillId="2" borderId="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2" fontId="39" fillId="0" borderId="4" xfId="0" applyNumberFormat="1" applyFont="1" applyBorder="1" applyAlignment="1">
      <alignment horizontal="center" vertical="center" wrapText="1"/>
    </xf>
    <xf numFmtId="43" fontId="39" fillId="0" borderId="4" xfId="3" applyFont="1" applyBorder="1" applyAlignment="1">
      <alignment horizontal="center" vertical="center" wrapText="1"/>
    </xf>
    <xf numFmtId="1" fontId="39" fillId="2" borderId="4" xfId="0" applyNumberFormat="1" applyFont="1" applyFill="1" applyBorder="1" applyAlignment="1">
      <alignment horizontal="center" vertical="center" wrapText="1"/>
    </xf>
    <xf numFmtId="43" fontId="41" fillId="0" borderId="4" xfId="3" applyFont="1" applyBorder="1" applyAlignment="1">
      <alignment horizontal="center" vertical="center"/>
    </xf>
    <xf numFmtId="43" fontId="27" fillId="0" borderId="4" xfId="3" applyFont="1" applyBorder="1" applyAlignment="1">
      <alignment horizontal="center" vertical="center" wrapText="1"/>
    </xf>
    <xf numFmtId="168" fontId="30" fillId="0" borderId="4" xfId="0" applyNumberFormat="1" applyFont="1" applyBorder="1" applyAlignment="1">
      <alignment horizontal="center" vertical="center" wrapText="1"/>
    </xf>
    <xf numFmtId="2" fontId="30" fillId="0" borderId="4" xfId="0" applyNumberFormat="1" applyFont="1" applyBorder="1" applyAlignment="1">
      <alignment horizontal="center" vertical="center" wrapText="1"/>
    </xf>
    <xf numFmtId="43" fontId="30" fillId="0" borderId="4" xfId="3" applyFont="1" applyBorder="1" applyAlignment="1">
      <alignment horizontal="center" vertical="center" wrapText="1"/>
    </xf>
    <xf numFmtId="2" fontId="27" fillId="2" borderId="4" xfId="4" applyNumberFormat="1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/>
    </xf>
    <xf numFmtId="0" fontId="62" fillId="0" borderId="4" xfId="6" applyFont="1" applyBorder="1" applyAlignment="1">
      <alignment horizontal="center"/>
    </xf>
    <xf numFmtId="0" fontId="62" fillId="0" borderId="4" xfId="6" applyFont="1" applyBorder="1" applyAlignment="1">
      <alignment horizontal="center" vertical="center"/>
    </xf>
    <xf numFmtId="166" fontId="62" fillId="0" borderId="4" xfId="6" applyNumberFormat="1" applyFont="1" applyBorder="1" applyAlignment="1">
      <alignment horizontal="center"/>
    </xf>
    <xf numFmtId="2" fontId="62" fillId="2" borderId="4" xfId="6" applyNumberFormat="1" applyFont="1" applyFill="1" applyBorder="1" applyAlignment="1">
      <alignment horizontal="center"/>
    </xf>
    <xf numFmtId="43" fontId="62" fillId="0" borderId="4" xfId="3" applyFont="1" applyBorder="1" applyAlignment="1">
      <alignment horizontal="center"/>
    </xf>
    <xf numFmtId="2" fontId="62" fillId="2" borderId="4" xfId="6" applyNumberFormat="1" applyFont="1" applyFill="1" applyBorder="1" applyAlignment="1">
      <alignment horizontal="center" vertical="center"/>
    </xf>
    <xf numFmtId="43" fontId="62" fillId="0" borderId="4" xfId="3" applyFont="1" applyBorder="1" applyAlignment="1">
      <alignment horizontal="center" vertical="center"/>
    </xf>
    <xf numFmtId="2" fontId="62" fillId="0" borderId="4" xfId="6" applyNumberFormat="1" applyFont="1" applyBorder="1" applyAlignment="1">
      <alignment horizontal="center" vertical="center"/>
    </xf>
    <xf numFmtId="168" fontId="62" fillId="0" borderId="4" xfId="6" applyNumberFormat="1" applyFont="1" applyBorder="1" applyAlignment="1">
      <alignment horizontal="center"/>
    </xf>
    <xf numFmtId="0" fontId="12" fillId="0" borderId="4" xfId="7" applyFont="1" applyBorder="1" applyAlignment="1">
      <alignment horizontal="center"/>
    </xf>
    <xf numFmtId="2" fontId="12" fillId="0" borderId="4" xfId="7" applyNumberFormat="1" applyFont="1" applyBorder="1" applyAlignment="1">
      <alignment horizontal="center"/>
    </xf>
    <xf numFmtId="166" fontId="12" fillId="0" borderId="4" xfId="7" applyNumberFormat="1" applyFont="1" applyBorder="1" applyAlignment="1">
      <alignment horizontal="center"/>
    </xf>
    <xf numFmtId="2" fontId="12" fillId="2" borderId="4" xfId="7" applyNumberFormat="1" applyFont="1" applyFill="1" applyBorder="1" applyAlignment="1">
      <alignment horizontal="center"/>
    </xf>
    <xf numFmtId="43" fontId="12" fillId="0" borderId="4" xfId="3" applyFont="1" applyBorder="1" applyAlignment="1">
      <alignment horizontal="center"/>
    </xf>
    <xf numFmtId="0" fontId="12" fillId="2" borderId="4" xfId="7" applyFont="1" applyFill="1" applyBorder="1" applyAlignment="1">
      <alignment horizontal="center"/>
    </xf>
    <xf numFmtId="2" fontId="12" fillId="0" borderId="4" xfId="6" applyNumberFormat="1" applyFont="1" applyBorder="1" applyAlignment="1">
      <alignment horizontal="center" vertical="center"/>
    </xf>
    <xf numFmtId="1" fontId="32" fillId="0" borderId="4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6" fontId="18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8" fontId="22" fillId="0" borderId="4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13" fillId="0" borderId="0" xfId="0" applyFont="1" applyFill="1" applyAlignment="1">
      <alignment vertical="center"/>
    </xf>
    <xf numFmtId="167" fontId="20" fillId="0" borderId="4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2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5" borderId="4" xfId="0" applyNumberFormat="1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2" fontId="32" fillId="5" borderId="4" xfId="0" applyNumberFormat="1" applyFont="1" applyFill="1" applyBorder="1" applyAlignment="1">
      <alignment horizontal="center" vertical="center" wrapText="1"/>
    </xf>
    <xf numFmtId="168" fontId="20" fillId="0" borderId="4" xfId="0" applyNumberFormat="1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2" fontId="16" fillId="5" borderId="4" xfId="0" applyNumberFormat="1" applyFont="1" applyFill="1" applyBorder="1" applyAlignment="1">
      <alignment horizontal="center" vertical="center" wrapText="1"/>
    </xf>
    <xf numFmtId="9" fontId="16" fillId="5" borderId="4" xfId="0" applyNumberFormat="1" applyFont="1" applyFill="1" applyBorder="1" applyAlignment="1">
      <alignment horizontal="center" vertical="center" wrapText="1"/>
    </xf>
    <xf numFmtId="9" fontId="32" fillId="5" borderId="4" xfId="0" applyNumberFormat="1" applyFont="1" applyFill="1" applyBorder="1" applyAlignment="1">
      <alignment horizontal="center" vertical="center" wrapText="1"/>
    </xf>
    <xf numFmtId="1" fontId="16" fillId="5" borderId="4" xfId="0" applyNumberFormat="1" applyFont="1" applyFill="1" applyBorder="1" applyAlignment="1">
      <alignment horizontal="center" vertical="center" wrapText="1"/>
    </xf>
    <xf numFmtId="9" fontId="20" fillId="0" borderId="4" xfId="0" applyNumberFormat="1" applyFont="1" applyBorder="1" applyAlignment="1">
      <alignment horizontal="center" vertical="center"/>
    </xf>
    <xf numFmtId="168" fontId="20" fillId="0" borderId="4" xfId="0" applyNumberFormat="1" applyFont="1" applyBorder="1" applyAlignment="1">
      <alignment horizontal="center" vertical="center" wrapText="1"/>
    </xf>
    <xf numFmtId="2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4" xfId="0" applyNumberFormat="1" applyFont="1" applyFill="1" applyBorder="1" applyAlignment="1" applyProtection="1">
      <alignment horizontal="center" vertical="center"/>
      <protection locked="0"/>
    </xf>
    <xf numFmtId="2" fontId="23" fillId="0" borderId="4" xfId="0" applyNumberFormat="1" applyFont="1" applyFill="1" applyBorder="1" applyAlignment="1" applyProtection="1">
      <alignment horizontal="center" vertical="center"/>
      <protection locked="0"/>
    </xf>
    <xf numFmtId="2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4" xfId="0" applyNumberFormat="1" applyFont="1" applyFill="1" applyBorder="1" applyAlignment="1" applyProtection="1">
      <alignment horizontal="center" vertical="center"/>
      <protection locked="0"/>
    </xf>
    <xf numFmtId="49" fontId="25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168" fontId="20" fillId="0" borderId="4" xfId="4" applyNumberFormat="1" applyFont="1" applyFill="1" applyBorder="1" applyAlignment="1">
      <alignment horizontal="center" vertical="center" wrapText="1"/>
    </xf>
    <xf numFmtId="1" fontId="20" fillId="6" borderId="4" xfId="0" applyNumberFormat="1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2" fontId="20" fillId="6" borderId="4" xfId="0" applyNumberFormat="1" applyFont="1" applyFill="1" applyBorder="1" applyAlignment="1">
      <alignment horizontal="center" vertical="center" wrapText="1"/>
    </xf>
    <xf numFmtId="2" fontId="12" fillId="6" borderId="4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2" fontId="13" fillId="2" borderId="0" xfId="0" applyNumberFormat="1" applyFont="1" applyFill="1" applyAlignment="1">
      <alignment vertical="center"/>
    </xf>
    <xf numFmtId="2" fontId="27" fillId="0" borderId="0" xfId="0" applyNumberFormat="1" applyFont="1"/>
    <xf numFmtId="0" fontId="38" fillId="4" borderId="0" xfId="0" applyFont="1" applyFill="1" applyAlignment="1">
      <alignment vertical="center"/>
    </xf>
    <xf numFmtId="0" fontId="66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66" fontId="20" fillId="0" borderId="4" xfId="4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7" fillId="0" borderId="0" xfId="0" applyFont="1"/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2" fontId="20" fillId="0" borderId="0" xfId="0" applyNumberFormat="1" applyFont="1"/>
    <xf numFmtId="0" fontId="62" fillId="0" borderId="0" xfId="0" applyFont="1"/>
    <xf numFmtId="0" fontId="68" fillId="0" borderId="0" xfId="0" applyFont="1"/>
    <xf numFmtId="0" fontId="20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168" fontId="19" fillId="0" borderId="4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center" vertical="center" wrapText="1"/>
    </xf>
    <xf numFmtId="2" fontId="20" fillId="0" borderId="4" xfId="4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2" fontId="20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/>
    <xf numFmtId="2" fontId="12" fillId="0" borderId="0" xfId="0" applyNumberFormat="1" applyFont="1" applyFill="1"/>
    <xf numFmtId="2" fontId="18" fillId="5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9" fontId="18" fillId="5" borderId="4" xfId="0" applyNumberFormat="1" applyFont="1" applyFill="1" applyBorder="1" applyAlignment="1">
      <alignment horizontal="center" vertical="center" wrapText="1"/>
    </xf>
    <xf numFmtId="4" fontId="18" fillId="5" borderId="4" xfId="0" applyNumberFormat="1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2" fillId="0" borderId="4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2" fontId="20" fillId="6" borderId="4" xfId="0" applyNumberFormat="1" applyFont="1" applyFill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 wrapText="1"/>
    </xf>
    <xf numFmtId="2" fontId="13" fillId="0" borderId="0" xfId="0" applyNumberFormat="1" applyFont="1" applyFill="1" applyAlignment="1">
      <alignment vertical="center"/>
    </xf>
    <xf numFmtId="0" fontId="27" fillId="0" borderId="0" xfId="0" applyFont="1" applyBorder="1"/>
    <xf numFmtId="0" fontId="13" fillId="0" borderId="0" xfId="0" applyFont="1" applyBorder="1" applyAlignment="1">
      <alignment vertical="center"/>
    </xf>
    <xf numFmtId="0" fontId="23" fillId="0" borderId="4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2" fontId="20" fillId="0" borderId="0" xfId="0" applyNumberFormat="1" applyFont="1" applyFill="1"/>
    <xf numFmtId="0" fontId="27" fillId="2" borderId="0" xfId="0" applyFont="1" applyFill="1" applyBorder="1"/>
    <xf numFmtId="164" fontId="3" fillId="3" borderId="1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</cellXfs>
  <cellStyles count="8">
    <cellStyle name="Comma" xfId="3" builtinId="3"/>
    <cellStyle name="Normal" xfId="0" builtinId="0"/>
    <cellStyle name="Normal 11 2 2" xfId="5"/>
    <cellStyle name="Normal 2 10" xfId="6"/>
    <cellStyle name="Normal 2 2" xfId="1"/>
    <cellStyle name="Normal 36 2 2" xfId="7"/>
    <cellStyle name="Normal 4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J15" sqref="J15"/>
    </sheetView>
  </sheetViews>
  <sheetFormatPr defaultRowHeight="15"/>
  <cols>
    <col min="1" max="1" width="3.140625" style="2" customWidth="1"/>
    <col min="2" max="2" width="5.28515625" style="2" customWidth="1"/>
    <col min="3" max="7" width="9.140625" style="2"/>
    <col min="8" max="8" width="13.85546875" style="2" customWidth="1"/>
    <col min="9" max="9" width="9.140625" style="2"/>
    <col min="10" max="10" width="40.5703125" style="2" customWidth="1"/>
    <col min="11" max="11" width="9.140625" style="2"/>
    <col min="12" max="12" width="6.7109375" style="2" customWidth="1"/>
    <col min="13" max="13" width="9.140625" style="2"/>
    <col min="14" max="14" width="21.85546875" style="2" customWidth="1"/>
    <col min="15" max="263" width="9.140625" style="2"/>
    <col min="264" max="264" width="13.85546875" style="2" customWidth="1"/>
    <col min="265" max="265" width="9.140625" style="2"/>
    <col min="266" max="266" width="30.28515625" style="2" customWidth="1"/>
    <col min="267" max="269" width="9.140625" style="2"/>
    <col min="270" max="270" width="21.85546875" style="2" customWidth="1"/>
    <col min="271" max="519" width="9.140625" style="2"/>
    <col min="520" max="520" width="13.85546875" style="2" customWidth="1"/>
    <col min="521" max="521" width="9.140625" style="2"/>
    <col min="522" max="522" width="30.28515625" style="2" customWidth="1"/>
    <col min="523" max="525" width="9.140625" style="2"/>
    <col min="526" max="526" width="21.85546875" style="2" customWidth="1"/>
    <col min="527" max="775" width="9.140625" style="2"/>
    <col min="776" max="776" width="13.85546875" style="2" customWidth="1"/>
    <col min="777" max="777" width="9.140625" style="2"/>
    <col min="778" max="778" width="30.28515625" style="2" customWidth="1"/>
    <col min="779" max="781" width="9.140625" style="2"/>
    <col min="782" max="782" width="21.85546875" style="2" customWidth="1"/>
    <col min="783" max="1031" width="9.140625" style="2"/>
    <col min="1032" max="1032" width="13.85546875" style="2" customWidth="1"/>
    <col min="1033" max="1033" width="9.140625" style="2"/>
    <col min="1034" max="1034" width="30.28515625" style="2" customWidth="1"/>
    <col min="1035" max="1037" width="9.140625" style="2"/>
    <col min="1038" max="1038" width="21.85546875" style="2" customWidth="1"/>
    <col min="1039" max="1287" width="9.140625" style="2"/>
    <col min="1288" max="1288" width="13.85546875" style="2" customWidth="1"/>
    <col min="1289" max="1289" width="9.140625" style="2"/>
    <col min="1290" max="1290" width="30.28515625" style="2" customWidth="1"/>
    <col min="1291" max="1293" width="9.140625" style="2"/>
    <col min="1294" max="1294" width="21.85546875" style="2" customWidth="1"/>
    <col min="1295" max="1543" width="9.140625" style="2"/>
    <col min="1544" max="1544" width="13.85546875" style="2" customWidth="1"/>
    <col min="1545" max="1545" width="9.140625" style="2"/>
    <col min="1546" max="1546" width="30.28515625" style="2" customWidth="1"/>
    <col min="1547" max="1549" width="9.140625" style="2"/>
    <col min="1550" max="1550" width="21.85546875" style="2" customWidth="1"/>
    <col min="1551" max="1799" width="9.140625" style="2"/>
    <col min="1800" max="1800" width="13.85546875" style="2" customWidth="1"/>
    <col min="1801" max="1801" width="9.140625" style="2"/>
    <col min="1802" max="1802" width="30.28515625" style="2" customWidth="1"/>
    <col min="1803" max="1805" width="9.140625" style="2"/>
    <col min="1806" max="1806" width="21.85546875" style="2" customWidth="1"/>
    <col min="1807" max="2055" width="9.140625" style="2"/>
    <col min="2056" max="2056" width="13.85546875" style="2" customWidth="1"/>
    <col min="2057" max="2057" width="9.140625" style="2"/>
    <col min="2058" max="2058" width="30.28515625" style="2" customWidth="1"/>
    <col min="2059" max="2061" width="9.140625" style="2"/>
    <col min="2062" max="2062" width="21.85546875" style="2" customWidth="1"/>
    <col min="2063" max="2311" width="9.140625" style="2"/>
    <col min="2312" max="2312" width="13.85546875" style="2" customWidth="1"/>
    <col min="2313" max="2313" width="9.140625" style="2"/>
    <col min="2314" max="2314" width="30.28515625" style="2" customWidth="1"/>
    <col min="2315" max="2317" width="9.140625" style="2"/>
    <col min="2318" max="2318" width="21.85546875" style="2" customWidth="1"/>
    <col min="2319" max="2567" width="9.140625" style="2"/>
    <col min="2568" max="2568" width="13.85546875" style="2" customWidth="1"/>
    <col min="2569" max="2569" width="9.140625" style="2"/>
    <col min="2570" max="2570" width="30.28515625" style="2" customWidth="1"/>
    <col min="2571" max="2573" width="9.140625" style="2"/>
    <col min="2574" max="2574" width="21.85546875" style="2" customWidth="1"/>
    <col min="2575" max="2823" width="9.140625" style="2"/>
    <col min="2824" max="2824" width="13.85546875" style="2" customWidth="1"/>
    <col min="2825" max="2825" width="9.140625" style="2"/>
    <col min="2826" max="2826" width="30.28515625" style="2" customWidth="1"/>
    <col min="2827" max="2829" width="9.140625" style="2"/>
    <col min="2830" max="2830" width="21.85546875" style="2" customWidth="1"/>
    <col min="2831" max="3079" width="9.140625" style="2"/>
    <col min="3080" max="3080" width="13.85546875" style="2" customWidth="1"/>
    <col min="3081" max="3081" width="9.140625" style="2"/>
    <col min="3082" max="3082" width="30.28515625" style="2" customWidth="1"/>
    <col min="3083" max="3085" width="9.140625" style="2"/>
    <col min="3086" max="3086" width="21.85546875" style="2" customWidth="1"/>
    <col min="3087" max="3335" width="9.140625" style="2"/>
    <col min="3336" max="3336" width="13.85546875" style="2" customWidth="1"/>
    <col min="3337" max="3337" width="9.140625" style="2"/>
    <col min="3338" max="3338" width="30.28515625" style="2" customWidth="1"/>
    <col min="3339" max="3341" width="9.140625" style="2"/>
    <col min="3342" max="3342" width="21.85546875" style="2" customWidth="1"/>
    <col min="3343" max="3591" width="9.140625" style="2"/>
    <col min="3592" max="3592" width="13.85546875" style="2" customWidth="1"/>
    <col min="3593" max="3593" width="9.140625" style="2"/>
    <col min="3594" max="3594" width="30.28515625" style="2" customWidth="1"/>
    <col min="3595" max="3597" width="9.140625" style="2"/>
    <col min="3598" max="3598" width="21.85546875" style="2" customWidth="1"/>
    <col min="3599" max="3847" width="9.140625" style="2"/>
    <col min="3848" max="3848" width="13.85546875" style="2" customWidth="1"/>
    <col min="3849" max="3849" width="9.140625" style="2"/>
    <col min="3850" max="3850" width="30.28515625" style="2" customWidth="1"/>
    <col min="3851" max="3853" width="9.140625" style="2"/>
    <col min="3854" max="3854" width="21.85546875" style="2" customWidth="1"/>
    <col min="3855" max="4103" width="9.140625" style="2"/>
    <col min="4104" max="4104" width="13.85546875" style="2" customWidth="1"/>
    <col min="4105" max="4105" width="9.140625" style="2"/>
    <col min="4106" max="4106" width="30.28515625" style="2" customWidth="1"/>
    <col min="4107" max="4109" width="9.140625" style="2"/>
    <col min="4110" max="4110" width="21.85546875" style="2" customWidth="1"/>
    <col min="4111" max="4359" width="9.140625" style="2"/>
    <col min="4360" max="4360" width="13.85546875" style="2" customWidth="1"/>
    <col min="4361" max="4361" width="9.140625" style="2"/>
    <col min="4362" max="4362" width="30.28515625" style="2" customWidth="1"/>
    <col min="4363" max="4365" width="9.140625" style="2"/>
    <col min="4366" max="4366" width="21.85546875" style="2" customWidth="1"/>
    <col min="4367" max="4615" width="9.140625" style="2"/>
    <col min="4616" max="4616" width="13.85546875" style="2" customWidth="1"/>
    <col min="4617" max="4617" width="9.140625" style="2"/>
    <col min="4618" max="4618" width="30.28515625" style="2" customWidth="1"/>
    <col min="4619" max="4621" width="9.140625" style="2"/>
    <col min="4622" max="4622" width="21.85546875" style="2" customWidth="1"/>
    <col min="4623" max="4871" width="9.140625" style="2"/>
    <col min="4872" max="4872" width="13.85546875" style="2" customWidth="1"/>
    <col min="4873" max="4873" width="9.140625" style="2"/>
    <col min="4874" max="4874" width="30.28515625" style="2" customWidth="1"/>
    <col min="4875" max="4877" width="9.140625" style="2"/>
    <col min="4878" max="4878" width="21.85546875" style="2" customWidth="1"/>
    <col min="4879" max="5127" width="9.140625" style="2"/>
    <col min="5128" max="5128" width="13.85546875" style="2" customWidth="1"/>
    <col min="5129" max="5129" width="9.140625" style="2"/>
    <col min="5130" max="5130" width="30.28515625" style="2" customWidth="1"/>
    <col min="5131" max="5133" width="9.140625" style="2"/>
    <col min="5134" max="5134" width="21.85546875" style="2" customWidth="1"/>
    <col min="5135" max="5383" width="9.140625" style="2"/>
    <col min="5384" max="5384" width="13.85546875" style="2" customWidth="1"/>
    <col min="5385" max="5385" width="9.140625" style="2"/>
    <col min="5386" max="5386" width="30.28515625" style="2" customWidth="1"/>
    <col min="5387" max="5389" width="9.140625" style="2"/>
    <col min="5390" max="5390" width="21.85546875" style="2" customWidth="1"/>
    <col min="5391" max="5639" width="9.140625" style="2"/>
    <col min="5640" max="5640" width="13.85546875" style="2" customWidth="1"/>
    <col min="5641" max="5641" width="9.140625" style="2"/>
    <col min="5642" max="5642" width="30.28515625" style="2" customWidth="1"/>
    <col min="5643" max="5645" width="9.140625" style="2"/>
    <col min="5646" max="5646" width="21.85546875" style="2" customWidth="1"/>
    <col min="5647" max="5895" width="9.140625" style="2"/>
    <col min="5896" max="5896" width="13.85546875" style="2" customWidth="1"/>
    <col min="5897" max="5897" width="9.140625" style="2"/>
    <col min="5898" max="5898" width="30.28515625" style="2" customWidth="1"/>
    <col min="5899" max="5901" width="9.140625" style="2"/>
    <col min="5902" max="5902" width="21.85546875" style="2" customWidth="1"/>
    <col min="5903" max="6151" width="9.140625" style="2"/>
    <col min="6152" max="6152" width="13.85546875" style="2" customWidth="1"/>
    <col min="6153" max="6153" width="9.140625" style="2"/>
    <col min="6154" max="6154" width="30.28515625" style="2" customWidth="1"/>
    <col min="6155" max="6157" width="9.140625" style="2"/>
    <col min="6158" max="6158" width="21.85546875" style="2" customWidth="1"/>
    <col min="6159" max="6407" width="9.140625" style="2"/>
    <col min="6408" max="6408" width="13.85546875" style="2" customWidth="1"/>
    <col min="6409" max="6409" width="9.140625" style="2"/>
    <col min="6410" max="6410" width="30.28515625" style="2" customWidth="1"/>
    <col min="6411" max="6413" width="9.140625" style="2"/>
    <col min="6414" max="6414" width="21.85546875" style="2" customWidth="1"/>
    <col min="6415" max="6663" width="9.140625" style="2"/>
    <col min="6664" max="6664" width="13.85546875" style="2" customWidth="1"/>
    <col min="6665" max="6665" width="9.140625" style="2"/>
    <col min="6666" max="6666" width="30.28515625" style="2" customWidth="1"/>
    <col min="6667" max="6669" width="9.140625" style="2"/>
    <col min="6670" max="6670" width="21.85546875" style="2" customWidth="1"/>
    <col min="6671" max="6919" width="9.140625" style="2"/>
    <col min="6920" max="6920" width="13.85546875" style="2" customWidth="1"/>
    <col min="6921" max="6921" width="9.140625" style="2"/>
    <col min="6922" max="6922" width="30.28515625" style="2" customWidth="1"/>
    <col min="6923" max="6925" width="9.140625" style="2"/>
    <col min="6926" max="6926" width="21.85546875" style="2" customWidth="1"/>
    <col min="6927" max="7175" width="9.140625" style="2"/>
    <col min="7176" max="7176" width="13.85546875" style="2" customWidth="1"/>
    <col min="7177" max="7177" width="9.140625" style="2"/>
    <col min="7178" max="7178" width="30.28515625" style="2" customWidth="1"/>
    <col min="7179" max="7181" width="9.140625" style="2"/>
    <col min="7182" max="7182" width="21.85546875" style="2" customWidth="1"/>
    <col min="7183" max="7431" width="9.140625" style="2"/>
    <col min="7432" max="7432" width="13.85546875" style="2" customWidth="1"/>
    <col min="7433" max="7433" width="9.140625" style="2"/>
    <col min="7434" max="7434" width="30.28515625" style="2" customWidth="1"/>
    <col min="7435" max="7437" width="9.140625" style="2"/>
    <col min="7438" max="7438" width="21.85546875" style="2" customWidth="1"/>
    <col min="7439" max="7687" width="9.140625" style="2"/>
    <col min="7688" max="7688" width="13.85546875" style="2" customWidth="1"/>
    <col min="7689" max="7689" width="9.140625" style="2"/>
    <col min="7690" max="7690" width="30.28515625" style="2" customWidth="1"/>
    <col min="7691" max="7693" width="9.140625" style="2"/>
    <col min="7694" max="7694" width="21.85546875" style="2" customWidth="1"/>
    <col min="7695" max="7943" width="9.140625" style="2"/>
    <col min="7944" max="7944" width="13.85546875" style="2" customWidth="1"/>
    <col min="7945" max="7945" width="9.140625" style="2"/>
    <col min="7946" max="7946" width="30.28515625" style="2" customWidth="1"/>
    <col min="7947" max="7949" width="9.140625" style="2"/>
    <col min="7950" max="7950" width="21.85546875" style="2" customWidth="1"/>
    <col min="7951" max="8199" width="9.140625" style="2"/>
    <col min="8200" max="8200" width="13.85546875" style="2" customWidth="1"/>
    <col min="8201" max="8201" width="9.140625" style="2"/>
    <col min="8202" max="8202" width="30.28515625" style="2" customWidth="1"/>
    <col min="8203" max="8205" width="9.140625" style="2"/>
    <col min="8206" max="8206" width="21.85546875" style="2" customWidth="1"/>
    <col min="8207" max="8455" width="9.140625" style="2"/>
    <col min="8456" max="8456" width="13.85546875" style="2" customWidth="1"/>
    <col min="8457" max="8457" width="9.140625" style="2"/>
    <col min="8458" max="8458" width="30.28515625" style="2" customWidth="1"/>
    <col min="8459" max="8461" width="9.140625" style="2"/>
    <col min="8462" max="8462" width="21.85546875" style="2" customWidth="1"/>
    <col min="8463" max="8711" width="9.140625" style="2"/>
    <col min="8712" max="8712" width="13.85546875" style="2" customWidth="1"/>
    <col min="8713" max="8713" width="9.140625" style="2"/>
    <col min="8714" max="8714" width="30.28515625" style="2" customWidth="1"/>
    <col min="8715" max="8717" width="9.140625" style="2"/>
    <col min="8718" max="8718" width="21.85546875" style="2" customWidth="1"/>
    <col min="8719" max="8967" width="9.140625" style="2"/>
    <col min="8968" max="8968" width="13.85546875" style="2" customWidth="1"/>
    <col min="8969" max="8969" width="9.140625" style="2"/>
    <col min="8970" max="8970" width="30.28515625" style="2" customWidth="1"/>
    <col min="8971" max="8973" width="9.140625" style="2"/>
    <col min="8974" max="8974" width="21.85546875" style="2" customWidth="1"/>
    <col min="8975" max="9223" width="9.140625" style="2"/>
    <col min="9224" max="9224" width="13.85546875" style="2" customWidth="1"/>
    <col min="9225" max="9225" width="9.140625" style="2"/>
    <col min="9226" max="9226" width="30.28515625" style="2" customWidth="1"/>
    <col min="9227" max="9229" width="9.140625" style="2"/>
    <col min="9230" max="9230" width="21.85546875" style="2" customWidth="1"/>
    <col min="9231" max="9479" width="9.140625" style="2"/>
    <col min="9480" max="9480" width="13.85546875" style="2" customWidth="1"/>
    <col min="9481" max="9481" width="9.140625" style="2"/>
    <col min="9482" max="9482" width="30.28515625" style="2" customWidth="1"/>
    <col min="9483" max="9485" width="9.140625" style="2"/>
    <col min="9486" max="9486" width="21.85546875" style="2" customWidth="1"/>
    <col min="9487" max="9735" width="9.140625" style="2"/>
    <col min="9736" max="9736" width="13.85546875" style="2" customWidth="1"/>
    <col min="9737" max="9737" width="9.140625" style="2"/>
    <col min="9738" max="9738" width="30.28515625" style="2" customWidth="1"/>
    <col min="9739" max="9741" width="9.140625" style="2"/>
    <col min="9742" max="9742" width="21.85546875" style="2" customWidth="1"/>
    <col min="9743" max="9991" width="9.140625" style="2"/>
    <col min="9992" max="9992" width="13.85546875" style="2" customWidth="1"/>
    <col min="9993" max="9993" width="9.140625" style="2"/>
    <col min="9994" max="9994" width="30.28515625" style="2" customWidth="1"/>
    <col min="9995" max="9997" width="9.140625" style="2"/>
    <col min="9998" max="9998" width="21.85546875" style="2" customWidth="1"/>
    <col min="9999" max="10247" width="9.140625" style="2"/>
    <col min="10248" max="10248" width="13.85546875" style="2" customWidth="1"/>
    <col min="10249" max="10249" width="9.140625" style="2"/>
    <col min="10250" max="10250" width="30.28515625" style="2" customWidth="1"/>
    <col min="10251" max="10253" width="9.140625" style="2"/>
    <col min="10254" max="10254" width="21.85546875" style="2" customWidth="1"/>
    <col min="10255" max="10503" width="9.140625" style="2"/>
    <col min="10504" max="10504" width="13.85546875" style="2" customWidth="1"/>
    <col min="10505" max="10505" width="9.140625" style="2"/>
    <col min="10506" max="10506" width="30.28515625" style="2" customWidth="1"/>
    <col min="10507" max="10509" width="9.140625" style="2"/>
    <col min="10510" max="10510" width="21.85546875" style="2" customWidth="1"/>
    <col min="10511" max="10759" width="9.140625" style="2"/>
    <col min="10760" max="10760" width="13.85546875" style="2" customWidth="1"/>
    <col min="10761" max="10761" width="9.140625" style="2"/>
    <col min="10762" max="10762" width="30.28515625" style="2" customWidth="1"/>
    <col min="10763" max="10765" width="9.140625" style="2"/>
    <col min="10766" max="10766" width="21.85546875" style="2" customWidth="1"/>
    <col min="10767" max="11015" width="9.140625" style="2"/>
    <col min="11016" max="11016" width="13.85546875" style="2" customWidth="1"/>
    <col min="11017" max="11017" width="9.140625" style="2"/>
    <col min="11018" max="11018" width="30.28515625" style="2" customWidth="1"/>
    <col min="11019" max="11021" width="9.140625" style="2"/>
    <col min="11022" max="11022" width="21.85546875" style="2" customWidth="1"/>
    <col min="11023" max="11271" width="9.140625" style="2"/>
    <col min="11272" max="11272" width="13.85546875" style="2" customWidth="1"/>
    <col min="11273" max="11273" width="9.140625" style="2"/>
    <col min="11274" max="11274" width="30.28515625" style="2" customWidth="1"/>
    <col min="11275" max="11277" width="9.140625" style="2"/>
    <col min="11278" max="11278" width="21.85546875" style="2" customWidth="1"/>
    <col min="11279" max="11527" width="9.140625" style="2"/>
    <col min="11528" max="11528" width="13.85546875" style="2" customWidth="1"/>
    <col min="11529" max="11529" width="9.140625" style="2"/>
    <col min="11530" max="11530" width="30.28515625" style="2" customWidth="1"/>
    <col min="11531" max="11533" width="9.140625" style="2"/>
    <col min="11534" max="11534" width="21.85546875" style="2" customWidth="1"/>
    <col min="11535" max="11783" width="9.140625" style="2"/>
    <col min="11784" max="11784" width="13.85546875" style="2" customWidth="1"/>
    <col min="11785" max="11785" width="9.140625" style="2"/>
    <col min="11786" max="11786" width="30.28515625" style="2" customWidth="1"/>
    <col min="11787" max="11789" width="9.140625" style="2"/>
    <col min="11790" max="11790" width="21.85546875" style="2" customWidth="1"/>
    <col min="11791" max="12039" width="9.140625" style="2"/>
    <col min="12040" max="12040" width="13.85546875" style="2" customWidth="1"/>
    <col min="12041" max="12041" width="9.140625" style="2"/>
    <col min="12042" max="12042" width="30.28515625" style="2" customWidth="1"/>
    <col min="12043" max="12045" width="9.140625" style="2"/>
    <col min="12046" max="12046" width="21.85546875" style="2" customWidth="1"/>
    <col min="12047" max="12295" width="9.140625" style="2"/>
    <col min="12296" max="12296" width="13.85546875" style="2" customWidth="1"/>
    <col min="12297" max="12297" width="9.140625" style="2"/>
    <col min="12298" max="12298" width="30.28515625" style="2" customWidth="1"/>
    <col min="12299" max="12301" width="9.140625" style="2"/>
    <col min="12302" max="12302" width="21.85546875" style="2" customWidth="1"/>
    <col min="12303" max="12551" width="9.140625" style="2"/>
    <col min="12552" max="12552" width="13.85546875" style="2" customWidth="1"/>
    <col min="12553" max="12553" width="9.140625" style="2"/>
    <col min="12554" max="12554" width="30.28515625" style="2" customWidth="1"/>
    <col min="12555" max="12557" width="9.140625" style="2"/>
    <col min="12558" max="12558" width="21.85546875" style="2" customWidth="1"/>
    <col min="12559" max="12807" width="9.140625" style="2"/>
    <col min="12808" max="12808" width="13.85546875" style="2" customWidth="1"/>
    <col min="12809" max="12809" width="9.140625" style="2"/>
    <col min="12810" max="12810" width="30.28515625" style="2" customWidth="1"/>
    <col min="12811" max="12813" width="9.140625" style="2"/>
    <col min="12814" max="12814" width="21.85546875" style="2" customWidth="1"/>
    <col min="12815" max="13063" width="9.140625" style="2"/>
    <col min="13064" max="13064" width="13.85546875" style="2" customWidth="1"/>
    <col min="13065" max="13065" width="9.140625" style="2"/>
    <col min="13066" max="13066" width="30.28515625" style="2" customWidth="1"/>
    <col min="13067" max="13069" width="9.140625" style="2"/>
    <col min="13070" max="13070" width="21.85546875" style="2" customWidth="1"/>
    <col min="13071" max="13319" width="9.140625" style="2"/>
    <col min="13320" max="13320" width="13.85546875" style="2" customWidth="1"/>
    <col min="13321" max="13321" width="9.140625" style="2"/>
    <col min="13322" max="13322" width="30.28515625" style="2" customWidth="1"/>
    <col min="13323" max="13325" width="9.140625" style="2"/>
    <col min="13326" max="13326" width="21.85546875" style="2" customWidth="1"/>
    <col min="13327" max="13575" width="9.140625" style="2"/>
    <col min="13576" max="13576" width="13.85546875" style="2" customWidth="1"/>
    <col min="13577" max="13577" width="9.140625" style="2"/>
    <col min="13578" max="13578" width="30.28515625" style="2" customWidth="1"/>
    <col min="13579" max="13581" width="9.140625" style="2"/>
    <col min="13582" max="13582" width="21.85546875" style="2" customWidth="1"/>
    <col min="13583" max="13831" width="9.140625" style="2"/>
    <col min="13832" max="13832" width="13.85546875" style="2" customWidth="1"/>
    <col min="13833" max="13833" width="9.140625" style="2"/>
    <col min="13834" max="13834" width="30.28515625" style="2" customWidth="1"/>
    <col min="13835" max="13837" width="9.140625" style="2"/>
    <col min="13838" max="13838" width="21.85546875" style="2" customWidth="1"/>
    <col min="13839" max="14087" width="9.140625" style="2"/>
    <col min="14088" max="14088" width="13.85546875" style="2" customWidth="1"/>
    <col min="14089" max="14089" width="9.140625" style="2"/>
    <col min="14090" max="14090" width="30.28515625" style="2" customWidth="1"/>
    <col min="14091" max="14093" width="9.140625" style="2"/>
    <col min="14094" max="14094" width="21.85546875" style="2" customWidth="1"/>
    <col min="14095" max="14343" width="9.140625" style="2"/>
    <col min="14344" max="14344" width="13.85546875" style="2" customWidth="1"/>
    <col min="14345" max="14345" width="9.140625" style="2"/>
    <col min="14346" max="14346" width="30.28515625" style="2" customWidth="1"/>
    <col min="14347" max="14349" width="9.140625" style="2"/>
    <col min="14350" max="14350" width="21.85546875" style="2" customWidth="1"/>
    <col min="14351" max="14599" width="9.140625" style="2"/>
    <col min="14600" max="14600" width="13.85546875" style="2" customWidth="1"/>
    <col min="14601" max="14601" width="9.140625" style="2"/>
    <col min="14602" max="14602" width="30.28515625" style="2" customWidth="1"/>
    <col min="14603" max="14605" width="9.140625" style="2"/>
    <col min="14606" max="14606" width="21.85546875" style="2" customWidth="1"/>
    <col min="14607" max="14855" width="9.140625" style="2"/>
    <col min="14856" max="14856" width="13.85546875" style="2" customWidth="1"/>
    <col min="14857" max="14857" width="9.140625" style="2"/>
    <col min="14858" max="14858" width="30.28515625" style="2" customWidth="1"/>
    <col min="14859" max="14861" width="9.140625" style="2"/>
    <col min="14862" max="14862" width="21.85546875" style="2" customWidth="1"/>
    <col min="14863" max="15111" width="9.140625" style="2"/>
    <col min="15112" max="15112" width="13.85546875" style="2" customWidth="1"/>
    <col min="15113" max="15113" width="9.140625" style="2"/>
    <col min="15114" max="15114" width="30.28515625" style="2" customWidth="1"/>
    <col min="15115" max="15117" width="9.140625" style="2"/>
    <col min="15118" max="15118" width="21.85546875" style="2" customWidth="1"/>
    <col min="15119" max="15367" width="9.140625" style="2"/>
    <col min="15368" max="15368" width="13.85546875" style="2" customWidth="1"/>
    <col min="15369" max="15369" width="9.140625" style="2"/>
    <col min="15370" max="15370" width="30.28515625" style="2" customWidth="1"/>
    <col min="15371" max="15373" width="9.140625" style="2"/>
    <col min="15374" max="15374" width="21.85546875" style="2" customWidth="1"/>
    <col min="15375" max="15623" width="9.140625" style="2"/>
    <col min="15624" max="15624" width="13.85546875" style="2" customWidth="1"/>
    <col min="15625" max="15625" width="9.140625" style="2"/>
    <col min="15626" max="15626" width="30.28515625" style="2" customWidth="1"/>
    <col min="15627" max="15629" width="9.140625" style="2"/>
    <col min="15630" max="15630" width="21.85546875" style="2" customWidth="1"/>
    <col min="15631" max="15879" width="9.140625" style="2"/>
    <col min="15880" max="15880" width="13.85546875" style="2" customWidth="1"/>
    <col min="15881" max="15881" width="9.140625" style="2"/>
    <col min="15882" max="15882" width="30.28515625" style="2" customWidth="1"/>
    <col min="15883" max="15885" width="9.140625" style="2"/>
    <col min="15886" max="15886" width="21.85546875" style="2" customWidth="1"/>
    <col min="15887" max="16135" width="9.140625" style="2"/>
    <col min="16136" max="16136" width="13.85546875" style="2" customWidth="1"/>
    <col min="16137" max="16137" width="9.140625" style="2"/>
    <col min="16138" max="16138" width="30.28515625" style="2" customWidth="1"/>
    <col min="16139" max="16141" width="9.140625" style="2"/>
    <col min="16142" max="16142" width="21.85546875" style="2" customWidth="1"/>
    <col min="16143" max="16384" width="9.140625" style="2"/>
  </cols>
  <sheetData>
    <row r="1" spans="1:14" ht="65.25" customHeight="1" thickBot="1">
      <c r="A1" s="1"/>
      <c r="B1" s="1"/>
      <c r="C1" s="395" t="s">
        <v>7</v>
      </c>
      <c r="D1" s="395"/>
      <c r="E1" s="395"/>
      <c r="F1" s="395"/>
      <c r="G1" s="395"/>
      <c r="H1" s="395"/>
      <c r="I1" s="395"/>
      <c r="J1" s="395"/>
      <c r="K1" s="395"/>
      <c r="L1" s="395"/>
      <c r="M1" s="1"/>
      <c r="N1" s="1"/>
    </row>
    <row r="2" spans="1:14" ht="43.5" customHeight="1">
      <c r="B2" s="3" t="s">
        <v>0</v>
      </c>
      <c r="C2" s="387" t="s">
        <v>1</v>
      </c>
      <c r="D2" s="388"/>
      <c r="E2" s="388"/>
      <c r="F2" s="388"/>
      <c r="G2" s="388"/>
      <c r="H2" s="388"/>
      <c r="I2" s="388"/>
      <c r="J2" s="389"/>
      <c r="K2" s="390" t="s">
        <v>2</v>
      </c>
      <c r="L2" s="391"/>
    </row>
    <row r="3" spans="1:14" ht="36" customHeight="1">
      <c r="B3" s="276">
        <v>1</v>
      </c>
      <c r="C3" s="392" t="s">
        <v>221</v>
      </c>
      <c r="D3" s="392"/>
      <c r="E3" s="392"/>
      <c r="F3" s="392"/>
      <c r="G3" s="392"/>
      <c r="H3" s="392"/>
      <c r="I3" s="392"/>
      <c r="J3" s="392"/>
      <c r="K3" s="393">
        <f>'აეროპორტი 35'!L243</f>
        <v>0</v>
      </c>
      <c r="L3" s="394"/>
    </row>
    <row r="4" spans="1:14" ht="42" customHeight="1">
      <c r="B4" s="276">
        <v>2</v>
      </c>
      <c r="C4" s="392" t="s">
        <v>222</v>
      </c>
      <c r="D4" s="392"/>
      <c r="E4" s="392"/>
      <c r="F4" s="392"/>
      <c r="G4" s="392"/>
      <c r="H4" s="392"/>
      <c r="I4" s="392"/>
      <c r="J4" s="392"/>
      <c r="K4" s="393">
        <f>'ვარკეთილი 341'!L259</f>
        <v>0</v>
      </c>
      <c r="L4" s="394"/>
    </row>
    <row r="5" spans="1:14" ht="42" customHeight="1">
      <c r="B5" s="277">
        <v>3</v>
      </c>
      <c r="C5" s="392" t="s">
        <v>223</v>
      </c>
      <c r="D5" s="392"/>
      <c r="E5" s="392"/>
      <c r="F5" s="392"/>
      <c r="G5" s="392"/>
      <c r="H5" s="392"/>
      <c r="I5" s="392"/>
      <c r="J5" s="392"/>
      <c r="K5" s="393">
        <f>'ვარკეთილი 401'!L270</f>
        <v>0</v>
      </c>
      <c r="L5" s="394"/>
    </row>
    <row r="6" spans="1:14" ht="37.5" customHeight="1" thickBot="1">
      <c r="B6" s="4"/>
      <c r="C6" s="396" t="s">
        <v>3</v>
      </c>
      <c r="D6" s="397"/>
      <c r="E6" s="397"/>
      <c r="F6" s="397"/>
      <c r="G6" s="397"/>
      <c r="H6" s="397"/>
      <c r="I6" s="397"/>
      <c r="J6" s="398"/>
      <c r="K6" s="399">
        <f>SUM(K3:K5)</f>
        <v>0</v>
      </c>
      <c r="L6" s="400"/>
    </row>
    <row r="10" spans="1:14" ht="47.25" customHeight="1">
      <c r="B10" s="401" t="s">
        <v>5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</row>
    <row r="12" spans="1:14" ht="22.5" customHeight="1">
      <c r="B12" s="403" t="s">
        <v>4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</row>
  </sheetData>
  <mergeCells count="13">
    <mergeCell ref="C6:J6"/>
    <mergeCell ref="K6:L6"/>
    <mergeCell ref="B10:L10"/>
    <mergeCell ref="B12:L12"/>
    <mergeCell ref="C4:J4"/>
    <mergeCell ref="K4:L4"/>
    <mergeCell ref="C5:J5"/>
    <mergeCell ref="K5:L5"/>
    <mergeCell ref="C2:J2"/>
    <mergeCell ref="K2:L2"/>
    <mergeCell ref="C3:J3"/>
    <mergeCell ref="K3:L3"/>
    <mergeCell ref="C1:L1"/>
  </mergeCells>
  <pageMargins left="0.35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workbookViewId="0">
      <selection activeCell="G11" sqref="G11"/>
    </sheetView>
  </sheetViews>
  <sheetFormatPr defaultRowHeight="13.5"/>
  <cols>
    <col min="1" max="1" width="6" style="5" customWidth="1"/>
    <col min="2" max="2" width="45" style="5" customWidth="1"/>
    <col min="3" max="3" width="7.7109375" style="5" customWidth="1"/>
    <col min="4" max="4" width="12.7109375" style="5" customWidth="1"/>
    <col min="5" max="5" width="11.5703125" style="5" customWidth="1"/>
    <col min="6" max="6" width="7.140625" style="153" customWidth="1"/>
    <col min="7" max="7" width="9" style="5" customWidth="1"/>
    <col min="8" max="8" width="7.28515625" style="5" customWidth="1"/>
    <col min="9" max="9" width="8.5703125" style="5" customWidth="1"/>
    <col min="10" max="10" width="7.7109375" style="153" customWidth="1"/>
    <col min="11" max="11" width="8.28515625" style="5" customWidth="1"/>
    <col min="12" max="12" width="11.85546875" style="5" customWidth="1"/>
    <col min="13" max="14" width="0.140625" style="5" hidden="1" customWidth="1"/>
    <col min="15" max="15" width="11.28515625" style="5" hidden="1" customWidth="1"/>
    <col min="16" max="16" width="0.28515625" style="5" hidden="1" customWidth="1"/>
    <col min="17" max="17" width="0.140625" style="5" hidden="1" customWidth="1"/>
    <col min="18" max="19" width="9.140625" style="5" hidden="1" customWidth="1"/>
    <col min="20" max="20" width="0.28515625" style="5" customWidth="1"/>
    <col min="21" max="22" width="9.140625" style="5" customWidth="1"/>
    <col min="23" max="253" width="9.140625" style="5"/>
    <col min="254" max="254" width="3.7109375" style="5" customWidth="1"/>
    <col min="255" max="255" width="9.85546875" style="5" customWidth="1"/>
    <col min="256" max="256" width="38.140625" style="5" customWidth="1"/>
    <col min="257" max="257" width="9.140625" style="5"/>
    <col min="258" max="258" width="7.7109375" style="5" customWidth="1"/>
    <col min="259" max="260" width="9.28515625" style="5" customWidth="1"/>
    <col min="261" max="261" width="11.140625" style="5" customWidth="1"/>
    <col min="262" max="265" width="9.28515625" style="5" customWidth="1"/>
    <col min="266" max="266" width="11.28515625" style="5" customWidth="1"/>
    <col min="267" max="509" width="9.140625" style="5"/>
    <col min="510" max="510" width="3.7109375" style="5" customWidth="1"/>
    <col min="511" max="511" width="9.85546875" style="5" customWidth="1"/>
    <col min="512" max="512" width="38.140625" style="5" customWidth="1"/>
    <col min="513" max="513" width="9.140625" style="5"/>
    <col min="514" max="514" width="7.7109375" style="5" customWidth="1"/>
    <col min="515" max="516" width="9.28515625" style="5" customWidth="1"/>
    <col min="517" max="517" width="11.140625" style="5" customWidth="1"/>
    <col min="518" max="521" width="9.28515625" style="5" customWidth="1"/>
    <col min="522" max="522" width="11.28515625" style="5" customWidth="1"/>
    <col min="523" max="765" width="9.140625" style="5"/>
    <col min="766" max="766" width="3.7109375" style="5" customWidth="1"/>
    <col min="767" max="767" width="9.85546875" style="5" customWidth="1"/>
    <col min="768" max="768" width="38.140625" style="5" customWidth="1"/>
    <col min="769" max="769" width="9.140625" style="5"/>
    <col min="770" max="770" width="7.7109375" style="5" customWidth="1"/>
    <col min="771" max="772" width="9.28515625" style="5" customWidth="1"/>
    <col min="773" max="773" width="11.140625" style="5" customWidth="1"/>
    <col min="774" max="777" width="9.28515625" style="5" customWidth="1"/>
    <col min="778" max="778" width="11.28515625" style="5" customWidth="1"/>
    <col min="779" max="1021" width="9.140625" style="5"/>
    <col min="1022" max="1022" width="3.7109375" style="5" customWidth="1"/>
    <col min="1023" max="1023" width="9.85546875" style="5" customWidth="1"/>
    <col min="1024" max="1024" width="38.140625" style="5" customWidth="1"/>
    <col min="1025" max="1025" width="9.140625" style="5"/>
    <col min="1026" max="1026" width="7.7109375" style="5" customWidth="1"/>
    <col min="1027" max="1028" width="9.28515625" style="5" customWidth="1"/>
    <col min="1029" max="1029" width="11.140625" style="5" customWidth="1"/>
    <col min="1030" max="1033" width="9.28515625" style="5" customWidth="1"/>
    <col min="1034" max="1034" width="11.28515625" style="5" customWidth="1"/>
    <col min="1035" max="1277" width="9.140625" style="5"/>
    <col min="1278" max="1278" width="3.7109375" style="5" customWidth="1"/>
    <col min="1279" max="1279" width="9.85546875" style="5" customWidth="1"/>
    <col min="1280" max="1280" width="38.140625" style="5" customWidth="1"/>
    <col min="1281" max="1281" width="9.140625" style="5"/>
    <col min="1282" max="1282" width="7.7109375" style="5" customWidth="1"/>
    <col min="1283" max="1284" width="9.28515625" style="5" customWidth="1"/>
    <col min="1285" max="1285" width="11.140625" style="5" customWidth="1"/>
    <col min="1286" max="1289" width="9.28515625" style="5" customWidth="1"/>
    <col min="1290" max="1290" width="11.28515625" style="5" customWidth="1"/>
    <col min="1291" max="1533" width="9.140625" style="5"/>
    <col min="1534" max="1534" width="3.7109375" style="5" customWidth="1"/>
    <col min="1535" max="1535" width="9.85546875" style="5" customWidth="1"/>
    <col min="1536" max="1536" width="38.140625" style="5" customWidth="1"/>
    <col min="1537" max="1537" width="9.140625" style="5"/>
    <col min="1538" max="1538" width="7.7109375" style="5" customWidth="1"/>
    <col min="1539" max="1540" width="9.28515625" style="5" customWidth="1"/>
    <col min="1541" max="1541" width="11.140625" style="5" customWidth="1"/>
    <col min="1542" max="1545" width="9.28515625" style="5" customWidth="1"/>
    <col min="1546" max="1546" width="11.28515625" style="5" customWidth="1"/>
    <col min="1547" max="1789" width="9.140625" style="5"/>
    <col min="1790" max="1790" width="3.7109375" style="5" customWidth="1"/>
    <col min="1791" max="1791" width="9.85546875" style="5" customWidth="1"/>
    <col min="1792" max="1792" width="38.140625" style="5" customWidth="1"/>
    <col min="1793" max="1793" width="9.140625" style="5"/>
    <col min="1794" max="1794" width="7.7109375" style="5" customWidth="1"/>
    <col min="1795" max="1796" width="9.28515625" style="5" customWidth="1"/>
    <col min="1797" max="1797" width="11.140625" style="5" customWidth="1"/>
    <col min="1798" max="1801" width="9.28515625" style="5" customWidth="1"/>
    <col min="1802" max="1802" width="11.28515625" style="5" customWidth="1"/>
    <col min="1803" max="2045" width="9.140625" style="5"/>
    <col min="2046" max="2046" width="3.7109375" style="5" customWidth="1"/>
    <col min="2047" max="2047" width="9.85546875" style="5" customWidth="1"/>
    <col min="2048" max="2048" width="38.140625" style="5" customWidth="1"/>
    <col min="2049" max="2049" width="9.140625" style="5"/>
    <col min="2050" max="2050" width="7.7109375" style="5" customWidth="1"/>
    <col min="2051" max="2052" width="9.28515625" style="5" customWidth="1"/>
    <col min="2053" max="2053" width="11.140625" style="5" customWidth="1"/>
    <col min="2054" max="2057" width="9.28515625" style="5" customWidth="1"/>
    <col min="2058" max="2058" width="11.28515625" style="5" customWidth="1"/>
    <col min="2059" max="2301" width="9.140625" style="5"/>
    <col min="2302" max="2302" width="3.7109375" style="5" customWidth="1"/>
    <col min="2303" max="2303" width="9.85546875" style="5" customWidth="1"/>
    <col min="2304" max="2304" width="38.140625" style="5" customWidth="1"/>
    <col min="2305" max="2305" width="9.140625" style="5"/>
    <col min="2306" max="2306" width="7.7109375" style="5" customWidth="1"/>
    <col min="2307" max="2308" width="9.28515625" style="5" customWidth="1"/>
    <col min="2309" max="2309" width="11.140625" style="5" customWidth="1"/>
    <col min="2310" max="2313" width="9.28515625" style="5" customWidth="1"/>
    <col min="2314" max="2314" width="11.28515625" style="5" customWidth="1"/>
    <col min="2315" max="2557" width="9.140625" style="5"/>
    <col min="2558" max="2558" width="3.7109375" style="5" customWidth="1"/>
    <col min="2559" max="2559" width="9.85546875" style="5" customWidth="1"/>
    <col min="2560" max="2560" width="38.140625" style="5" customWidth="1"/>
    <col min="2561" max="2561" width="9.140625" style="5"/>
    <col min="2562" max="2562" width="7.7109375" style="5" customWidth="1"/>
    <col min="2563" max="2564" width="9.28515625" style="5" customWidth="1"/>
    <col min="2565" max="2565" width="11.140625" style="5" customWidth="1"/>
    <col min="2566" max="2569" width="9.28515625" style="5" customWidth="1"/>
    <col min="2570" max="2570" width="11.28515625" style="5" customWidth="1"/>
    <col min="2571" max="2813" width="9.140625" style="5"/>
    <col min="2814" max="2814" width="3.7109375" style="5" customWidth="1"/>
    <col min="2815" max="2815" width="9.85546875" style="5" customWidth="1"/>
    <col min="2816" max="2816" width="38.140625" style="5" customWidth="1"/>
    <col min="2817" max="2817" width="9.140625" style="5"/>
    <col min="2818" max="2818" width="7.7109375" style="5" customWidth="1"/>
    <col min="2819" max="2820" width="9.28515625" style="5" customWidth="1"/>
    <col min="2821" max="2821" width="11.140625" style="5" customWidth="1"/>
    <col min="2822" max="2825" width="9.28515625" style="5" customWidth="1"/>
    <col min="2826" max="2826" width="11.28515625" style="5" customWidth="1"/>
    <col min="2827" max="3069" width="9.140625" style="5"/>
    <col min="3070" max="3070" width="3.7109375" style="5" customWidth="1"/>
    <col min="3071" max="3071" width="9.85546875" style="5" customWidth="1"/>
    <col min="3072" max="3072" width="38.140625" style="5" customWidth="1"/>
    <col min="3073" max="3073" width="9.140625" style="5"/>
    <col min="3074" max="3074" width="7.7109375" style="5" customWidth="1"/>
    <col min="3075" max="3076" width="9.28515625" style="5" customWidth="1"/>
    <col min="3077" max="3077" width="11.140625" style="5" customWidth="1"/>
    <col min="3078" max="3081" width="9.28515625" style="5" customWidth="1"/>
    <col min="3082" max="3082" width="11.28515625" style="5" customWidth="1"/>
    <col min="3083" max="3325" width="9.140625" style="5"/>
    <col min="3326" max="3326" width="3.7109375" style="5" customWidth="1"/>
    <col min="3327" max="3327" width="9.85546875" style="5" customWidth="1"/>
    <col min="3328" max="3328" width="38.140625" style="5" customWidth="1"/>
    <col min="3329" max="3329" width="9.140625" style="5"/>
    <col min="3330" max="3330" width="7.7109375" style="5" customWidth="1"/>
    <col min="3331" max="3332" width="9.28515625" style="5" customWidth="1"/>
    <col min="3333" max="3333" width="11.140625" style="5" customWidth="1"/>
    <col min="3334" max="3337" width="9.28515625" style="5" customWidth="1"/>
    <col min="3338" max="3338" width="11.28515625" style="5" customWidth="1"/>
    <col min="3339" max="3581" width="9.140625" style="5"/>
    <col min="3582" max="3582" width="3.7109375" style="5" customWidth="1"/>
    <col min="3583" max="3583" width="9.85546875" style="5" customWidth="1"/>
    <col min="3584" max="3584" width="38.140625" style="5" customWidth="1"/>
    <col min="3585" max="3585" width="9.140625" style="5"/>
    <col min="3586" max="3586" width="7.7109375" style="5" customWidth="1"/>
    <col min="3587" max="3588" width="9.28515625" style="5" customWidth="1"/>
    <col min="3589" max="3589" width="11.140625" style="5" customWidth="1"/>
    <col min="3590" max="3593" width="9.28515625" style="5" customWidth="1"/>
    <col min="3594" max="3594" width="11.28515625" style="5" customWidth="1"/>
    <col min="3595" max="3837" width="9.140625" style="5"/>
    <col min="3838" max="3838" width="3.7109375" style="5" customWidth="1"/>
    <col min="3839" max="3839" width="9.85546875" style="5" customWidth="1"/>
    <col min="3840" max="3840" width="38.140625" style="5" customWidth="1"/>
    <col min="3841" max="3841" width="9.140625" style="5"/>
    <col min="3842" max="3842" width="7.7109375" style="5" customWidth="1"/>
    <col min="3843" max="3844" width="9.28515625" style="5" customWidth="1"/>
    <col min="3845" max="3845" width="11.140625" style="5" customWidth="1"/>
    <col min="3846" max="3849" width="9.28515625" style="5" customWidth="1"/>
    <col min="3850" max="3850" width="11.28515625" style="5" customWidth="1"/>
    <col min="3851" max="4093" width="9.140625" style="5"/>
    <col min="4094" max="4094" width="3.7109375" style="5" customWidth="1"/>
    <col min="4095" max="4095" width="9.85546875" style="5" customWidth="1"/>
    <col min="4096" max="4096" width="38.140625" style="5" customWidth="1"/>
    <col min="4097" max="4097" width="9.140625" style="5"/>
    <col min="4098" max="4098" width="7.7109375" style="5" customWidth="1"/>
    <col min="4099" max="4100" width="9.28515625" style="5" customWidth="1"/>
    <col min="4101" max="4101" width="11.140625" style="5" customWidth="1"/>
    <col min="4102" max="4105" width="9.28515625" style="5" customWidth="1"/>
    <col min="4106" max="4106" width="11.28515625" style="5" customWidth="1"/>
    <col min="4107" max="4349" width="9.140625" style="5"/>
    <col min="4350" max="4350" width="3.7109375" style="5" customWidth="1"/>
    <col min="4351" max="4351" width="9.85546875" style="5" customWidth="1"/>
    <col min="4352" max="4352" width="38.140625" style="5" customWidth="1"/>
    <col min="4353" max="4353" width="9.140625" style="5"/>
    <col min="4354" max="4354" width="7.7109375" style="5" customWidth="1"/>
    <col min="4355" max="4356" width="9.28515625" style="5" customWidth="1"/>
    <col min="4357" max="4357" width="11.140625" style="5" customWidth="1"/>
    <col min="4358" max="4361" width="9.28515625" style="5" customWidth="1"/>
    <col min="4362" max="4362" width="11.28515625" style="5" customWidth="1"/>
    <col min="4363" max="4605" width="9.140625" style="5"/>
    <col min="4606" max="4606" width="3.7109375" style="5" customWidth="1"/>
    <col min="4607" max="4607" width="9.85546875" style="5" customWidth="1"/>
    <col min="4608" max="4608" width="38.140625" style="5" customWidth="1"/>
    <col min="4609" max="4609" width="9.140625" style="5"/>
    <col min="4610" max="4610" width="7.7109375" style="5" customWidth="1"/>
    <col min="4611" max="4612" width="9.28515625" style="5" customWidth="1"/>
    <col min="4613" max="4613" width="11.140625" style="5" customWidth="1"/>
    <col min="4614" max="4617" width="9.28515625" style="5" customWidth="1"/>
    <col min="4618" max="4618" width="11.28515625" style="5" customWidth="1"/>
    <col min="4619" max="4861" width="9.140625" style="5"/>
    <col min="4862" max="4862" width="3.7109375" style="5" customWidth="1"/>
    <col min="4863" max="4863" width="9.85546875" style="5" customWidth="1"/>
    <col min="4864" max="4864" width="38.140625" style="5" customWidth="1"/>
    <col min="4865" max="4865" width="9.140625" style="5"/>
    <col min="4866" max="4866" width="7.7109375" style="5" customWidth="1"/>
    <col min="4867" max="4868" width="9.28515625" style="5" customWidth="1"/>
    <col min="4869" max="4869" width="11.140625" style="5" customWidth="1"/>
    <col min="4870" max="4873" width="9.28515625" style="5" customWidth="1"/>
    <col min="4874" max="4874" width="11.28515625" style="5" customWidth="1"/>
    <col min="4875" max="5117" width="9.140625" style="5"/>
    <col min="5118" max="5118" width="3.7109375" style="5" customWidth="1"/>
    <col min="5119" max="5119" width="9.85546875" style="5" customWidth="1"/>
    <col min="5120" max="5120" width="38.140625" style="5" customWidth="1"/>
    <col min="5121" max="5121" width="9.140625" style="5"/>
    <col min="5122" max="5122" width="7.7109375" style="5" customWidth="1"/>
    <col min="5123" max="5124" width="9.28515625" style="5" customWidth="1"/>
    <col min="5125" max="5125" width="11.140625" style="5" customWidth="1"/>
    <col min="5126" max="5129" width="9.28515625" style="5" customWidth="1"/>
    <col min="5130" max="5130" width="11.28515625" style="5" customWidth="1"/>
    <col min="5131" max="5373" width="9.140625" style="5"/>
    <col min="5374" max="5374" width="3.7109375" style="5" customWidth="1"/>
    <col min="5375" max="5375" width="9.85546875" style="5" customWidth="1"/>
    <col min="5376" max="5376" width="38.140625" style="5" customWidth="1"/>
    <col min="5377" max="5377" width="9.140625" style="5"/>
    <col min="5378" max="5378" width="7.7109375" style="5" customWidth="1"/>
    <col min="5379" max="5380" width="9.28515625" style="5" customWidth="1"/>
    <col min="5381" max="5381" width="11.140625" style="5" customWidth="1"/>
    <col min="5382" max="5385" width="9.28515625" style="5" customWidth="1"/>
    <col min="5386" max="5386" width="11.28515625" style="5" customWidth="1"/>
    <col min="5387" max="5629" width="9.140625" style="5"/>
    <col min="5630" max="5630" width="3.7109375" style="5" customWidth="1"/>
    <col min="5631" max="5631" width="9.85546875" style="5" customWidth="1"/>
    <col min="5632" max="5632" width="38.140625" style="5" customWidth="1"/>
    <col min="5633" max="5633" width="9.140625" style="5"/>
    <col min="5634" max="5634" width="7.7109375" style="5" customWidth="1"/>
    <col min="5635" max="5636" width="9.28515625" style="5" customWidth="1"/>
    <col min="5637" max="5637" width="11.140625" style="5" customWidth="1"/>
    <col min="5638" max="5641" width="9.28515625" style="5" customWidth="1"/>
    <col min="5642" max="5642" width="11.28515625" style="5" customWidth="1"/>
    <col min="5643" max="5885" width="9.140625" style="5"/>
    <col min="5886" max="5886" width="3.7109375" style="5" customWidth="1"/>
    <col min="5887" max="5887" width="9.85546875" style="5" customWidth="1"/>
    <col min="5888" max="5888" width="38.140625" style="5" customWidth="1"/>
    <col min="5889" max="5889" width="9.140625" style="5"/>
    <col min="5890" max="5890" width="7.7109375" style="5" customWidth="1"/>
    <col min="5891" max="5892" width="9.28515625" style="5" customWidth="1"/>
    <col min="5893" max="5893" width="11.140625" style="5" customWidth="1"/>
    <col min="5894" max="5897" width="9.28515625" style="5" customWidth="1"/>
    <col min="5898" max="5898" width="11.28515625" style="5" customWidth="1"/>
    <col min="5899" max="6141" width="9.140625" style="5"/>
    <col min="6142" max="6142" width="3.7109375" style="5" customWidth="1"/>
    <col min="6143" max="6143" width="9.85546875" style="5" customWidth="1"/>
    <col min="6144" max="6144" width="38.140625" style="5" customWidth="1"/>
    <col min="6145" max="6145" width="9.140625" style="5"/>
    <col min="6146" max="6146" width="7.7109375" style="5" customWidth="1"/>
    <col min="6147" max="6148" width="9.28515625" style="5" customWidth="1"/>
    <col min="6149" max="6149" width="11.140625" style="5" customWidth="1"/>
    <col min="6150" max="6153" width="9.28515625" style="5" customWidth="1"/>
    <col min="6154" max="6154" width="11.28515625" style="5" customWidth="1"/>
    <col min="6155" max="6397" width="9.140625" style="5"/>
    <col min="6398" max="6398" width="3.7109375" style="5" customWidth="1"/>
    <col min="6399" max="6399" width="9.85546875" style="5" customWidth="1"/>
    <col min="6400" max="6400" width="38.140625" style="5" customWidth="1"/>
    <col min="6401" max="6401" width="9.140625" style="5"/>
    <col min="6402" max="6402" width="7.7109375" style="5" customWidth="1"/>
    <col min="6403" max="6404" width="9.28515625" style="5" customWidth="1"/>
    <col min="6405" max="6405" width="11.140625" style="5" customWidth="1"/>
    <col min="6406" max="6409" width="9.28515625" style="5" customWidth="1"/>
    <col min="6410" max="6410" width="11.28515625" style="5" customWidth="1"/>
    <col min="6411" max="6653" width="9.140625" style="5"/>
    <col min="6654" max="6654" width="3.7109375" style="5" customWidth="1"/>
    <col min="6655" max="6655" width="9.85546875" style="5" customWidth="1"/>
    <col min="6656" max="6656" width="38.140625" style="5" customWidth="1"/>
    <col min="6657" max="6657" width="9.140625" style="5"/>
    <col min="6658" max="6658" width="7.7109375" style="5" customWidth="1"/>
    <col min="6659" max="6660" width="9.28515625" style="5" customWidth="1"/>
    <col min="6661" max="6661" width="11.140625" style="5" customWidth="1"/>
    <col min="6662" max="6665" width="9.28515625" style="5" customWidth="1"/>
    <col min="6666" max="6666" width="11.28515625" style="5" customWidth="1"/>
    <col min="6667" max="6909" width="9.140625" style="5"/>
    <col min="6910" max="6910" width="3.7109375" style="5" customWidth="1"/>
    <col min="6911" max="6911" width="9.85546875" style="5" customWidth="1"/>
    <col min="6912" max="6912" width="38.140625" style="5" customWidth="1"/>
    <col min="6913" max="6913" width="9.140625" style="5"/>
    <col min="6914" max="6914" width="7.7109375" style="5" customWidth="1"/>
    <col min="6915" max="6916" width="9.28515625" style="5" customWidth="1"/>
    <col min="6917" max="6917" width="11.140625" style="5" customWidth="1"/>
    <col min="6918" max="6921" width="9.28515625" style="5" customWidth="1"/>
    <col min="6922" max="6922" width="11.28515625" style="5" customWidth="1"/>
    <col min="6923" max="7165" width="9.140625" style="5"/>
    <col min="7166" max="7166" width="3.7109375" style="5" customWidth="1"/>
    <col min="7167" max="7167" width="9.85546875" style="5" customWidth="1"/>
    <col min="7168" max="7168" width="38.140625" style="5" customWidth="1"/>
    <col min="7169" max="7169" width="9.140625" style="5"/>
    <col min="7170" max="7170" width="7.7109375" style="5" customWidth="1"/>
    <col min="7171" max="7172" width="9.28515625" style="5" customWidth="1"/>
    <col min="7173" max="7173" width="11.140625" style="5" customWidth="1"/>
    <col min="7174" max="7177" width="9.28515625" style="5" customWidth="1"/>
    <col min="7178" max="7178" width="11.28515625" style="5" customWidth="1"/>
    <col min="7179" max="7421" width="9.140625" style="5"/>
    <col min="7422" max="7422" width="3.7109375" style="5" customWidth="1"/>
    <col min="7423" max="7423" width="9.85546875" style="5" customWidth="1"/>
    <col min="7424" max="7424" width="38.140625" style="5" customWidth="1"/>
    <col min="7425" max="7425" width="9.140625" style="5"/>
    <col min="7426" max="7426" width="7.7109375" style="5" customWidth="1"/>
    <col min="7427" max="7428" width="9.28515625" style="5" customWidth="1"/>
    <col min="7429" max="7429" width="11.140625" style="5" customWidth="1"/>
    <col min="7430" max="7433" width="9.28515625" style="5" customWidth="1"/>
    <col min="7434" max="7434" width="11.28515625" style="5" customWidth="1"/>
    <col min="7435" max="7677" width="9.140625" style="5"/>
    <col min="7678" max="7678" width="3.7109375" style="5" customWidth="1"/>
    <col min="7679" max="7679" width="9.85546875" style="5" customWidth="1"/>
    <col min="7680" max="7680" width="38.140625" style="5" customWidth="1"/>
    <col min="7681" max="7681" width="9.140625" style="5"/>
    <col min="7682" max="7682" width="7.7109375" style="5" customWidth="1"/>
    <col min="7683" max="7684" width="9.28515625" style="5" customWidth="1"/>
    <col min="7685" max="7685" width="11.140625" style="5" customWidth="1"/>
    <col min="7686" max="7689" width="9.28515625" style="5" customWidth="1"/>
    <col min="7690" max="7690" width="11.28515625" style="5" customWidth="1"/>
    <col min="7691" max="7933" width="9.140625" style="5"/>
    <col min="7934" max="7934" width="3.7109375" style="5" customWidth="1"/>
    <col min="7935" max="7935" width="9.85546875" style="5" customWidth="1"/>
    <col min="7936" max="7936" width="38.140625" style="5" customWidth="1"/>
    <col min="7937" max="7937" width="9.140625" style="5"/>
    <col min="7938" max="7938" width="7.7109375" style="5" customWidth="1"/>
    <col min="7939" max="7940" width="9.28515625" style="5" customWidth="1"/>
    <col min="7941" max="7941" width="11.140625" style="5" customWidth="1"/>
    <col min="7942" max="7945" width="9.28515625" style="5" customWidth="1"/>
    <col min="7946" max="7946" width="11.28515625" style="5" customWidth="1"/>
    <col min="7947" max="8189" width="9.140625" style="5"/>
    <col min="8190" max="8190" width="3.7109375" style="5" customWidth="1"/>
    <col min="8191" max="8191" width="9.85546875" style="5" customWidth="1"/>
    <col min="8192" max="8192" width="38.140625" style="5" customWidth="1"/>
    <col min="8193" max="8193" width="9.140625" style="5"/>
    <col min="8194" max="8194" width="7.7109375" style="5" customWidth="1"/>
    <col min="8195" max="8196" width="9.28515625" style="5" customWidth="1"/>
    <col min="8197" max="8197" width="11.140625" style="5" customWidth="1"/>
    <col min="8198" max="8201" width="9.28515625" style="5" customWidth="1"/>
    <col min="8202" max="8202" width="11.28515625" style="5" customWidth="1"/>
    <col min="8203" max="8445" width="9.140625" style="5"/>
    <col min="8446" max="8446" width="3.7109375" style="5" customWidth="1"/>
    <col min="8447" max="8447" width="9.85546875" style="5" customWidth="1"/>
    <col min="8448" max="8448" width="38.140625" style="5" customWidth="1"/>
    <col min="8449" max="8449" width="9.140625" style="5"/>
    <col min="8450" max="8450" width="7.7109375" style="5" customWidth="1"/>
    <col min="8451" max="8452" width="9.28515625" style="5" customWidth="1"/>
    <col min="8453" max="8453" width="11.140625" style="5" customWidth="1"/>
    <col min="8454" max="8457" width="9.28515625" style="5" customWidth="1"/>
    <col min="8458" max="8458" width="11.28515625" style="5" customWidth="1"/>
    <col min="8459" max="8701" width="9.140625" style="5"/>
    <col min="8702" max="8702" width="3.7109375" style="5" customWidth="1"/>
    <col min="8703" max="8703" width="9.85546875" style="5" customWidth="1"/>
    <col min="8704" max="8704" width="38.140625" style="5" customWidth="1"/>
    <col min="8705" max="8705" width="9.140625" style="5"/>
    <col min="8706" max="8706" width="7.7109375" style="5" customWidth="1"/>
    <col min="8707" max="8708" width="9.28515625" style="5" customWidth="1"/>
    <col min="8709" max="8709" width="11.140625" style="5" customWidth="1"/>
    <col min="8710" max="8713" width="9.28515625" style="5" customWidth="1"/>
    <col min="8714" max="8714" width="11.28515625" style="5" customWidth="1"/>
    <col min="8715" max="8957" width="9.140625" style="5"/>
    <col min="8958" max="8958" width="3.7109375" style="5" customWidth="1"/>
    <col min="8959" max="8959" width="9.85546875" style="5" customWidth="1"/>
    <col min="8960" max="8960" width="38.140625" style="5" customWidth="1"/>
    <col min="8961" max="8961" width="9.140625" style="5"/>
    <col min="8962" max="8962" width="7.7109375" style="5" customWidth="1"/>
    <col min="8963" max="8964" width="9.28515625" style="5" customWidth="1"/>
    <col min="8965" max="8965" width="11.140625" style="5" customWidth="1"/>
    <col min="8966" max="8969" width="9.28515625" style="5" customWidth="1"/>
    <col min="8970" max="8970" width="11.28515625" style="5" customWidth="1"/>
    <col min="8971" max="9213" width="9.140625" style="5"/>
    <col min="9214" max="9214" width="3.7109375" style="5" customWidth="1"/>
    <col min="9215" max="9215" width="9.85546875" style="5" customWidth="1"/>
    <col min="9216" max="9216" width="38.140625" style="5" customWidth="1"/>
    <col min="9217" max="9217" width="9.140625" style="5"/>
    <col min="9218" max="9218" width="7.7109375" style="5" customWidth="1"/>
    <col min="9219" max="9220" width="9.28515625" style="5" customWidth="1"/>
    <col min="9221" max="9221" width="11.140625" style="5" customWidth="1"/>
    <col min="9222" max="9225" width="9.28515625" style="5" customWidth="1"/>
    <col min="9226" max="9226" width="11.28515625" style="5" customWidth="1"/>
    <col min="9227" max="9469" width="9.140625" style="5"/>
    <col min="9470" max="9470" width="3.7109375" style="5" customWidth="1"/>
    <col min="9471" max="9471" width="9.85546875" style="5" customWidth="1"/>
    <col min="9472" max="9472" width="38.140625" style="5" customWidth="1"/>
    <col min="9473" max="9473" width="9.140625" style="5"/>
    <col min="9474" max="9474" width="7.7109375" style="5" customWidth="1"/>
    <col min="9475" max="9476" width="9.28515625" style="5" customWidth="1"/>
    <col min="9477" max="9477" width="11.140625" style="5" customWidth="1"/>
    <col min="9478" max="9481" width="9.28515625" style="5" customWidth="1"/>
    <col min="9482" max="9482" width="11.28515625" style="5" customWidth="1"/>
    <col min="9483" max="9725" width="9.140625" style="5"/>
    <col min="9726" max="9726" width="3.7109375" style="5" customWidth="1"/>
    <col min="9727" max="9727" width="9.85546875" style="5" customWidth="1"/>
    <col min="9728" max="9728" width="38.140625" style="5" customWidth="1"/>
    <col min="9729" max="9729" width="9.140625" style="5"/>
    <col min="9730" max="9730" width="7.7109375" style="5" customWidth="1"/>
    <col min="9731" max="9732" width="9.28515625" style="5" customWidth="1"/>
    <col min="9733" max="9733" width="11.140625" style="5" customWidth="1"/>
    <col min="9734" max="9737" width="9.28515625" style="5" customWidth="1"/>
    <col min="9738" max="9738" width="11.28515625" style="5" customWidth="1"/>
    <col min="9739" max="9981" width="9.140625" style="5"/>
    <col min="9982" max="9982" width="3.7109375" style="5" customWidth="1"/>
    <col min="9983" max="9983" width="9.85546875" style="5" customWidth="1"/>
    <col min="9984" max="9984" width="38.140625" style="5" customWidth="1"/>
    <col min="9985" max="9985" width="9.140625" style="5"/>
    <col min="9986" max="9986" width="7.7109375" style="5" customWidth="1"/>
    <col min="9987" max="9988" width="9.28515625" style="5" customWidth="1"/>
    <col min="9989" max="9989" width="11.140625" style="5" customWidth="1"/>
    <col min="9990" max="9993" width="9.28515625" style="5" customWidth="1"/>
    <col min="9994" max="9994" width="11.28515625" style="5" customWidth="1"/>
    <col min="9995" max="10237" width="9.140625" style="5"/>
    <col min="10238" max="10238" width="3.7109375" style="5" customWidth="1"/>
    <col min="10239" max="10239" width="9.85546875" style="5" customWidth="1"/>
    <col min="10240" max="10240" width="38.140625" style="5" customWidth="1"/>
    <col min="10241" max="10241" width="9.140625" style="5"/>
    <col min="10242" max="10242" width="7.7109375" style="5" customWidth="1"/>
    <col min="10243" max="10244" width="9.28515625" style="5" customWidth="1"/>
    <col min="10245" max="10245" width="11.140625" style="5" customWidth="1"/>
    <col min="10246" max="10249" width="9.28515625" style="5" customWidth="1"/>
    <col min="10250" max="10250" width="11.28515625" style="5" customWidth="1"/>
    <col min="10251" max="10493" width="9.140625" style="5"/>
    <col min="10494" max="10494" width="3.7109375" style="5" customWidth="1"/>
    <col min="10495" max="10495" width="9.85546875" style="5" customWidth="1"/>
    <col min="10496" max="10496" width="38.140625" style="5" customWidth="1"/>
    <col min="10497" max="10497" width="9.140625" style="5"/>
    <col min="10498" max="10498" width="7.7109375" style="5" customWidth="1"/>
    <col min="10499" max="10500" width="9.28515625" style="5" customWidth="1"/>
    <col min="10501" max="10501" width="11.140625" style="5" customWidth="1"/>
    <col min="10502" max="10505" width="9.28515625" style="5" customWidth="1"/>
    <col min="10506" max="10506" width="11.28515625" style="5" customWidth="1"/>
    <col min="10507" max="10749" width="9.140625" style="5"/>
    <col min="10750" max="10750" width="3.7109375" style="5" customWidth="1"/>
    <col min="10751" max="10751" width="9.85546875" style="5" customWidth="1"/>
    <col min="10752" max="10752" width="38.140625" style="5" customWidth="1"/>
    <col min="10753" max="10753" width="9.140625" style="5"/>
    <col min="10754" max="10754" width="7.7109375" style="5" customWidth="1"/>
    <col min="10755" max="10756" width="9.28515625" style="5" customWidth="1"/>
    <col min="10757" max="10757" width="11.140625" style="5" customWidth="1"/>
    <col min="10758" max="10761" width="9.28515625" style="5" customWidth="1"/>
    <col min="10762" max="10762" width="11.28515625" style="5" customWidth="1"/>
    <col min="10763" max="11005" width="9.140625" style="5"/>
    <col min="11006" max="11006" width="3.7109375" style="5" customWidth="1"/>
    <col min="11007" max="11007" width="9.85546875" style="5" customWidth="1"/>
    <col min="11008" max="11008" width="38.140625" style="5" customWidth="1"/>
    <col min="11009" max="11009" width="9.140625" style="5"/>
    <col min="11010" max="11010" width="7.7109375" style="5" customWidth="1"/>
    <col min="11011" max="11012" width="9.28515625" style="5" customWidth="1"/>
    <col min="11013" max="11013" width="11.140625" style="5" customWidth="1"/>
    <col min="11014" max="11017" width="9.28515625" style="5" customWidth="1"/>
    <col min="11018" max="11018" width="11.28515625" style="5" customWidth="1"/>
    <col min="11019" max="11261" width="9.140625" style="5"/>
    <col min="11262" max="11262" width="3.7109375" style="5" customWidth="1"/>
    <col min="11263" max="11263" width="9.85546875" style="5" customWidth="1"/>
    <col min="11264" max="11264" width="38.140625" style="5" customWidth="1"/>
    <col min="11265" max="11265" width="9.140625" style="5"/>
    <col min="11266" max="11266" width="7.7109375" style="5" customWidth="1"/>
    <col min="11267" max="11268" width="9.28515625" style="5" customWidth="1"/>
    <col min="11269" max="11269" width="11.140625" style="5" customWidth="1"/>
    <col min="11270" max="11273" width="9.28515625" style="5" customWidth="1"/>
    <col min="11274" max="11274" width="11.28515625" style="5" customWidth="1"/>
    <col min="11275" max="11517" width="9.140625" style="5"/>
    <col min="11518" max="11518" width="3.7109375" style="5" customWidth="1"/>
    <col min="11519" max="11519" width="9.85546875" style="5" customWidth="1"/>
    <col min="11520" max="11520" width="38.140625" style="5" customWidth="1"/>
    <col min="11521" max="11521" width="9.140625" style="5"/>
    <col min="11522" max="11522" width="7.7109375" style="5" customWidth="1"/>
    <col min="11523" max="11524" width="9.28515625" style="5" customWidth="1"/>
    <col min="11525" max="11525" width="11.140625" style="5" customWidth="1"/>
    <col min="11526" max="11529" width="9.28515625" style="5" customWidth="1"/>
    <col min="11530" max="11530" width="11.28515625" style="5" customWidth="1"/>
    <col min="11531" max="11773" width="9.140625" style="5"/>
    <col min="11774" max="11774" width="3.7109375" style="5" customWidth="1"/>
    <col min="11775" max="11775" width="9.85546875" style="5" customWidth="1"/>
    <col min="11776" max="11776" width="38.140625" style="5" customWidth="1"/>
    <col min="11777" max="11777" width="9.140625" style="5"/>
    <col min="11778" max="11778" width="7.7109375" style="5" customWidth="1"/>
    <col min="11779" max="11780" width="9.28515625" style="5" customWidth="1"/>
    <col min="11781" max="11781" width="11.140625" style="5" customWidth="1"/>
    <col min="11782" max="11785" width="9.28515625" style="5" customWidth="1"/>
    <col min="11786" max="11786" width="11.28515625" style="5" customWidth="1"/>
    <col min="11787" max="12029" width="9.140625" style="5"/>
    <col min="12030" max="12030" width="3.7109375" style="5" customWidth="1"/>
    <col min="12031" max="12031" width="9.85546875" style="5" customWidth="1"/>
    <col min="12032" max="12032" width="38.140625" style="5" customWidth="1"/>
    <col min="12033" max="12033" width="9.140625" style="5"/>
    <col min="12034" max="12034" width="7.7109375" style="5" customWidth="1"/>
    <col min="12035" max="12036" width="9.28515625" style="5" customWidth="1"/>
    <col min="12037" max="12037" width="11.140625" style="5" customWidth="1"/>
    <col min="12038" max="12041" width="9.28515625" style="5" customWidth="1"/>
    <col min="12042" max="12042" width="11.28515625" style="5" customWidth="1"/>
    <col min="12043" max="12285" width="9.140625" style="5"/>
    <col min="12286" max="12286" width="3.7109375" style="5" customWidth="1"/>
    <col min="12287" max="12287" width="9.85546875" style="5" customWidth="1"/>
    <col min="12288" max="12288" width="38.140625" style="5" customWidth="1"/>
    <col min="12289" max="12289" width="9.140625" style="5"/>
    <col min="12290" max="12290" width="7.7109375" style="5" customWidth="1"/>
    <col min="12291" max="12292" width="9.28515625" style="5" customWidth="1"/>
    <col min="12293" max="12293" width="11.140625" style="5" customWidth="1"/>
    <col min="12294" max="12297" width="9.28515625" style="5" customWidth="1"/>
    <col min="12298" max="12298" width="11.28515625" style="5" customWidth="1"/>
    <col min="12299" max="12541" width="9.140625" style="5"/>
    <col min="12542" max="12542" width="3.7109375" style="5" customWidth="1"/>
    <col min="12543" max="12543" width="9.85546875" style="5" customWidth="1"/>
    <col min="12544" max="12544" width="38.140625" style="5" customWidth="1"/>
    <col min="12545" max="12545" width="9.140625" style="5"/>
    <col min="12546" max="12546" width="7.7109375" style="5" customWidth="1"/>
    <col min="12547" max="12548" width="9.28515625" style="5" customWidth="1"/>
    <col min="12549" max="12549" width="11.140625" style="5" customWidth="1"/>
    <col min="12550" max="12553" width="9.28515625" style="5" customWidth="1"/>
    <col min="12554" max="12554" width="11.28515625" style="5" customWidth="1"/>
    <col min="12555" max="12797" width="9.140625" style="5"/>
    <col min="12798" max="12798" width="3.7109375" style="5" customWidth="1"/>
    <col min="12799" max="12799" width="9.85546875" style="5" customWidth="1"/>
    <col min="12800" max="12800" width="38.140625" style="5" customWidth="1"/>
    <col min="12801" max="12801" width="9.140625" style="5"/>
    <col min="12802" max="12802" width="7.7109375" style="5" customWidth="1"/>
    <col min="12803" max="12804" width="9.28515625" style="5" customWidth="1"/>
    <col min="12805" max="12805" width="11.140625" style="5" customWidth="1"/>
    <col min="12806" max="12809" width="9.28515625" style="5" customWidth="1"/>
    <col min="12810" max="12810" width="11.28515625" style="5" customWidth="1"/>
    <col min="12811" max="13053" width="9.140625" style="5"/>
    <col min="13054" max="13054" width="3.7109375" style="5" customWidth="1"/>
    <col min="13055" max="13055" width="9.85546875" style="5" customWidth="1"/>
    <col min="13056" max="13056" width="38.140625" style="5" customWidth="1"/>
    <col min="13057" max="13057" width="9.140625" style="5"/>
    <col min="13058" max="13058" width="7.7109375" style="5" customWidth="1"/>
    <col min="13059" max="13060" width="9.28515625" style="5" customWidth="1"/>
    <col min="13061" max="13061" width="11.140625" style="5" customWidth="1"/>
    <col min="13062" max="13065" width="9.28515625" style="5" customWidth="1"/>
    <col min="13066" max="13066" width="11.28515625" style="5" customWidth="1"/>
    <col min="13067" max="13309" width="9.140625" style="5"/>
    <col min="13310" max="13310" width="3.7109375" style="5" customWidth="1"/>
    <col min="13311" max="13311" width="9.85546875" style="5" customWidth="1"/>
    <col min="13312" max="13312" width="38.140625" style="5" customWidth="1"/>
    <col min="13313" max="13313" width="9.140625" style="5"/>
    <col min="13314" max="13314" width="7.7109375" style="5" customWidth="1"/>
    <col min="13315" max="13316" width="9.28515625" style="5" customWidth="1"/>
    <col min="13317" max="13317" width="11.140625" style="5" customWidth="1"/>
    <col min="13318" max="13321" width="9.28515625" style="5" customWidth="1"/>
    <col min="13322" max="13322" width="11.28515625" style="5" customWidth="1"/>
    <col min="13323" max="13565" width="9.140625" style="5"/>
    <col min="13566" max="13566" width="3.7109375" style="5" customWidth="1"/>
    <col min="13567" max="13567" width="9.85546875" style="5" customWidth="1"/>
    <col min="13568" max="13568" width="38.140625" style="5" customWidth="1"/>
    <col min="13569" max="13569" width="9.140625" style="5"/>
    <col min="13570" max="13570" width="7.7109375" style="5" customWidth="1"/>
    <col min="13571" max="13572" width="9.28515625" style="5" customWidth="1"/>
    <col min="13573" max="13573" width="11.140625" style="5" customWidth="1"/>
    <col min="13574" max="13577" width="9.28515625" style="5" customWidth="1"/>
    <col min="13578" max="13578" width="11.28515625" style="5" customWidth="1"/>
    <col min="13579" max="13821" width="9.140625" style="5"/>
    <col min="13822" max="13822" width="3.7109375" style="5" customWidth="1"/>
    <col min="13823" max="13823" width="9.85546875" style="5" customWidth="1"/>
    <col min="13824" max="13824" width="38.140625" style="5" customWidth="1"/>
    <col min="13825" max="13825" width="9.140625" style="5"/>
    <col min="13826" max="13826" width="7.7109375" style="5" customWidth="1"/>
    <col min="13827" max="13828" width="9.28515625" style="5" customWidth="1"/>
    <col min="13829" max="13829" width="11.140625" style="5" customWidth="1"/>
    <col min="13830" max="13833" width="9.28515625" style="5" customWidth="1"/>
    <col min="13834" max="13834" width="11.28515625" style="5" customWidth="1"/>
    <col min="13835" max="14077" width="9.140625" style="5"/>
    <col min="14078" max="14078" width="3.7109375" style="5" customWidth="1"/>
    <col min="14079" max="14079" width="9.85546875" style="5" customWidth="1"/>
    <col min="14080" max="14080" width="38.140625" style="5" customWidth="1"/>
    <col min="14081" max="14081" width="9.140625" style="5"/>
    <col min="14082" max="14082" width="7.7109375" style="5" customWidth="1"/>
    <col min="14083" max="14084" width="9.28515625" style="5" customWidth="1"/>
    <col min="14085" max="14085" width="11.140625" style="5" customWidth="1"/>
    <col min="14086" max="14089" width="9.28515625" style="5" customWidth="1"/>
    <col min="14090" max="14090" width="11.28515625" style="5" customWidth="1"/>
    <col min="14091" max="14333" width="9.140625" style="5"/>
    <col min="14334" max="14334" width="3.7109375" style="5" customWidth="1"/>
    <col min="14335" max="14335" width="9.85546875" style="5" customWidth="1"/>
    <col min="14336" max="14336" width="38.140625" style="5" customWidth="1"/>
    <col min="14337" max="14337" width="9.140625" style="5"/>
    <col min="14338" max="14338" width="7.7109375" style="5" customWidth="1"/>
    <col min="14339" max="14340" width="9.28515625" style="5" customWidth="1"/>
    <col min="14341" max="14341" width="11.140625" style="5" customWidth="1"/>
    <col min="14342" max="14345" width="9.28515625" style="5" customWidth="1"/>
    <col min="14346" max="14346" width="11.28515625" style="5" customWidth="1"/>
    <col min="14347" max="14589" width="9.140625" style="5"/>
    <col min="14590" max="14590" width="3.7109375" style="5" customWidth="1"/>
    <col min="14591" max="14591" width="9.85546875" style="5" customWidth="1"/>
    <col min="14592" max="14592" width="38.140625" style="5" customWidth="1"/>
    <col min="14593" max="14593" width="9.140625" style="5"/>
    <col min="14594" max="14594" width="7.7109375" style="5" customWidth="1"/>
    <col min="14595" max="14596" width="9.28515625" style="5" customWidth="1"/>
    <col min="14597" max="14597" width="11.140625" style="5" customWidth="1"/>
    <col min="14598" max="14601" width="9.28515625" style="5" customWidth="1"/>
    <col min="14602" max="14602" width="11.28515625" style="5" customWidth="1"/>
    <col min="14603" max="14845" width="9.140625" style="5"/>
    <col min="14846" max="14846" width="3.7109375" style="5" customWidth="1"/>
    <col min="14847" max="14847" width="9.85546875" style="5" customWidth="1"/>
    <col min="14848" max="14848" width="38.140625" style="5" customWidth="1"/>
    <col min="14849" max="14849" width="9.140625" style="5"/>
    <col min="14850" max="14850" width="7.7109375" style="5" customWidth="1"/>
    <col min="14851" max="14852" width="9.28515625" style="5" customWidth="1"/>
    <col min="14853" max="14853" width="11.140625" style="5" customWidth="1"/>
    <col min="14854" max="14857" width="9.28515625" style="5" customWidth="1"/>
    <col min="14858" max="14858" width="11.28515625" style="5" customWidth="1"/>
    <col min="14859" max="15101" width="9.140625" style="5"/>
    <col min="15102" max="15102" width="3.7109375" style="5" customWidth="1"/>
    <col min="15103" max="15103" width="9.85546875" style="5" customWidth="1"/>
    <col min="15104" max="15104" width="38.140625" style="5" customWidth="1"/>
    <col min="15105" max="15105" width="9.140625" style="5"/>
    <col min="15106" max="15106" width="7.7109375" style="5" customWidth="1"/>
    <col min="15107" max="15108" width="9.28515625" style="5" customWidth="1"/>
    <col min="15109" max="15109" width="11.140625" style="5" customWidth="1"/>
    <col min="15110" max="15113" width="9.28515625" style="5" customWidth="1"/>
    <col min="15114" max="15114" width="11.28515625" style="5" customWidth="1"/>
    <col min="15115" max="15357" width="9.140625" style="5"/>
    <col min="15358" max="15358" width="3.7109375" style="5" customWidth="1"/>
    <col min="15359" max="15359" width="9.85546875" style="5" customWidth="1"/>
    <col min="15360" max="15360" width="38.140625" style="5" customWidth="1"/>
    <col min="15361" max="15361" width="9.140625" style="5"/>
    <col min="15362" max="15362" width="7.7109375" style="5" customWidth="1"/>
    <col min="15363" max="15364" width="9.28515625" style="5" customWidth="1"/>
    <col min="15365" max="15365" width="11.140625" style="5" customWidth="1"/>
    <col min="15366" max="15369" width="9.28515625" style="5" customWidth="1"/>
    <col min="15370" max="15370" width="11.28515625" style="5" customWidth="1"/>
    <col min="15371" max="15613" width="9.140625" style="5"/>
    <col min="15614" max="15614" width="3.7109375" style="5" customWidth="1"/>
    <col min="15615" max="15615" width="9.85546875" style="5" customWidth="1"/>
    <col min="15616" max="15616" width="38.140625" style="5" customWidth="1"/>
    <col min="15617" max="15617" width="9.140625" style="5"/>
    <col min="15618" max="15618" width="7.7109375" style="5" customWidth="1"/>
    <col min="15619" max="15620" width="9.28515625" style="5" customWidth="1"/>
    <col min="15621" max="15621" width="11.140625" style="5" customWidth="1"/>
    <col min="15622" max="15625" width="9.28515625" style="5" customWidth="1"/>
    <col min="15626" max="15626" width="11.28515625" style="5" customWidth="1"/>
    <col min="15627" max="15869" width="9.140625" style="5"/>
    <col min="15870" max="15870" width="3.7109375" style="5" customWidth="1"/>
    <col min="15871" max="15871" width="9.85546875" style="5" customWidth="1"/>
    <col min="15872" max="15872" width="38.140625" style="5" customWidth="1"/>
    <col min="15873" max="15873" width="9.140625" style="5"/>
    <col min="15874" max="15874" width="7.7109375" style="5" customWidth="1"/>
    <col min="15875" max="15876" width="9.28515625" style="5" customWidth="1"/>
    <col min="15877" max="15877" width="11.140625" style="5" customWidth="1"/>
    <col min="15878" max="15881" width="9.28515625" style="5" customWidth="1"/>
    <col min="15882" max="15882" width="11.28515625" style="5" customWidth="1"/>
    <col min="15883" max="16125" width="9.140625" style="5"/>
    <col min="16126" max="16126" width="3.7109375" style="5" customWidth="1"/>
    <col min="16127" max="16127" width="9.85546875" style="5" customWidth="1"/>
    <col min="16128" max="16128" width="38.140625" style="5" customWidth="1"/>
    <col min="16129" max="16129" width="9.140625" style="5"/>
    <col min="16130" max="16130" width="7.7109375" style="5" customWidth="1"/>
    <col min="16131" max="16132" width="9.28515625" style="5" customWidth="1"/>
    <col min="16133" max="16133" width="11.140625" style="5" customWidth="1"/>
    <col min="16134" max="16137" width="9.28515625" style="5" customWidth="1"/>
    <col min="16138" max="16138" width="11.28515625" style="5" customWidth="1"/>
    <col min="16139" max="16384" width="9.140625" style="5"/>
  </cols>
  <sheetData>
    <row r="1" spans="1:12" ht="59.25" customHeight="1">
      <c r="A1" s="412" t="s">
        <v>244</v>
      </c>
      <c r="B1" s="412"/>
      <c r="C1" s="412"/>
      <c r="D1" s="412"/>
      <c r="E1" s="412"/>
      <c r="F1" s="412"/>
      <c r="G1" s="412"/>
      <c r="H1" s="413"/>
      <c r="I1" s="413"/>
      <c r="J1" s="413"/>
      <c r="K1" s="413"/>
      <c r="L1" s="413"/>
    </row>
    <row r="2" spans="1:12" s="6" customFormat="1" ht="30" customHeight="1">
      <c r="A2" s="414" t="s">
        <v>9</v>
      </c>
      <c r="B2" s="414" t="s">
        <v>10</v>
      </c>
      <c r="C2" s="415" t="s">
        <v>11</v>
      </c>
      <c r="D2" s="417" t="s">
        <v>12</v>
      </c>
      <c r="E2" s="418"/>
      <c r="F2" s="407" t="s">
        <v>13</v>
      </c>
      <c r="G2" s="418"/>
      <c r="H2" s="407" t="s">
        <v>14</v>
      </c>
      <c r="I2" s="407"/>
      <c r="J2" s="407" t="s">
        <v>15</v>
      </c>
      <c r="K2" s="407"/>
      <c r="L2" s="407" t="s">
        <v>16</v>
      </c>
    </row>
    <row r="3" spans="1:12" s="6" customFormat="1" ht="36.75" customHeight="1">
      <c r="A3" s="414" t="s">
        <v>9</v>
      </c>
      <c r="B3" s="414" t="s">
        <v>17</v>
      </c>
      <c r="C3" s="416" t="s">
        <v>18</v>
      </c>
      <c r="D3" s="322" t="s">
        <v>19</v>
      </c>
      <c r="E3" s="7" t="s">
        <v>20</v>
      </c>
      <c r="F3" s="8" t="s">
        <v>21</v>
      </c>
      <c r="G3" s="322" t="s">
        <v>22</v>
      </c>
      <c r="H3" s="322" t="s">
        <v>21</v>
      </c>
      <c r="I3" s="322" t="s">
        <v>22</v>
      </c>
      <c r="J3" s="8" t="s">
        <v>21</v>
      </c>
      <c r="K3" s="322" t="s">
        <v>22</v>
      </c>
      <c r="L3" s="407" t="s">
        <v>22</v>
      </c>
    </row>
    <row r="4" spans="1:12" s="9" customFormat="1" ht="22.5" customHeight="1">
      <c r="A4" s="346">
        <v>1</v>
      </c>
      <c r="B4" s="346">
        <v>2</v>
      </c>
      <c r="C4" s="346">
        <v>3</v>
      </c>
      <c r="D4" s="349">
        <v>4</v>
      </c>
      <c r="E4" s="350">
        <v>5</v>
      </c>
      <c r="F4" s="351">
        <v>6</v>
      </c>
      <c r="G4" s="352">
        <v>7</v>
      </c>
      <c r="H4" s="352">
        <v>8</v>
      </c>
      <c r="I4" s="352">
        <v>9</v>
      </c>
      <c r="J4" s="351">
        <v>10</v>
      </c>
      <c r="K4" s="352">
        <v>11</v>
      </c>
      <c r="L4" s="352">
        <v>12</v>
      </c>
    </row>
    <row r="5" spans="1:12" s="9" customFormat="1" ht="22.5" customHeight="1">
      <c r="A5" s="235"/>
      <c r="B5" s="11" t="s">
        <v>23</v>
      </c>
      <c r="C5" s="12"/>
      <c r="D5" s="13"/>
      <c r="E5" s="14"/>
      <c r="F5" s="15"/>
      <c r="G5" s="16"/>
      <c r="H5" s="16"/>
      <c r="I5" s="16"/>
      <c r="J5" s="14"/>
      <c r="K5" s="13"/>
      <c r="L5" s="16"/>
    </row>
    <row r="6" spans="1:12" s="9" customFormat="1" ht="46.5" customHeight="1">
      <c r="A6" s="348">
        <v>1</v>
      </c>
      <c r="B6" s="11" t="s">
        <v>232</v>
      </c>
      <c r="C6" s="11" t="s">
        <v>114</v>
      </c>
      <c r="D6" s="19" t="s">
        <v>26</v>
      </c>
      <c r="E6" s="24">
        <v>110</v>
      </c>
      <c r="F6" s="25"/>
      <c r="G6" s="25"/>
      <c r="H6" s="21"/>
      <c r="I6" s="21"/>
      <c r="J6" s="22"/>
      <c r="K6" s="23"/>
      <c r="L6" s="24"/>
    </row>
    <row r="7" spans="1:12" s="9" customFormat="1" ht="66" customHeight="1">
      <c r="A7" s="348">
        <v>2</v>
      </c>
      <c r="B7" s="11" t="s">
        <v>233</v>
      </c>
      <c r="C7" s="11" t="s">
        <v>114</v>
      </c>
      <c r="D7" s="19" t="s">
        <v>26</v>
      </c>
      <c r="E7" s="24">
        <v>55</v>
      </c>
      <c r="F7" s="24"/>
      <c r="G7" s="20"/>
      <c r="H7" s="21"/>
      <c r="I7" s="21"/>
      <c r="J7" s="21"/>
      <c r="K7" s="23"/>
      <c r="L7" s="24"/>
    </row>
    <row r="8" spans="1:12" s="9" customFormat="1" ht="46.5" customHeight="1">
      <c r="A8" s="348">
        <v>3</v>
      </c>
      <c r="B8" s="11" t="s">
        <v>234</v>
      </c>
      <c r="C8" s="11" t="s">
        <v>114</v>
      </c>
      <c r="D8" s="19" t="s">
        <v>26</v>
      </c>
      <c r="E8" s="24">
        <v>410</v>
      </c>
      <c r="F8" s="25"/>
      <c r="G8" s="25"/>
      <c r="H8" s="21"/>
      <c r="I8" s="21"/>
      <c r="J8" s="22"/>
      <c r="K8" s="23"/>
      <c r="L8" s="24"/>
    </row>
    <row r="9" spans="1:12" s="9" customFormat="1" ht="42" customHeight="1">
      <c r="A9" s="348">
        <v>4</v>
      </c>
      <c r="B9" s="18" t="s">
        <v>235</v>
      </c>
      <c r="C9" s="18" t="s">
        <v>25</v>
      </c>
      <c r="D9" s="19" t="s">
        <v>26</v>
      </c>
      <c r="E9" s="19">
        <v>428</v>
      </c>
      <c r="F9" s="19"/>
      <c r="G9" s="20"/>
      <c r="H9" s="21"/>
      <c r="I9" s="21"/>
      <c r="J9" s="22"/>
      <c r="K9" s="23"/>
      <c r="L9" s="24"/>
    </row>
    <row r="10" spans="1:12" s="289" customFormat="1" ht="60.75" customHeight="1">
      <c r="A10" s="353">
        <v>5</v>
      </c>
      <c r="B10" s="62" t="s">
        <v>236</v>
      </c>
      <c r="C10" s="62" t="s">
        <v>37</v>
      </c>
      <c r="D10" s="157" t="s">
        <v>26</v>
      </c>
      <c r="E10" s="157">
        <v>8</v>
      </c>
      <c r="F10" s="157"/>
      <c r="G10" s="99"/>
      <c r="H10" s="180"/>
      <c r="I10" s="180"/>
      <c r="J10" s="180"/>
      <c r="K10" s="278"/>
      <c r="L10" s="157"/>
    </row>
    <row r="11" spans="1:12" s="289" customFormat="1" ht="57" customHeight="1">
      <c r="A11" s="353">
        <v>6</v>
      </c>
      <c r="B11" s="62" t="s">
        <v>237</v>
      </c>
      <c r="C11" s="62" t="s">
        <v>39</v>
      </c>
      <c r="D11" s="157" t="s">
        <v>26</v>
      </c>
      <c r="E11" s="157">
        <v>2</v>
      </c>
      <c r="F11" s="157"/>
      <c r="G11" s="99"/>
      <c r="H11" s="180"/>
      <c r="I11" s="180"/>
      <c r="J11" s="180"/>
      <c r="K11" s="278"/>
      <c r="L11" s="157"/>
    </row>
    <row r="12" spans="1:12" s="289" customFormat="1" ht="57.75" customHeight="1">
      <c r="A12" s="353">
        <v>7</v>
      </c>
      <c r="B12" s="62" t="s">
        <v>238</v>
      </c>
      <c r="C12" s="62" t="s">
        <v>39</v>
      </c>
      <c r="D12" s="157" t="s">
        <v>26</v>
      </c>
      <c r="E12" s="157">
        <v>2</v>
      </c>
      <c r="F12" s="157"/>
      <c r="G12" s="99"/>
      <c r="H12" s="180"/>
      <c r="I12" s="180"/>
      <c r="J12" s="180"/>
      <c r="K12" s="278"/>
      <c r="L12" s="157"/>
    </row>
    <row r="13" spans="1:12" s="289" customFormat="1" ht="50.25" customHeight="1">
      <c r="A13" s="353">
        <v>8</v>
      </c>
      <c r="B13" s="62" t="s">
        <v>239</v>
      </c>
      <c r="C13" s="62" t="s">
        <v>25</v>
      </c>
      <c r="D13" s="157" t="s">
        <v>26</v>
      </c>
      <c r="E13" s="157">
        <v>649</v>
      </c>
      <c r="F13" s="157"/>
      <c r="G13" s="99"/>
      <c r="H13" s="180"/>
      <c r="I13" s="180"/>
      <c r="J13" s="180"/>
      <c r="K13" s="278"/>
      <c r="L13" s="157"/>
    </row>
    <row r="14" spans="1:12" s="289" customFormat="1" ht="49.5" customHeight="1">
      <c r="A14" s="353">
        <v>9</v>
      </c>
      <c r="B14" s="62" t="s">
        <v>240</v>
      </c>
      <c r="C14" s="62" t="s">
        <v>69</v>
      </c>
      <c r="D14" s="157" t="s">
        <v>26</v>
      </c>
      <c r="E14" s="157">
        <v>2</v>
      </c>
      <c r="F14" s="157"/>
      <c r="G14" s="99"/>
      <c r="H14" s="180"/>
      <c r="I14" s="180"/>
      <c r="J14" s="180"/>
      <c r="K14" s="278"/>
      <c r="L14" s="157"/>
    </row>
    <row r="15" spans="1:12" s="289" customFormat="1" ht="32.25" customHeight="1">
      <c r="A15" s="353">
        <v>10</v>
      </c>
      <c r="B15" s="62" t="s">
        <v>40</v>
      </c>
      <c r="C15" s="62" t="s">
        <v>69</v>
      </c>
      <c r="D15" s="157"/>
      <c r="E15" s="157">
        <v>1</v>
      </c>
      <c r="F15" s="157"/>
      <c r="G15" s="283"/>
      <c r="H15" s="180"/>
      <c r="I15" s="180"/>
      <c r="J15" s="180"/>
      <c r="K15" s="278"/>
      <c r="L15" s="157"/>
    </row>
    <row r="16" spans="1:12" s="289" customFormat="1" ht="28.5" customHeight="1">
      <c r="A16" s="171">
        <f>A15+0.1</f>
        <v>10.1</v>
      </c>
      <c r="B16" s="171" t="s">
        <v>29</v>
      </c>
      <c r="C16" s="171" t="s">
        <v>30</v>
      </c>
      <c r="D16" s="172">
        <v>1.32</v>
      </c>
      <c r="E16" s="284">
        <f>E15*D16</f>
        <v>1.32</v>
      </c>
      <c r="F16" s="171"/>
      <c r="G16" s="171"/>
      <c r="H16" s="279"/>
      <c r="I16" s="173"/>
      <c r="J16" s="171"/>
      <c r="K16" s="172"/>
      <c r="L16" s="173"/>
    </row>
    <row r="17" spans="1:17" s="289" customFormat="1" ht="31.5" customHeight="1">
      <c r="A17" s="163">
        <f>A16+0.1</f>
        <v>10.199999999999999</v>
      </c>
      <c r="B17" s="163" t="s">
        <v>31</v>
      </c>
      <c r="C17" s="163" t="s">
        <v>32</v>
      </c>
      <c r="D17" s="354">
        <v>0.96299999999999997</v>
      </c>
      <c r="E17" s="285">
        <f>E15*D17</f>
        <v>0.96299999999999997</v>
      </c>
      <c r="F17" s="171"/>
      <c r="G17" s="171"/>
      <c r="H17" s="280"/>
      <c r="I17" s="280"/>
      <c r="J17" s="280"/>
      <c r="K17" s="281"/>
      <c r="L17" s="282"/>
    </row>
    <row r="18" spans="1:17" s="289" customFormat="1" ht="51" customHeight="1">
      <c r="A18" s="62">
        <v>11</v>
      </c>
      <c r="B18" s="62" t="s">
        <v>42</v>
      </c>
      <c r="C18" s="163"/>
      <c r="D18" s="164"/>
      <c r="E18" s="290">
        <f>E15*2.5+E14</f>
        <v>4.5</v>
      </c>
      <c r="F18" s="157"/>
      <c r="G18" s="283"/>
      <c r="H18" s="180"/>
      <c r="I18" s="180"/>
      <c r="J18" s="180"/>
      <c r="K18" s="278"/>
      <c r="L18" s="157"/>
    </row>
    <row r="19" spans="1:17" s="9" customFormat="1" ht="33" customHeight="1">
      <c r="A19" s="37">
        <f>A18+0.1</f>
        <v>11.1</v>
      </c>
      <c r="B19" s="37" t="s">
        <v>43</v>
      </c>
      <c r="C19" s="38" t="s">
        <v>35</v>
      </c>
      <c r="D19" s="37">
        <v>1</v>
      </c>
      <c r="E19" s="39">
        <f>D19*E18</f>
        <v>4.5</v>
      </c>
      <c r="F19" s="28"/>
      <c r="G19" s="26"/>
      <c r="H19" s="40"/>
      <c r="I19" s="39"/>
      <c r="J19" s="40"/>
      <c r="K19" s="39"/>
      <c r="L19" s="39"/>
      <c r="P19" s="323"/>
    </row>
    <row r="20" spans="1:17" s="9" customFormat="1" ht="22.5" customHeight="1">
      <c r="A20" s="292"/>
      <c r="B20" s="232" t="s">
        <v>44</v>
      </c>
      <c r="C20" s="293"/>
      <c r="D20" s="293"/>
      <c r="E20" s="294"/>
      <c r="F20" s="294"/>
      <c r="G20" s="300"/>
      <c r="H20" s="293"/>
      <c r="I20" s="300"/>
      <c r="J20" s="294"/>
      <c r="K20" s="300"/>
      <c r="L20" s="295"/>
      <c r="M20" s="323"/>
      <c r="Q20" s="323"/>
    </row>
    <row r="21" spans="1:17" s="9" customFormat="1" ht="22.5" customHeight="1">
      <c r="A21" s="292"/>
      <c r="B21" s="293" t="s">
        <v>45</v>
      </c>
      <c r="C21" s="294" t="s">
        <v>32</v>
      </c>
      <c r="D21" s="301" t="s">
        <v>220</v>
      </c>
      <c r="E21" s="294"/>
      <c r="F21" s="294"/>
      <c r="G21" s="293"/>
      <c r="H21" s="293"/>
      <c r="I21" s="300"/>
      <c r="J21" s="294"/>
      <c r="K21" s="300"/>
      <c r="L21" s="295"/>
    </row>
    <row r="22" spans="1:17" s="9" customFormat="1" ht="22.5" customHeight="1">
      <c r="A22" s="292"/>
      <c r="B22" s="293" t="s">
        <v>46</v>
      </c>
      <c r="C22" s="294" t="s">
        <v>32</v>
      </c>
      <c r="D22" s="293"/>
      <c r="E22" s="294"/>
      <c r="F22" s="294"/>
      <c r="G22" s="293"/>
      <c r="H22" s="293"/>
      <c r="I22" s="300"/>
      <c r="J22" s="294"/>
      <c r="K22" s="300"/>
      <c r="L22" s="295"/>
    </row>
    <row r="23" spans="1:17" s="9" customFormat="1" ht="22.5" customHeight="1">
      <c r="A23" s="292"/>
      <c r="B23" s="293" t="s">
        <v>47</v>
      </c>
      <c r="C23" s="294" t="s">
        <v>32</v>
      </c>
      <c r="D23" s="301" t="s">
        <v>220</v>
      </c>
      <c r="E23" s="294"/>
      <c r="F23" s="294"/>
      <c r="G23" s="293"/>
      <c r="H23" s="293"/>
      <c r="I23" s="300"/>
      <c r="J23" s="294"/>
      <c r="K23" s="300"/>
      <c r="L23" s="295"/>
    </row>
    <row r="24" spans="1:17" s="9" customFormat="1" ht="22.5" customHeight="1">
      <c r="A24" s="292"/>
      <c r="B24" s="293" t="s">
        <v>48</v>
      </c>
      <c r="C24" s="294" t="s">
        <v>32</v>
      </c>
      <c r="D24" s="293"/>
      <c r="E24" s="294"/>
      <c r="F24" s="294"/>
      <c r="G24" s="293"/>
      <c r="H24" s="293"/>
      <c r="I24" s="300"/>
      <c r="J24" s="294"/>
      <c r="K24" s="300"/>
      <c r="L24" s="295"/>
    </row>
    <row r="25" spans="1:17" s="41" customFormat="1" ht="26.25" customHeight="1">
      <c r="A25" s="10"/>
      <c r="B25" s="11" t="s">
        <v>49</v>
      </c>
      <c r="C25" s="12"/>
      <c r="D25" s="13"/>
      <c r="E25" s="14"/>
      <c r="F25" s="15"/>
      <c r="G25" s="16"/>
      <c r="H25" s="16"/>
      <c r="I25" s="16"/>
      <c r="J25" s="14"/>
      <c r="K25" s="13"/>
      <c r="L25" s="16"/>
    </row>
    <row r="26" spans="1:17" s="41" customFormat="1" ht="48" customHeight="1">
      <c r="A26" s="42" t="s">
        <v>24</v>
      </c>
      <c r="B26" s="43" t="s">
        <v>50</v>
      </c>
      <c r="C26" s="43" t="s">
        <v>51</v>
      </c>
      <c r="D26" s="20"/>
      <c r="E26" s="44">
        <v>3.8399999999999997E-2</v>
      </c>
      <c r="F26" s="45"/>
      <c r="G26" s="20"/>
      <c r="H26" s="46"/>
      <c r="I26" s="46"/>
      <c r="J26" s="47"/>
      <c r="K26" s="46"/>
      <c r="L26" s="20"/>
    </row>
    <row r="27" spans="1:17" s="41" customFormat="1" ht="21" customHeight="1">
      <c r="A27" s="48">
        <f>A26+0.1</f>
        <v>1.1000000000000001</v>
      </c>
      <c r="B27" s="49" t="s">
        <v>52</v>
      </c>
      <c r="C27" s="49" t="s">
        <v>30</v>
      </c>
      <c r="D27" s="50">
        <v>16.5</v>
      </c>
      <c r="E27" s="49">
        <f>D27*E26</f>
        <v>0.63359999999999994</v>
      </c>
      <c r="F27" s="47"/>
      <c r="G27" s="46"/>
      <c r="H27" s="49"/>
      <c r="I27" s="51"/>
      <c r="J27" s="47"/>
      <c r="K27" s="46"/>
      <c r="L27" s="51"/>
    </row>
    <row r="28" spans="1:17" s="41" customFormat="1" ht="21" customHeight="1">
      <c r="A28" s="37">
        <f>A27+0.1</f>
        <v>1.2000000000000002</v>
      </c>
      <c r="B28" s="37" t="s">
        <v>53</v>
      </c>
      <c r="C28" s="37" t="s">
        <v>32</v>
      </c>
      <c r="D28" s="52">
        <v>37</v>
      </c>
      <c r="E28" s="39">
        <f>D28*E26</f>
        <v>1.4207999999999998</v>
      </c>
      <c r="F28" s="28"/>
      <c r="G28" s="26"/>
      <c r="H28" s="39"/>
      <c r="I28" s="39"/>
      <c r="J28" s="40"/>
      <c r="K28" s="39"/>
      <c r="L28" s="39"/>
    </row>
    <row r="29" spans="1:17" s="41" customFormat="1" ht="30.75" customHeight="1">
      <c r="A29" s="53">
        <v>2</v>
      </c>
      <c r="B29" s="18" t="s">
        <v>54</v>
      </c>
      <c r="C29" s="18" t="s">
        <v>41</v>
      </c>
      <c r="D29" s="19"/>
      <c r="E29" s="54">
        <v>4.2700000000000002E-2</v>
      </c>
      <c r="F29" s="19"/>
      <c r="G29" s="11"/>
      <c r="H29" s="11"/>
      <c r="I29" s="11"/>
      <c r="J29" s="18"/>
      <c r="K29" s="11"/>
      <c r="L29" s="24"/>
    </row>
    <row r="30" spans="1:17" s="41" customFormat="1" ht="21" customHeight="1">
      <c r="A30" s="48">
        <f>A29+0.1</f>
        <v>2.1</v>
      </c>
      <c r="B30" s="27" t="s">
        <v>29</v>
      </c>
      <c r="C30" s="27" t="s">
        <v>30</v>
      </c>
      <c r="D30" s="28">
        <v>206</v>
      </c>
      <c r="E30" s="35">
        <f>E29*D30</f>
        <v>8.7962000000000007</v>
      </c>
      <c r="F30" s="27"/>
      <c r="G30" s="55"/>
      <c r="H30" s="49"/>
      <c r="I30" s="26"/>
      <c r="J30" s="27"/>
      <c r="K30" s="25"/>
      <c r="L30" s="26"/>
    </row>
    <row r="31" spans="1:17" s="41" customFormat="1" ht="39" customHeight="1">
      <c r="A31" s="17" t="s">
        <v>34</v>
      </c>
      <c r="B31" s="18" t="s">
        <v>55</v>
      </c>
      <c r="C31" s="18" t="s">
        <v>51</v>
      </c>
      <c r="D31" s="56"/>
      <c r="E31" s="57">
        <f>E26*10</f>
        <v>0.38399999999999995</v>
      </c>
      <c r="F31" s="19"/>
      <c r="G31" s="12"/>
      <c r="H31" s="12"/>
      <c r="I31" s="12"/>
      <c r="J31" s="58"/>
      <c r="K31" s="12"/>
      <c r="L31" s="20"/>
    </row>
    <row r="32" spans="1:17" s="41" customFormat="1" ht="21" customHeight="1">
      <c r="A32" s="48">
        <f>A31+0.1</f>
        <v>3.1</v>
      </c>
      <c r="B32" s="49" t="s">
        <v>52</v>
      </c>
      <c r="C32" s="49" t="s">
        <v>30</v>
      </c>
      <c r="D32" s="59">
        <v>15.5</v>
      </c>
      <c r="E32" s="49">
        <f>D32*E31</f>
        <v>5.9519999999999991</v>
      </c>
      <c r="F32" s="14"/>
      <c r="G32" s="13"/>
      <c r="H32" s="26"/>
      <c r="I32" s="49"/>
      <c r="J32" s="60"/>
      <c r="K32" s="49"/>
      <c r="L32" s="49"/>
    </row>
    <row r="33" spans="1:17" s="41" customFormat="1" ht="21" customHeight="1">
      <c r="A33" s="37">
        <f>A32+0.1</f>
        <v>3.2</v>
      </c>
      <c r="B33" s="37" t="s">
        <v>56</v>
      </c>
      <c r="C33" s="37" t="s">
        <v>57</v>
      </c>
      <c r="D33" s="61">
        <v>34.700000000000003</v>
      </c>
      <c r="E33" s="39">
        <f>D33*E31</f>
        <v>13.3248</v>
      </c>
      <c r="F33" s="31"/>
      <c r="G33" s="33"/>
      <c r="H33" s="39"/>
      <c r="I33" s="39"/>
      <c r="J33" s="40"/>
      <c r="K33" s="39"/>
      <c r="L33" s="39"/>
    </row>
    <row r="34" spans="1:17" s="41" customFormat="1" ht="21" customHeight="1">
      <c r="A34" s="37">
        <f>A33+0.1</f>
        <v>3.3000000000000003</v>
      </c>
      <c r="B34" s="37" t="s">
        <v>58</v>
      </c>
      <c r="C34" s="37" t="s">
        <v>32</v>
      </c>
      <c r="D34" s="61">
        <v>2.09</v>
      </c>
      <c r="E34" s="39">
        <f>D34*E31</f>
        <v>0.80255999999999983</v>
      </c>
      <c r="F34" s="28"/>
      <c r="G34" s="26"/>
      <c r="H34" s="39"/>
      <c r="I34" s="39"/>
      <c r="J34" s="40"/>
      <c r="K34" s="39"/>
      <c r="L34" s="39"/>
    </row>
    <row r="35" spans="1:17" s="41" customFormat="1" ht="39.75" customHeight="1">
      <c r="A35" s="17" t="s">
        <v>36</v>
      </c>
      <c r="B35" s="18" t="s">
        <v>59</v>
      </c>
      <c r="C35" s="18" t="s">
        <v>60</v>
      </c>
      <c r="D35" s="19"/>
      <c r="E35" s="24">
        <f>E29</f>
        <v>4.2700000000000002E-2</v>
      </c>
      <c r="F35" s="19"/>
      <c r="G35" s="34"/>
      <c r="H35" s="34"/>
      <c r="I35" s="34"/>
      <c r="J35" s="30"/>
      <c r="K35" s="34"/>
      <c r="L35" s="20"/>
    </row>
    <row r="36" spans="1:17" s="41" customFormat="1" ht="21" customHeight="1">
      <c r="A36" s="30">
        <f>A35+0.1</f>
        <v>4.0999999999999996</v>
      </c>
      <c r="B36" s="49" t="s">
        <v>52</v>
      </c>
      <c r="C36" s="49" t="s">
        <v>30</v>
      </c>
      <c r="D36" s="59">
        <v>87</v>
      </c>
      <c r="E36" s="49">
        <f>E35*D36</f>
        <v>3.7149000000000001</v>
      </c>
      <c r="F36" s="58"/>
      <c r="G36" s="12"/>
      <c r="H36" s="49"/>
      <c r="I36" s="49"/>
      <c r="J36" s="60"/>
      <c r="K36" s="49"/>
      <c r="L36" s="49"/>
    </row>
    <row r="37" spans="1:17" s="41" customFormat="1" ht="28.5" customHeight="1">
      <c r="A37" s="17" t="s">
        <v>38</v>
      </c>
      <c r="B37" s="18" t="s">
        <v>61</v>
      </c>
      <c r="C37" s="18" t="s">
        <v>35</v>
      </c>
      <c r="D37" s="19"/>
      <c r="E37" s="24">
        <f>(E35+E31)*100*1.85</f>
        <v>78.939499999999995</v>
      </c>
      <c r="F37" s="19"/>
      <c r="G37" s="34"/>
      <c r="H37" s="34"/>
      <c r="I37" s="34"/>
      <c r="J37" s="30"/>
      <c r="K37" s="34"/>
      <c r="L37" s="20"/>
    </row>
    <row r="38" spans="1:17" s="41" customFormat="1" ht="21" customHeight="1">
      <c r="A38" s="37">
        <f>A37+0.1</f>
        <v>5.0999999999999996</v>
      </c>
      <c r="B38" s="37" t="s">
        <v>62</v>
      </c>
      <c r="C38" s="37" t="s">
        <v>35</v>
      </c>
      <c r="D38" s="37">
        <v>1</v>
      </c>
      <c r="E38" s="39">
        <f>E37*D38</f>
        <v>78.939499999999995</v>
      </c>
      <c r="F38" s="28"/>
      <c r="G38" s="26"/>
      <c r="H38" s="39"/>
      <c r="I38" s="39"/>
      <c r="J38" s="40"/>
      <c r="K38" s="39"/>
      <c r="L38" s="39"/>
    </row>
    <row r="39" spans="1:17" s="41" customFormat="1" ht="21" customHeight="1">
      <c r="A39" s="292"/>
      <c r="B39" s="232" t="s">
        <v>44</v>
      </c>
      <c r="C39" s="293"/>
      <c r="D39" s="293"/>
      <c r="E39" s="294"/>
      <c r="F39" s="294"/>
      <c r="G39" s="300"/>
      <c r="H39" s="293"/>
      <c r="I39" s="300"/>
      <c r="J39" s="294"/>
      <c r="K39" s="300"/>
      <c r="L39" s="295"/>
      <c r="M39" s="324"/>
      <c r="Q39" s="324"/>
    </row>
    <row r="40" spans="1:17" s="41" customFormat="1" ht="21" customHeight="1">
      <c r="A40" s="292"/>
      <c r="B40" s="293" t="s">
        <v>45</v>
      </c>
      <c r="C40" s="294" t="s">
        <v>32</v>
      </c>
      <c r="D40" s="301" t="s">
        <v>220</v>
      </c>
      <c r="E40" s="294"/>
      <c r="F40" s="294"/>
      <c r="G40" s="293"/>
      <c r="H40" s="293"/>
      <c r="I40" s="300"/>
      <c r="J40" s="294"/>
      <c r="K40" s="300"/>
      <c r="L40" s="295"/>
      <c r="M40" s="324"/>
      <c r="Q40" s="324"/>
    </row>
    <row r="41" spans="1:17" s="41" customFormat="1" ht="21" customHeight="1">
      <c r="A41" s="292"/>
      <c r="B41" s="293" t="s">
        <v>46</v>
      </c>
      <c r="C41" s="294" t="s">
        <v>32</v>
      </c>
      <c r="D41" s="293"/>
      <c r="E41" s="294"/>
      <c r="F41" s="294"/>
      <c r="G41" s="293"/>
      <c r="H41" s="293"/>
      <c r="I41" s="300"/>
      <c r="J41" s="294"/>
      <c r="K41" s="300"/>
      <c r="L41" s="295"/>
      <c r="M41" s="324"/>
      <c r="Q41" s="324"/>
    </row>
    <row r="42" spans="1:17" s="41" customFormat="1" ht="21" customHeight="1">
      <c r="A42" s="292"/>
      <c r="B42" s="293" t="s">
        <v>47</v>
      </c>
      <c r="C42" s="294" t="s">
        <v>32</v>
      </c>
      <c r="D42" s="301" t="s">
        <v>220</v>
      </c>
      <c r="E42" s="294"/>
      <c r="F42" s="294"/>
      <c r="G42" s="293"/>
      <c r="H42" s="293"/>
      <c r="I42" s="300"/>
      <c r="J42" s="294"/>
      <c r="K42" s="300"/>
      <c r="L42" s="295"/>
      <c r="M42" s="324"/>
      <c r="Q42" s="324"/>
    </row>
    <row r="43" spans="1:17" s="41" customFormat="1" ht="21" customHeight="1">
      <c r="A43" s="292"/>
      <c r="B43" s="293" t="s">
        <v>63</v>
      </c>
      <c r="C43" s="294" t="s">
        <v>32</v>
      </c>
      <c r="D43" s="293"/>
      <c r="E43" s="294"/>
      <c r="F43" s="294"/>
      <c r="G43" s="293"/>
      <c r="H43" s="293"/>
      <c r="I43" s="300"/>
      <c r="J43" s="294"/>
      <c r="K43" s="300"/>
      <c r="L43" s="295"/>
      <c r="M43" s="324"/>
      <c r="Q43" s="324"/>
    </row>
    <row r="44" spans="1:17" s="41" customFormat="1" ht="21" customHeight="1">
      <c r="A44" s="10"/>
      <c r="B44" s="11" t="s">
        <v>64</v>
      </c>
      <c r="C44" s="12"/>
      <c r="D44" s="13"/>
      <c r="E44" s="14"/>
      <c r="F44" s="14"/>
      <c r="G44" s="13"/>
      <c r="H44" s="13"/>
      <c r="I44" s="13"/>
      <c r="J44" s="14"/>
      <c r="K44" s="13"/>
      <c r="L44" s="64"/>
    </row>
    <row r="45" spans="1:17" s="41" customFormat="1" ht="39.75" customHeight="1">
      <c r="A45" s="42" t="s">
        <v>24</v>
      </c>
      <c r="B45" s="65" t="s">
        <v>65</v>
      </c>
      <c r="C45" s="65" t="s">
        <v>41</v>
      </c>
      <c r="D45" s="45"/>
      <c r="E45" s="66">
        <v>3.4000000000000002E-2</v>
      </c>
      <c r="F45" s="67"/>
      <c r="G45" s="68"/>
      <c r="H45" s="68"/>
      <c r="I45" s="68"/>
      <c r="J45" s="68"/>
      <c r="K45" s="69"/>
      <c r="L45" s="20"/>
    </row>
    <row r="46" spans="1:17" s="41" customFormat="1" ht="21" customHeight="1">
      <c r="A46" s="48">
        <f>A45+0.1</f>
        <v>1.1000000000000001</v>
      </c>
      <c r="B46" s="60" t="s">
        <v>66</v>
      </c>
      <c r="C46" s="60" t="s">
        <v>30</v>
      </c>
      <c r="D46" s="60">
        <v>89</v>
      </c>
      <c r="E46" s="60">
        <f>D46*E45</f>
        <v>3.0260000000000002</v>
      </c>
      <c r="F46" s="71"/>
      <c r="G46" s="71"/>
      <c r="H46" s="72"/>
      <c r="I46" s="72"/>
      <c r="J46" s="68"/>
      <c r="K46" s="69"/>
      <c r="L46" s="73"/>
    </row>
    <row r="47" spans="1:17" s="41" customFormat="1" ht="21" customHeight="1">
      <c r="A47" s="37">
        <f>A46+0.1</f>
        <v>1.2000000000000002</v>
      </c>
      <c r="B47" s="37" t="s">
        <v>67</v>
      </c>
      <c r="C47" s="37" t="s">
        <v>32</v>
      </c>
      <c r="D47" s="39">
        <v>37</v>
      </c>
      <c r="E47" s="40">
        <f>D47*E45</f>
        <v>1.258</v>
      </c>
      <c r="F47" s="74"/>
      <c r="G47" s="75"/>
      <c r="H47" s="75"/>
      <c r="I47" s="74"/>
      <c r="J47" s="40"/>
      <c r="K47" s="39"/>
      <c r="L47" s="75"/>
    </row>
    <row r="48" spans="1:17" s="80" customFormat="1" ht="21" customHeight="1">
      <c r="A48" s="76">
        <f>A47+0.1</f>
        <v>1.3000000000000003</v>
      </c>
      <c r="B48" s="77" t="s">
        <v>68</v>
      </c>
      <c r="C48" s="77" t="s">
        <v>69</v>
      </c>
      <c r="D48" s="78">
        <v>115</v>
      </c>
      <c r="E48" s="78">
        <f>D48*E45</f>
        <v>3.91</v>
      </c>
      <c r="F48" s="78"/>
      <c r="G48" s="78"/>
      <c r="H48" s="79"/>
      <c r="I48" s="79"/>
      <c r="J48" s="79"/>
      <c r="K48" s="79"/>
      <c r="L48" s="79"/>
    </row>
    <row r="49" spans="1:20" s="41" customFormat="1" ht="21" customHeight="1">
      <c r="A49" s="81">
        <f t="shared" ref="A49" si="0">A48+0.1</f>
        <v>1.4000000000000004</v>
      </c>
      <c r="B49" s="81" t="s">
        <v>70</v>
      </c>
      <c r="C49" s="81" t="s">
        <v>32</v>
      </c>
      <c r="D49" s="32">
        <v>2</v>
      </c>
      <c r="E49" s="82">
        <f>D49*E45</f>
        <v>6.8000000000000005E-2</v>
      </c>
      <c r="F49" s="78"/>
      <c r="G49" s="83"/>
      <c r="H49" s="84"/>
      <c r="I49" s="85"/>
      <c r="J49" s="85"/>
      <c r="K49" s="84"/>
      <c r="L49" s="86"/>
    </row>
    <row r="50" spans="1:20" s="321" customFormat="1" ht="41.25" customHeight="1">
      <c r="A50" s="355">
        <v>2</v>
      </c>
      <c r="B50" s="43" t="s">
        <v>71</v>
      </c>
      <c r="C50" s="43" t="s">
        <v>41</v>
      </c>
      <c r="D50" s="20"/>
      <c r="E50" s="66">
        <v>0.34470000000000001</v>
      </c>
      <c r="F50" s="45"/>
      <c r="G50" s="84"/>
      <c r="H50" s="84"/>
      <c r="I50" s="85"/>
      <c r="J50" s="85"/>
      <c r="K50" s="84"/>
      <c r="L50" s="20"/>
    </row>
    <row r="51" spans="1:20" s="288" customFormat="1" ht="21" customHeight="1">
      <c r="A51" s="48">
        <f>A50+0.1</f>
        <v>2.1</v>
      </c>
      <c r="B51" s="49" t="s">
        <v>52</v>
      </c>
      <c r="C51" s="49" t="s">
        <v>30</v>
      </c>
      <c r="D51" s="49">
        <v>1110</v>
      </c>
      <c r="E51" s="60">
        <f>D51*E50</f>
        <v>382.61700000000002</v>
      </c>
      <c r="F51" s="87"/>
      <c r="G51" s="88"/>
      <c r="H51" s="49"/>
      <c r="I51" s="60"/>
      <c r="J51" s="87"/>
      <c r="K51" s="88"/>
      <c r="L51" s="49"/>
    </row>
    <row r="52" spans="1:20" ht="16.5" customHeight="1">
      <c r="A52" s="37">
        <f>A51+0.1</f>
        <v>2.2000000000000002</v>
      </c>
      <c r="B52" s="37" t="s">
        <v>31</v>
      </c>
      <c r="C52" s="37" t="s">
        <v>32</v>
      </c>
      <c r="D52" s="39">
        <v>96</v>
      </c>
      <c r="E52" s="40">
        <f>D52*E50</f>
        <v>33.091200000000001</v>
      </c>
      <c r="F52" s="89"/>
      <c r="G52" s="90"/>
      <c r="H52" s="90"/>
      <c r="I52" s="89"/>
      <c r="J52" s="40"/>
      <c r="K52" s="39"/>
      <c r="L52" s="75"/>
    </row>
    <row r="53" spans="1:20" ht="16.5" customHeight="1">
      <c r="A53" s="77">
        <f t="shared" ref="A53:A59" si="1">A52+0.1</f>
        <v>2.3000000000000003</v>
      </c>
      <c r="B53" s="77" t="s">
        <v>72</v>
      </c>
      <c r="C53" s="81" t="s">
        <v>69</v>
      </c>
      <c r="D53" s="32">
        <v>101.5</v>
      </c>
      <c r="E53" s="78">
        <f>E50*D53</f>
        <v>34.987050000000004</v>
      </c>
      <c r="F53" s="91"/>
      <c r="G53" s="32"/>
      <c r="H53" s="84"/>
      <c r="I53" s="85"/>
      <c r="J53" s="85"/>
      <c r="K53" s="84"/>
      <c r="L53" s="92"/>
    </row>
    <row r="54" spans="1:20" ht="16.5" customHeight="1">
      <c r="A54" s="77">
        <f t="shared" si="1"/>
        <v>2.4000000000000004</v>
      </c>
      <c r="B54" s="81" t="s">
        <v>73</v>
      </c>
      <c r="C54" s="81" t="s">
        <v>74</v>
      </c>
      <c r="D54" s="32">
        <v>205</v>
      </c>
      <c r="E54" s="78">
        <f>D54*E50</f>
        <v>70.663499999999999</v>
      </c>
      <c r="F54" s="78"/>
      <c r="G54" s="32"/>
      <c r="H54" s="84"/>
      <c r="I54" s="85"/>
      <c r="J54" s="85"/>
      <c r="K54" s="84"/>
      <c r="L54" s="92"/>
    </row>
    <row r="55" spans="1:20" s="93" customFormat="1" ht="19.5" customHeight="1">
      <c r="A55" s="77">
        <f t="shared" si="1"/>
        <v>2.5000000000000004</v>
      </c>
      <c r="B55" s="81" t="s">
        <v>75</v>
      </c>
      <c r="C55" s="81" t="s">
        <v>69</v>
      </c>
      <c r="D55" s="32">
        <v>3.08</v>
      </c>
      <c r="E55" s="78">
        <f>D55*E50</f>
        <v>1.0616760000000001</v>
      </c>
      <c r="F55" s="78"/>
      <c r="G55" s="32"/>
      <c r="H55" s="84"/>
      <c r="I55" s="85"/>
      <c r="J55" s="85"/>
      <c r="K55" s="84"/>
      <c r="L55" s="92"/>
      <c r="M55" s="6"/>
      <c r="N55" s="6"/>
      <c r="O55" s="6"/>
      <c r="P55" s="6"/>
      <c r="Q55" s="6"/>
      <c r="R55" s="6"/>
      <c r="S55" s="6"/>
      <c r="T55" s="6"/>
    </row>
    <row r="56" spans="1:20" ht="16.5" customHeight="1">
      <c r="A56" s="77">
        <f t="shared" si="1"/>
        <v>2.6000000000000005</v>
      </c>
      <c r="B56" s="81" t="s">
        <v>76</v>
      </c>
      <c r="C56" s="81" t="s">
        <v>77</v>
      </c>
      <c r="D56" s="32">
        <v>170</v>
      </c>
      <c r="E56" s="78">
        <f>D56*E50</f>
        <v>58.599000000000004</v>
      </c>
      <c r="F56" s="78"/>
      <c r="G56" s="32"/>
      <c r="H56" s="84"/>
      <c r="I56" s="85"/>
      <c r="J56" s="85"/>
      <c r="K56" s="84"/>
      <c r="L56" s="92"/>
    </row>
    <row r="57" spans="1:20" s="95" customFormat="1" ht="20.25" customHeight="1">
      <c r="A57" s="77">
        <f t="shared" si="1"/>
        <v>2.7000000000000006</v>
      </c>
      <c r="B57" s="81" t="s">
        <v>78</v>
      </c>
      <c r="C57" s="81" t="s">
        <v>79</v>
      </c>
      <c r="D57" s="32" t="s">
        <v>26</v>
      </c>
      <c r="E57" s="32">
        <v>515</v>
      </c>
      <c r="F57" s="94"/>
      <c r="G57" s="32"/>
      <c r="H57" s="84"/>
      <c r="I57" s="85"/>
      <c r="J57" s="85"/>
      <c r="K57" s="84"/>
      <c r="L57" s="92"/>
      <c r="M57" s="325"/>
      <c r="N57" s="325"/>
      <c r="O57" s="325"/>
      <c r="P57" s="325"/>
      <c r="Q57" s="325"/>
      <c r="R57" s="325"/>
      <c r="S57" s="325"/>
      <c r="T57" s="325"/>
    </row>
    <row r="58" spans="1:20" s="288" customFormat="1" ht="18" customHeight="1">
      <c r="A58" s="77">
        <f t="shared" si="1"/>
        <v>2.8000000000000007</v>
      </c>
      <c r="B58" s="81" t="s">
        <v>80</v>
      </c>
      <c r="C58" s="81" t="s">
        <v>79</v>
      </c>
      <c r="D58" s="32" t="s">
        <v>26</v>
      </c>
      <c r="E58" s="32">
        <v>2700</v>
      </c>
      <c r="F58" s="94"/>
      <c r="G58" s="32"/>
      <c r="H58" s="84"/>
      <c r="I58" s="85"/>
      <c r="J58" s="85"/>
      <c r="K58" s="84"/>
      <c r="L58" s="92"/>
    </row>
    <row r="59" spans="1:20" ht="16.5" customHeight="1">
      <c r="A59" s="77">
        <f t="shared" si="1"/>
        <v>2.9000000000000008</v>
      </c>
      <c r="B59" s="81" t="s">
        <v>70</v>
      </c>
      <c r="C59" s="81" t="s">
        <v>8</v>
      </c>
      <c r="D59" s="32">
        <v>70</v>
      </c>
      <c r="E59" s="78">
        <f>D59*E50</f>
        <v>24.129000000000001</v>
      </c>
      <c r="F59" s="78"/>
      <c r="G59" s="32"/>
      <c r="H59" s="84"/>
      <c r="I59" s="85"/>
      <c r="J59" s="85"/>
      <c r="K59" s="84"/>
      <c r="L59" s="92"/>
    </row>
    <row r="60" spans="1:20" s="103" customFormat="1" ht="45.75" customHeight="1">
      <c r="A60" s="356">
        <v>3</v>
      </c>
      <c r="B60" s="97" t="s">
        <v>81</v>
      </c>
      <c r="C60" s="97" t="s">
        <v>69</v>
      </c>
      <c r="D60" s="98"/>
      <c r="E60" s="99">
        <v>0.33</v>
      </c>
      <c r="F60" s="100"/>
      <c r="G60" s="101"/>
      <c r="H60" s="102"/>
      <c r="I60" s="101"/>
      <c r="J60" s="102"/>
      <c r="K60" s="101"/>
      <c r="L60" s="98"/>
    </row>
    <row r="61" spans="1:20" s="103" customFormat="1" ht="16.5" customHeight="1">
      <c r="A61" s="104">
        <f>A60+0.1</f>
        <v>3.1</v>
      </c>
      <c r="B61" s="50" t="s">
        <v>66</v>
      </c>
      <c r="C61" s="50" t="s">
        <v>30</v>
      </c>
      <c r="D61" s="50">
        <v>0.89</v>
      </c>
      <c r="E61" s="50">
        <f>D61*E60</f>
        <v>0.29370000000000002</v>
      </c>
      <c r="F61" s="106"/>
      <c r="G61" s="106"/>
      <c r="H61" s="50"/>
      <c r="I61" s="107"/>
      <c r="J61" s="106"/>
      <c r="K61" s="106"/>
      <c r="L61" s="107"/>
    </row>
    <row r="62" spans="1:20" s="103" customFormat="1" ht="16.5" customHeight="1">
      <c r="A62" s="108">
        <f>A61+0.1</f>
        <v>3.2</v>
      </c>
      <c r="B62" s="108" t="s">
        <v>82</v>
      </c>
      <c r="C62" s="108" t="s">
        <v>32</v>
      </c>
      <c r="D62" s="52">
        <v>0.37</v>
      </c>
      <c r="E62" s="52">
        <f>D62*E60</f>
        <v>0.1221</v>
      </c>
      <c r="F62" s="109"/>
      <c r="G62" s="109"/>
      <c r="H62" s="109"/>
      <c r="I62" s="109"/>
      <c r="J62" s="52"/>
      <c r="K62" s="52"/>
      <c r="L62" s="52"/>
    </row>
    <row r="63" spans="1:20" s="103" customFormat="1" ht="16.5" customHeight="1">
      <c r="A63" s="110">
        <f t="shared" ref="A63" si="2">A62+0.1</f>
        <v>3.3000000000000003</v>
      </c>
      <c r="B63" s="105" t="s">
        <v>68</v>
      </c>
      <c r="C63" s="105" t="s">
        <v>69</v>
      </c>
      <c r="D63" s="111">
        <v>1.1499999999999999</v>
      </c>
      <c r="E63" s="111">
        <f>D63*E60</f>
        <v>0.3795</v>
      </c>
      <c r="F63" s="111"/>
      <c r="G63" s="112"/>
      <c r="H63" s="113"/>
      <c r="I63" s="114"/>
      <c r="J63" s="113"/>
      <c r="K63" s="114"/>
      <c r="L63" s="113"/>
    </row>
    <row r="64" spans="1:20" s="103" customFormat="1" ht="16.5" customHeight="1">
      <c r="A64" s="110">
        <f>A63+0.1</f>
        <v>3.4000000000000004</v>
      </c>
      <c r="B64" s="105" t="s">
        <v>83</v>
      </c>
      <c r="C64" s="105" t="s">
        <v>32</v>
      </c>
      <c r="D64" s="111">
        <v>0.02</v>
      </c>
      <c r="E64" s="111">
        <f>D64*E60</f>
        <v>6.6000000000000008E-3</v>
      </c>
      <c r="F64" s="111"/>
      <c r="G64" s="112"/>
      <c r="H64" s="113"/>
      <c r="I64" s="114"/>
      <c r="J64" s="113"/>
      <c r="K64" s="114"/>
      <c r="L64" s="113"/>
    </row>
    <row r="65" spans="1:12" s="103" customFormat="1" ht="27.75" customHeight="1">
      <c r="A65" s="357">
        <v>4</v>
      </c>
      <c r="B65" s="116" t="s">
        <v>84</v>
      </c>
      <c r="C65" s="116" t="s">
        <v>41</v>
      </c>
      <c r="D65" s="99"/>
      <c r="E65" s="117">
        <v>0.01</v>
      </c>
      <c r="F65" s="99"/>
      <c r="G65" s="109"/>
      <c r="H65" s="109"/>
      <c r="I65" s="109"/>
      <c r="J65" s="109"/>
      <c r="K65" s="109"/>
      <c r="L65" s="99"/>
    </row>
    <row r="66" spans="1:12" s="103" customFormat="1" ht="16.5" customHeight="1">
      <c r="A66" s="104">
        <f>A65+0.1</f>
        <v>4.0999999999999996</v>
      </c>
      <c r="B66" s="50" t="s">
        <v>52</v>
      </c>
      <c r="C66" s="50" t="s">
        <v>30</v>
      </c>
      <c r="D66" s="50">
        <v>242</v>
      </c>
      <c r="E66" s="60">
        <f>D66*E65</f>
        <v>2.42</v>
      </c>
      <c r="F66" s="106"/>
      <c r="G66" s="106"/>
      <c r="H66" s="50"/>
      <c r="I66" s="107"/>
      <c r="J66" s="106"/>
      <c r="K66" s="106"/>
      <c r="L66" s="107"/>
    </row>
    <row r="67" spans="1:12" s="103" customFormat="1" ht="16.5" customHeight="1">
      <c r="A67" s="108">
        <f>A66+0.1</f>
        <v>4.1999999999999993</v>
      </c>
      <c r="B67" s="108" t="s">
        <v>31</v>
      </c>
      <c r="C67" s="108" t="s">
        <v>32</v>
      </c>
      <c r="D67" s="52">
        <v>108</v>
      </c>
      <c r="E67" s="40">
        <f>D67*E65</f>
        <v>1.08</v>
      </c>
      <c r="F67" s="109"/>
      <c r="G67" s="109"/>
      <c r="H67" s="109"/>
      <c r="I67" s="109"/>
      <c r="J67" s="52"/>
      <c r="K67" s="52"/>
      <c r="L67" s="52"/>
    </row>
    <row r="68" spans="1:12" s="103" customFormat="1" ht="16.5" customHeight="1">
      <c r="A68" s="110">
        <f>A67+0.1</f>
        <v>4.2999999999999989</v>
      </c>
      <c r="B68" s="110" t="s">
        <v>72</v>
      </c>
      <c r="C68" s="110" t="s">
        <v>69</v>
      </c>
      <c r="D68" s="118">
        <v>101.5</v>
      </c>
      <c r="E68" s="78">
        <f>E65*D68</f>
        <v>1.0150000000000001</v>
      </c>
      <c r="F68" s="119"/>
      <c r="G68" s="118"/>
      <c r="H68" s="109"/>
      <c r="I68" s="109"/>
      <c r="J68" s="109"/>
      <c r="K68" s="109"/>
      <c r="L68" s="118"/>
    </row>
    <row r="69" spans="1:12" s="103" customFormat="1" ht="16.5" customHeight="1">
      <c r="A69" s="110">
        <f t="shared" ref="A69:A73" si="3">A68+0.1</f>
        <v>4.3999999999999986</v>
      </c>
      <c r="B69" s="110" t="s">
        <v>73</v>
      </c>
      <c r="C69" s="110" t="s">
        <v>74</v>
      </c>
      <c r="D69" s="118">
        <v>14</v>
      </c>
      <c r="E69" s="78">
        <f>D69*E65</f>
        <v>0.14000000000000001</v>
      </c>
      <c r="F69" s="118"/>
      <c r="G69" s="118"/>
      <c r="H69" s="109"/>
      <c r="I69" s="109"/>
      <c r="J69" s="109"/>
      <c r="K69" s="109"/>
      <c r="L69" s="118"/>
    </row>
    <row r="70" spans="1:12" s="103" customFormat="1" ht="16.5" customHeight="1">
      <c r="A70" s="110">
        <f t="shared" si="3"/>
        <v>4.4999999999999982</v>
      </c>
      <c r="B70" s="110" t="s">
        <v>75</v>
      </c>
      <c r="C70" s="110" t="s">
        <v>69</v>
      </c>
      <c r="D70" s="118">
        <v>0.17</v>
      </c>
      <c r="E70" s="78">
        <f>D70*E65</f>
        <v>1.7000000000000001E-3</v>
      </c>
      <c r="F70" s="118"/>
      <c r="G70" s="118"/>
      <c r="H70" s="109"/>
      <c r="I70" s="109"/>
      <c r="J70" s="109"/>
      <c r="K70" s="109"/>
      <c r="L70" s="118"/>
    </row>
    <row r="71" spans="1:12" s="103" customFormat="1" ht="16.5" customHeight="1">
      <c r="A71" s="110">
        <f t="shared" si="3"/>
        <v>4.5999999999999979</v>
      </c>
      <c r="B71" s="110" t="s">
        <v>78</v>
      </c>
      <c r="C71" s="110" t="s">
        <v>77</v>
      </c>
      <c r="D71" s="78" t="s">
        <v>26</v>
      </c>
      <c r="E71" s="78">
        <v>11.72</v>
      </c>
      <c r="F71" s="120"/>
      <c r="G71" s="118"/>
      <c r="H71" s="109"/>
      <c r="I71" s="109"/>
      <c r="J71" s="109"/>
      <c r="K71" s="109"/>
      <c r="L71" s="118"/>
    </row>
    <row r="72" spans="1:12" s="103" customFormat="1" ht="16.5" customHeight="1">
      <c r="A72" s="110">
        <f t="shared" si="3"/>
        <v>4.6999999999999975</v>
      </c>
      <c r="B72" s="110" t="s">
        <v>80</v>
      </c>
      <c r="C72" s="110" t="s">
        <v>77</v>
      </c>
      <c r="D72" s="118" t="s">
        <v>26</v>
      </c>
      <c r="E72" s="78">
        <v>68.55</v>
      </c>
      <c r="F72" s="120"/>
      <c r="G72" s="118"/>
      <c r="H72" s="109"/>
      <c r="I72" s="109"/>
      <c r="J72" s="109"/>
      <c r="K72" s="109"/>
      <c r="L72" s="118"/>
    </row>
    <row r="73" spans="1:12" s="103" customFormat="1" ht="16.5" customHeight="1">
      <c r="A73" s="110">
        <f t="shared" si="3"/>
        <v>4.7999999999999972</v>
      </c>
      <c r="B73" s="110" t="s">
        <v>70</v>
      </c>
      <c r="C73" s="110" t="s">
        <v>32</v>
      </c>
      <c r="D73" s="118">
        <v>22</v>
      </c>
      <c r="E73" s="78">
        <f>D73*E65</f>
        <v>0.22</v>
      </c>
      <c r="F73" s="118"/>
      <c r="G73" s="118"/>
      <c r="H73" s="109"/>
      <c r="I73" s="109"/>
      <c r="J73" s="109"/>
      <c r="K73" s="109"/>
      <c r="L73" s="118"/>
    </row>
    <row r="74" spans="1:12" s="103" customFormat="1" ht="39" customHeight="1">
      <c r="A74" s="121">
        <v>5</v>
      </c>
      <c r="B74" s="116" t="s">
        <v>85</v>
      </c>
      <c r="C74" s="116" t="s">
        <v>86</v>
      </c>
      <c r="D74" s="99"/>
      <c r="E74" s="99">
        <v>0.70599999999999996</v>
      </c>
      <c r="F74" s="99"/>
      <c r="G74" s="122"/>
      <c r="H74" s="122"/>
      <c r="I74" s="122"/>
      <c r="J74" s="122"/>
      <c r="K74" s="122"/>
      <c r="L74" s="99"/>
    </row>
    <row r="75" spans="1:12" s="103" customFormat="1" ht="16.5" customHeight="1">
      <c r="A75" s="123">
        <f>A74+0.1</f>
        <v>5.0999999999999996</v>
      </c>
      <c r="B75" s="123" t="s">
        <v>66</v>
      </c>
      <c r="C75" s="123" t="s">
        <v>30</v>
      </c>
      <c r="D75" s="50">
        <v>93</v>
      </c>
      <c r="E75" s="50">
        <f>D75*E74</f>
        <v>65.658000000000001</v>
      </c>
      <c r="F75" s="124"/>
      <c r="G75" s="124"/>
      <c r="H75" s="50"/>
      <c r="I75" s="50"/>
      <c r="J75" s="124"/>
      <c r="K75" s="124"/>
      <c r="L75" s="50"/>
    </row>
    <row r="76" spans="1:12" s="103" customFormat="1" ht="16.5" customHeight="1">
      <c r="A76" s="108">
        <f>A75+0.1</f>
        <v>5.1999999999999993</v>
      </c>
      <c r="B76" s="108" t="s">
        <v>87</v>
      </c>
      <c r="C76" s="108" t="s">
        <v>57</v>
      </c>
      <c r="D76" s="52">
        <v>2.4</v>
      </c>
      <c r="E76" s="52">
        <f>D76*E74</f>
        <v>1.6943999999999999</v>
      </c>
      <c r="F76" s="125"/>
      <c r="G76" s="125"/>
      <c r="H76" s="125"/>
      <c r="I76" s="125"/>
      <c r="J76" s="52"/>
      <c r="K76" s="52"/>
      <c r="L76" s="126"/>
    </row>
    <row r="77" spans="1:12" s="103" customFormat="1" ht="16.5" customHeight="1">
      <c r="A77" s="110">
        <f>A76+0.1</f>
        <v>5.2999999999999989</v>
      </c>
      <c r="B77" s="108" t="s">
        <v>88</v>
      </c>
      <c r="C77" s="108" t="s">
        <v>32</v>
      </c>
      <c r="D77" s="52">
        <v>2.6</v>
      </c>
      <c r="E77" s="52">
        <f>D77*E74</f>
        <v>1.8355999999999999</v>
      </c>
      <c r="F77" s="125"/>
      <c r="G77" s="125"/>
      <c r="H77" s="125"/>
      <c r="I77" s="125"/>
      <c r="J77" s="52"/>
      <c r="K77" s="52"/>
      <c r="L77" s="126"/>
    </row>
    <row r="78" spans="1:12" s="103" customFormat="1" ht="16.5" customHeight="1">
      <c r="A78" s="110">
        <f>A77+0.1</f>
        <v>5.3999999999999986</v>
      </c>
      <c r="B78" s="110" t="s">
        <v>89</v>
      </c>
      <c r="C78" s="110" t="s">
        <v>69</v>
      </c>
      <c r="D78" s="111">
        <v>2.56</v>
      </c>
      <c r="E78" s="118">
        <f>D78*E74</f>
        <v>1.8073599999999999</v>
      </c>
      <c r="F78" s="118"/>
      <c r="G78" s="118"/>
      <c r="H78" s="122"/>
      <c r="I78" s="122"/>
      <c r="J78" s="122"/>
      <c r="K78" s="122"/>
      <c r="L78" s="127"/>
    </row>
    <row r="79" spans="1:12" s="103" customFormat="1" ht="49.5" customHeight="1">
      <c r="A79" s="121">
        <v>6</v>
      </c>
      <c r="B79" s="116" t="s">
        <v>90</v>
      </c>
      <c r="C79" s="116" t="s">
        <v>86</v>
      </c>
      <c r="D79" s="99"/>
      <c r="E79" s="99">
        <f>E74</f>
        <v>0.70599999999999996</v>
      </c>
      <c r="F79" s="99"/>
      <c r="G79" s="122"/>
      <c r="H79" s="122"/>
      <c r="I79" s="122"/>
      <c r="J79" s="122"/>
      <c r="K79" s="122"/>
      <c r="L79" s="99"/>
    </row>
    <row r="80" spans="1:12" s="103" customFormat="1" ht="16.5" customHeight="1">
      <c r="A80" s="123">
        <f>A79+0.1</f>
        <v>6.1</v>
      </c>
      <c r="B80" s="123" t="s">
        <v>91</v>
      </c>
      <c r="C80" s="123" t="s">
        <v>30</v>
      </c>
      <c r="D80" s="50">
        <v>65.8</v>
      </c>
      <c r="E80" s="50">
        <f>D80*E79</f>
        <v>46.454799999999999</v>
      </c>
      <c r="F80" s="124"/>
      <c r="G80" s="124"/>
      <c r="H80" s="50"/>
      <c r="I80" s="50"/>
      <c r="J80" s="124"/>
      <c r="K80" s="124"/>
      <c r="L80" s="50"/>
    </row>
    <row r="81" spans="1:19" s="103" customFormat="1" ht="16.5" customHeight="1">
      <c r="A81" s="108">
        <f>A80+0.1</f>
        <v>6.1999999999999993</v>
      </c>
      <c r="B81" s="108" t="s">
        <v>92</v>
      </c>
      <c r="C81" s="108" t="s">
        <v>32</v>
      </c>
      <c r="D81" s="52">
        <v>1</v>
      </c>
      <c r="E81" s="52">
        <f>D81*E79</f>
        <v>0.70599999999999996</v>
      </c>
      <c r="F81" s="125"/>
      <c r="G81" s="125"/>
      <c r="H81" s="125"/>
      <c r="I81" s="125"/>
      <c r="J81" s="52"/>
      <c r="K81" s="52"/>
      <c r="L81" s="126"/>
    </row>
    <row r="82" spans="1:19" s="103" customFormat="1" ht="16.5" customHeight="1">
      <c r="A82" s="110">
        <f>A81+0.1</f>
        <v>6.2999999999999989</v>
      </c>
      <c r="B82" s="110" t="s">
        <v>93</v>
      </c>
      <c r="C82" s="110" t="s">
        <v>77</v>
      </c>
      <c r="D82" s="111">
        <v>63</v>
      </c>
      <c r="E82" s="118">
        <f>D82*E79</f>
        <v>44.477999999999994</v>
      </c>
      <c r="F82" s="118"/>
      <c r="G82" s="118"/>
      <c r="H82" s="122"/>
      <c r="I82" s="122"/>
      <c r="J82" s="122"/>
      <c r="K82" s="122"/>
      <c r="L82" s="127"/>
    </row>
    <row r="83" spans="1:19" s="103" customFormat="1" ht="16.5" customHeight="1">
      <c r="A83" s="110">
        <f>A82+0.1</f>
        <v>6.3999999999999986</v>
      </c>
      <c r="B83" s="110" t="s">
        <v>94</v>
      </c>
      <c r="C83" s="110" t="s">
        <v>77</v>
      </c>
      <c r="D83" s="111">
        <v>79</v>
      </c>
      <c r="E83" s="118">
        <f>D83*E79</f>
        <v>55.773999999999994</v>
      </c>
      <c r="F83" s="118"/>
      <c r="G83" s="118"/>
      <c r="H83" s="122"/>
      <c r="I83" s="122"/>
      <c r="J83" s="122"/>
      <c r="K83" s="122"/>
      <c r="L83" s="127"/>
    </row>
    <row r="84" spans="1:19" s="103" customFormat="1" ht="17.25" customHeight="1">
      <c r="A84" s="110">
        <f>A83+0.1</f>
        <v>6.4999999999999982</v>
      </c>
      <c r="B84" s="110" t="s">
        <v>95</v>
      </c>
      <c r="C84" s="110" t="s">
        <v>32</v>
      </c>
      <c r="D84" s="111">
        <v>1.6</v>
      </c>
      <c r="E84" s="118">
        <f>D84*E79</f>
        <v>1.1295999999999999</v>
      </c>
      <c r="F84" s="118"/>
      <c r="G84" s="118"/>
      <c r="H84" s="122"/>
      <c r="I84" s="122"/>
      <c r="J84" s="122"/>
      <c r="K84" s="122"/>
      <c r="L84" s="127"/>
    </row>
    <row r="85" spans="1:19" s="103" customFormat="1" ht="50.25" customHeight="1">
      <c r="A85" s="121">
        <v>7</v>
      </c>
      <c r="B85" s="358" t="s">
        <v>98</v>
      </c>
      <c r="C85" s="358" t="s">
        <v>28</v>
      </c>
      <c r="D85" s="359"/>
      <c r="E85" s="313">
        <v>5.5515999999999996</v>
      </c>
      <c r="F85" s="359"/>
      <c r="G85" s="122"/>
      <c r="H85" s="122"/>
      <c r="I85" s="122"/>
      <c r="J85" s="122"/>
      <c r="K85" s="122"/>
      <c r="L85" s="359"/>
      <c r="M85" s="330"/>
      <c r="N85" s="330"/>
      <c r="O85" s="330"/>
    </row>
    <row r="86" spans="1:19" ht="16.5" customHeight="1">
      <c r="A86" s="130">
        <f t="shared" ref="A86:A87" si="4">A85+0.1</f>
        <v>7.1</v>
      </c>
      <c r="B86" s="130" t="s">
        <v>96</v>
      </c>
      <c r="C86" s="130" t="s">
        <v>30</v>
      </c>
      <c r="D86" s="132">
        <v>19.399999999999999</v>
      </c>
      <c r="E86" s="132">
        <f>D86*E85</f>
        <v>107.70103999999999</v>
      </c>
      <c r="F86" s="87"/>
      <c r="G86" s="87"/>
      <c r="H86" s="28"/>
      <c r="I86" s="28"/>
      <c r="J86" s="87"/>
      <c r="K86" s="88"/>
      <c r="L86" s="49"/>
      <c r="M86" s="321"/>
      <c r="N86" s="321"/>
      <c r="O86" s="321"/>
    </row>
    <row r="87" spans="1:19" ht="16.5" customHeight="1">
      <c r="A87" s="133">
        <f t="shared" si="4"/>
        <v>7.1999999999999993</v>
      </c>
      <c r="B87" s="133" t="s">
        <v>97</v>
      </c>
      <c r="C87" s="38" t="s">
        <v>32</v>
      </c>
      <c r="D87" s="135">
        <v>2.09</v>
      </c>
      <c r="E87" s="135">
        <f>D87*E85</f>
        <v>11.602843999999999</v>
      </c>
      <c r="F87" s="89"/>
      <c r="G87" s="89"/>
      <c r="H87" s="89"/>
      <c r="I87" s="89"/>
      <c r="J87" s="135"/>
      <c r="K87" s="136"/>
      <c r="L87" s="75"/>
      <c r="M87" s="321"/>
      <c r="N87" s="321"/>
      <c r="O87" s="326"/>
    </row>
    <row r="88" spans="1:19" ht="16.5" customHeight="1">
      <c r="A88" s="77">
        <f>A87+0.1</f>
        <v>7.2999999999999989</v>
      </c>
      <c r="B88" s="138" t="s">
        <v>99</v>
      </c>
      <c r="C88" s="138" t="s">
        <v>100</v>
      </c>
      <c r="D88" s="139" t="s">
        <v>26</v>
      </c>
      <c r="E88" s="139">
        <v>222.4</v>
      </c>
      <c r="F88" s="139"/>
      <c r="G88" s="139"/>
      <c r="H88" s="85"/>
      <c r="I88" s="85"/>
      <c r="J88" s="85"/>
      <c r="K88" s="84"/>
      <c r="L88" s="92"/>
      <c r="M88" s="321"/>
      <c r="N88" s="321"/>
      <c r="O88" s="321"/>
    </row>
    <row r="89" spans="1:19" ht="16.5" customHeight="1">
      <c r="A89" s="77">
        <f t="shared" ref="A89:A94" si="5">A88+0.1</f>
        <v>7.3999999999999986</v>
      </c>
      <c r="B89" s="138" t="s">
        <v>101</v>
      </c>
      <c r="C89" s="138" t="s">
        <v>100</v>
      </c>
      <c r="D89" s="139" t="s">
        <v>26</v>
      </c>
      <c r="E89" s="139">
        <v>5.6</v>
      </c>
      <c r="F89" s="139"/>
      <c r="G89" s="139"/>
      <c r="H89" s="85"/>
      <c r="I89" s="85"/>
      <c r="J89" s="85"/>
      <c r="K89" s="84"/>
      <c r="L89" s="92"/>
      <c r="M89" s="321"/>
      <c r="N89" s="321"/>
      <c r="O89" s="321"/>
    </row>
    <row r="90" spans="1:19" ht="16.5" customHeight="1">
      <c r="A90" s="77">
        <f t="shared" si="5"/>
        <v>7.4999999999999982</v>
      </c>
      <c r="B90" s="138" t="s">
        <v>102</v>
      </c>
      <c r="C90" s="138" t="s">
        <v>100</v>
      </c>
      <c r="D90" s="139" t="s">
        <v>26</v>
      </c>
      <c r="E90" s="139">
        <v>599.76</v>
      </c>
      <c r="F90" s="139"/>
      <c r="G90" s="139"/>
      <c r="H90" s="85"/>
      <c r="I90" s="85"/>
      <c r="J90" s="85"/>
      <c r="K90" s="84"/>
      <c r="L90" s="92"/>
      <c r="M90" s="321"/>
      <c r="N90" s="321"/>
      <c r="O90" s="321"/>
      <c r="P90" s="321"/>
    </row>
    <row r="91" spans="1:19" ht="16.5" customHeight="1">
      <c r="A91" s="77">
        <f t="shared" si="5"/>
        <v>7.5999999999999979</v>
      </c>
      <c r="B91" s="138" t="s">
        <v>103</v>
      </c>
      <c r="C91" s="138" t="s">
        <v>100</v>
      </c>
      <c r="D91" s="139" t="s">
        <v>26</v>
      </c>
      <c r="E91" s="139">
        <v>36</v>
      </c>
      <c r="F91" s="139"/>
      <c r="G91" s="139"/>
      <c r="H91" s="85"/>
      <c r="I91" s="85"/>
      <c r="J91" s="85"/>
      <c r="K91" s="84"/>
      <c r="L91" s="92"/>
      <c r="M91" s="321"/>
      <c r="N91" s="321"/>
      <c r="O91" s="321"/>
    </row>
    <row r="92" spans="1:19" ht="16.5" customHeight="1">
      <c r="A92" s="77">
        <f t="shared" si="5"/>
        <v>7.6999999999999975</v>
      </c>
      <c r="B92" s="138" t="s">
        <v>104</v>
      </c>
      <c r="C92" s="138" t="s">
        <v>100</v>
      </c>
      <c r="D92" s="78" t="s">
        <v>105</v>
      </c>
      <c r="E92" s="139">
        <v>55.98</v>
      </c>
      <c r="F92" s="139"/>
      <c r="G92" s="139"/>
      <c r="H92" s="85"/>
      <c r="I92" s="85"/>
      <c r="J92" s="85"/>
      <c r="K92" s="84"/>
      <c r="L92" s="92"/>
      <c r="M92" s="321"/>
      <c r="N92" s="321"/>
      <c r="O92" s="321"/>
    </row>
    <row r="93" spans="1:19" ht="16.5" customHeight="1">
      <c r="A93" s="77">
        <f t="shared" si="5"/>
        <v>7.7999999999999972</v>
      </c>
      <c r="B93" s="138" t="s">
        <v>106</v>
      </c>
      <c r="C93" s="138" t="s">
        <v>37</v>
      </c>
      <c r="D93" s="139" t="s">
        <v>26</v>
      </c>
      <c r="E93" s="140">
        <v>38</v>
      </c>
      <c r="F93" s="139"/>
      <c r="G93" s="139"/>
      <c r="H93" s="85"/>
      <c r="I93" s="85"/>
      <c r="J93" s="85"/>
      <c r="K93" s="84"/>
      <c r="L93" s="92"/>
      <c r="M93" s="321"/>
      <c r="N93" s="321"/>
      <c r="O93" s="327"/>
    </row>
    <row r="94" spans="1:19" ht="16.5" customHeight="1">
      <c r="A94" s="77">
        <f t="shared" si="5"/>
        <v>7.8999999999999968</v>
      </c>
      <c r="B94" s="138" t="s">
        <v>76</v>
      </c>
      <c r="C94" s="138" t="s">
        <v>77</v>
      </c>
      <c r="D94" s="139">
        <v>6.3</v>
      </c>
      <c r="E94" s="139">
        <f>D94*E85</f>
        <v>34.975079999999998</v>
      </c>
      <c r="F94" s="139"/>
      <c r="G94" s="139"/>
      <c r="H94" s="85"/>
      <c r="I94" s="85"/>
      <c r="J94" s="85"/>
      <c r="K94" s="84"/>
      <c r="L94" s="92"/>
      <c r="M94" s="321"/>
      <c r="N94" s="321"/>
      <c r="O94" s="321"/>
    </row>
    <row r="95" spans="1:19" ht="20.25" customHeight="1">
      <c r="A95" s="78">
        <v>7.1</v>
      </c>
      <c r="B95" s="138" t="s">
        <v>107</v>
      </c>
      <c r="C95" s="77" t="s">
        <v>32</v>
      </c>
      <c r="D95" s="139">
        <v>2.78</v>
      </c>
      <c r="E95" s="139">
        <f>D95*E85</f>
        <v>15.433447999999999</v>
      </c>
      <c r="F95" s="139"/>
      <c r="G95" s="139"/>
      <c r="H95" s="79"/>
      <c r="I95" s="85"/>
      <c r="J95" s="85"/>
      <c r="K95" s="84"/>
      <c r="L95" s="92"/>
      <c r="M95" s="321"/>
      <c r="N95" s="321"/>
      <c r="O95" s="321"/>
      <c r="Q95" s="103"/>
      <c r="R95" s="103"/>
      <c r="S95" s="103"/>
    </row>
    <row r="96" spans="1:19" ht="39.75" customHeight="1">
      <c r="A96" s="128">
        <v>8</v>
      </c>
      <c r="B96" s="11" t="s">
        <v>108</v>
      </c>
      <c r="C96" s="11" t="s">
        <v>109</v>
      </c>
      <c r="D96" s="24"/>
      <c r="E96" s="24">
        <v>635</v>
      </c>
      <c r="F96" s="19"/>
      <c r="G96" s="24"/>
      <c r="H96" s="24"/>
      <c r="I96" s="24"/>
      <c r="J96" s="19"/>
      <c r="K96" s="24"/>
      <c r="L96" s="20"/>
      <c r="M96" s="321"/>
      <c r="N96" s="321"/>
      <c r="O96" s="321"/>
      <c r="Q96" s="103"/>
      <c r="R96" s="103"/>
      <c r="S96" s="103"/>
    </row>
    <row r="97" spans="1:19" ht="16.5" customHeight="1">
      <c r="A97" s="25">
        <f t="shared" ref="A97:A105" si="6">A96+0.1</f>
        <v>8.1</v>
      </c>
      <c r="B97" s="25" t="s">
        <v>110</v>
      </c>
      <c r="C97" s="25" t="s">
        <v>30</v>
      </c>
      <c r="D97" s="29">
        <v>1.1319999999999999</v>
      </c>
      <c r="E97" s="26">
        <f>E96*D97</f>
        <v>718.81999999999994</v>
      </c>
      <c r="F97" s="28"/>
      <c r="G97" s="26"/>
      <c r="H97" s="26"/>
      <c r="I97" s="26"/>
      <c r="J97" s="28"/>
      <c r="K97" s="26"/>
      <c r="L97" s="26"/>
      <c r="M97" s="321"/>
      <c r="N97" s="321"/>
      <c r="O97" s="321"/>
      <c r="Q97" s="103"/>
      <c r="R97" s="360"/>
      <c r="S97" s="103"/>
    </row>
    <row r="98" spans="1:19" ht="16.5" customHeight="1">
      <c r="A98" s="141">
        <f t="shared" si="6"/>
        <v>8.1999999999999993</v>
      </c>
      <c r="B98" s="142" t="s">
        <v>111</v>
      </c>
      <c r="C98" s="141" t="s">
        <v>32</v>
      </c>
      <c r="D98" s="143">
        <v>0.12</v>
      </c>
      <c r="E98" s="143">
        <f>E96*D98</f>
        <v>76.2</v>
      </c>
      <c r="F98" s="144"/>
      <c r="G98" s="143"/>
      <c r="H98" s="143"/>
      <c r="I98" s="143"/>
      <c r="J98" s="144"/>
      <c r="K98" s="143"/>
      <c r="L98" s="143"/>
      <c r="M98" s="321"/>
      <c r="N98" s="321"/>
      <c r="O98" s="321"/>
      <c r="Q98" s="103"/>
      <c r="R98" s="103"/>
      <c r="S98" s="103"/>
    </row>
    <row r="99" spans="1:19" ht="30" customHeight="1">
      <c r="A99" s="77">
        <f t="shared" si="6"/>
        <v>8.2999999999999989</v>
      </c>
      <c r="B99" s="145" t="s">
        <v>112</v>
      </c>
      <c r="C99" s="138" t="s">
        <v>25</v>
      </c>
      <c r="D99" s="139" t="s">
        <v>26</v>
      </c>
      <c r="E99" s="139">
        <f>E96</f>
        <v>635</v>
      </c>
      <c r="F99" s="146"/>
      <c r="G99" s="139"/>
      <c r="H99" s="85"/>
      <c r="I99" s="85"/>
      <c r="J99" s="85"/>
      <c r="K99" s="84"/>
      <c r="L99" s="92"/>
      <c r="M99" s="321"/>
      <c r="N99" s="321"/>
      <c r="O99" s="321"/>
      <c r="Q99" s="103"/>
      <c r="R99" s="103"/>
      <c r="S99" s="103"/>
    </row>
    <row r="100" spans="1:19" ht="30" customHeight="1">
      <c r="A100" s="77">
        <f t="shared" si="6"/>
        <v>8.3999999999999986</v>
      </c>
      <c r="B100" s="34" t="s">
        <v>113</v>
      </c>
      <c r="C100" s="34" t="s">
        <v>114</v>
      </c>
      <c r="D100" s="139" t="s">
        <v>26</v>
      </c>
      <c r="E100" s="33">
        <v>210</v>
      </c>
      <c r="F100" s="31"/>
      <c r="G100" s="33"/>
      <c r="H100" s="31"/>
      <c r="I100" s="33"/>
      <c r="J100" s="31"/>
      <c r="K100" s="33"/>
      <c r="L100" s="33"/>
      <c r="M100" s="321"/>
      <c r="N100" s="321"/>
      <c r="O100" s="321"/>
    </row>
    <row r="101" spans="1:19" ht="25.5" customHeight="1">
      <c r="A101" s="77">
        <f t="shared" si="6"/>
        <v>8.4999999999999982</v>
      </c>
      <c r="B101" s="34" t="s">
        <v>115</v>
      </c>
      <c r="C101" s="34" t="s">
        <v>116</v>
      </c>
      <c r="D101" s="139" t="s">
        <v>26</v>
      </c>
      <c r="E101" s="33">
        <v>12</v>
      </c>
      <c r="F101" s="31"/>
      <c r="G101" s="33"/>
      <c r="H101" s="31"/>
      <c r="I101" s="33"/>
      <c r="J101" s="31"/>
      <c r="K101" s="33"/>
      <c r="L101" s="33"/>
      <c r="M101" s="321"/>
      <c r="N101" s="321"/>
      <c r="O101" s="321"/>
    </row>
    <row r="102" spans="1:19" ht="27.75" customHeight="1">
      <c r="A102" s="77">
        <f t="shared" si="6"/>
        <v>8.5999999999999979</v>
      </c>
      <c r="B102" s="147" t="s">
        <v>117</v>
      </c>
      <c r="C102" s="34" t="s">
        <v>114</v>
      </c>
      <c r="D102" s="139" t="s">
        <v>26</v>
      </c>
      <c r="E102" s="33">
        <v>717.76</v>
      </c>
      <c r="F102" s="31"/>
      <c r="G102" s="33"/>
      <c r="H102" s="31"/>
      <c r="I102" s="33"/>
      <c r="J102" s="31"/>
      <c r="K102" s="33"/>
      <c r="L102" s="33"/>
      <c r="M102" s="321"/>
      <c r="N102" s="321"/>
      <c r="O102" s="321"/>
    </row>
    <row r="103" spans="1:19" ht="27.75" customHeight="1">
      <c r="A103" s="77">
        <f t="shared" si="6"/>
        <v>8.6999999999999975</v>
      </c>
      <c r="B103" s="138" t="s">
        <v>118</v>
      </c>
      <c r="C103" s="138" t="s">
        <v>100</v>
      </c>
      <c r="D103" s="78" t="s">
        <v>105</v>
      </c>
      <c r="E103" s="139">
        <v>24</v>
      </c>
      <c r="F103" s="139"/>
      <c r="G103" s="139"/>
      <c r="H103" s="85"/>
      <c r="I103" s="85"/>
      <c r="J103" s="85"/>
      <c r="K103" s="84"/>
      <c r="L103" s="92"/>
      <c r="M103" s="321"/>
      <c r="N103" s="321"/>
      <c r="O103" s="321"/>
    </row>
    <row r="104" spans="1:19" ht="25.5" customHeight="1">
      <c r="A104" s="77">
        <f t="shared" si="6"/>
        <v>8.7999999999999972</v>
      </c>
      <c r="B104" s="34" t="s">
        <v>119</v>
      </c>
      <c r="C104" s="34" t="s">
        <v>79</v>
      </c>
      <c r="D104" s="78" t="s">
        <v>105</v>
      </c>
      <c r="E104" s="33">
        <v>80.97</v>
      </c>
      <c r="F104" s="31"/>
      <c r="G104" s="33"/>
      <c r="H104" s="31"/>
      <c r="I104" s="33"/>
      <c r="J104" s="31"/>
      <c r="K104" s="33"/>
      <c r="L104" s="33"/>
      <c r="M104" s="321"/>
      <c r="N104" s="321"/>
      <c r="O104" s="321"/>
    </row>
    <row r="105" spans="1:19" ht="16.5" customHeight="1">
      <c r="A105" s="77">
        <f t="shared" si="6"/>
        <v>8.8999999999999968</v>
      </c>
      <c r="B105" s="34" t="s">
        <v>33</v>
      </c>
      <c r="C105" s="34" t="s">
        <v>32</v>
      </c>
      <c r="D105" s="33">
        <v>0.04</v>
      </c>
      <c r="E105" s="33">
        <f>D105*E96</f>
        <v>25.400000000000002</v>
      </c>
      <c r="F105" s="31"/>
      <c r="G105" s="33"/>
      <c r="H105" s="33"/>
      <c r="I105" s="33"/>
      <c r="J105" s="31"/>
      <c r="K105" s="33"/>
      <c r="L105" s="33"/>
      <c r="M105" s="321"/>
      <c r="N105" s="321"/>
      <c r="O105" s="321"/>
    </row>
    <row r="106" spans="1:19" ht="42" customHeight="1">
      <c r="A106" s="128">
        <v>9</v>
      </c>
      <c r="B106" s="11" t="s">
        <v>120</v>
      </c>
      <c r="C106" s="148" t="s">
        <v>37</v>
      </c>
      <c r="D106" s="149"/>
      <c r="E106" s="149">
        <v>2</v>
      </c>
      <c r="F106" s="150"/>
      <c r="G106" s="151"/>
      <c r="H106" s="151"/>
      <c r="I106" s="151"/>
      <c r="J106" s="150"/>
      <c r="K106" s="151"/>
      <c r="L106" s="24"/>
      <c r="M106" s="321"/>
      <c r="N106" s="321"/>
      <c r="O106" s="321"/>
    </row>
    <row r="107" spans="1:19" ht="16.5" customHeight="1">
      <c r="A107" s="25">
        <f>A106+0.1</f>
        <v>9.1</v>
      </c>
      <c r="B107" s="25" t="s">
        <v>121</v>
      </c>
      <c r="C107" s="25" t="s">
        <v>32</v>
      </c>
      <c r="D107" s="26" t="s">
        <v>26</v>
      </c>
      <c r="E107" s="26">
        <f>E106</f>
        <v>2</v>
      </c>
      <c r="F107" s="28"/>
      <c r="G107" s="26"/>
      <c r="H107" s="26"/>
      <c r="I107" s="26"/>
      <c r="J107" s="28"/>
      <c r="K107" s="26"/>
      <c r="L107" s="26"/>
      <c r="M107" s="321"/>
      <c r="N107" s="321"/>
      <c r="O107" s="321"/>
    </row>
    <row r="108" spans="1:19" ht="16.5" customHeight="1">
      <c r="A108" s="77">
        <f>A107+0.1</f>
        <v>9.1999999999999993</v>
      </c>
      <c r="B108" s="138" t="s">
        <v>102</v>
      </c>
      <c r="C108" s="34" t="s">
        <v>114</v>
      </c>
      <c r="D108" s="33" t="s">
        <v>26</v>
      </c>
      <c r="E108" s="33">
        <f>7.44*E106</f>
        <v>14.88</v>
      </c>
      <c r="F108" s="139"/>
      <c r="G108" s="33"/>
      <c r="H108" s="33"/>
      <c r="I108" s="33"/>
      <c r="J108" s="31"/>
      <c r="K108" s="33"/>
      <c r="L108" s="33"/>
      <c r="M108" s="321"/>
      <c r="N108" s="321"/>
      <c r="O108" s="321"/>
    </row>
    <row r="109" spans="1:19" ht="16.5" customHeight="1">
      <c r="A109" s="77">
        <f>A108+0.1</f>
        <v>9.2999999999999989</v>
      </c>
      <c r="B109" s="34" t="s">
        <v>122</v>
      </c>
      <c r="C109" s="34" t="s">
        <v>114</v>
      </c>
      <c r="D109" s="33" t="s">
        <v>26</v>
      </c>
      <c r="E109" s="33">
        <f>8.2*E106</f>
        <v>16.399999999999999</v>
      </c>
      <c r="F109" s="31"/>
      <c r="G109" s="33"/>
      <c r="H109" s="33"/>
      <c r="I109" s="33"/>
      <c r="J109" s="31"/>
      <c r="K109" s="33"/>
      <c r="L109" s="33"/>
      <c r="M109" s="321"/>
      <c r="N109" s="321"/>
      <c r="O109" s="321"/>
    </row>
    <row r="110" spans="1:19" ht="16.5" customHeight="1">
      <c r="A110" s="77">
        <f t="shared" ref="A110:A112" si="7">A109+0.1</f>
        <v>9.3999999999999986</v>
      </c>
      <c r="B110" s="34" t="s">
        <v>123</v>
      </c>
      <c r="C110" s="34" t="s">
        <v>124</v>
      </c>
      <c r="D110" s="33" t="s">
        <v>26</v>
      </c>
      <c r="E110" s="33">
        <f>3*E106</f>
        <v>6</v>
      </c>
      <c r="F110" s="31"/>
      <c r="G110" s="33"/>
      <c r="H110" s="33"/>
      <c r="I110" s="33"/>
      <c r="J110" s="31"/>
      <c r="K110" s="33"/>
      <c r="L110" s="33"/>
      <c r="M110" s="321"/>
      <c r="N110" s="321"/>
      <c r="O110" s="321"/>
    </row>
    <row r="111" spans="1:19" ht="16.5" customHeight="1">
      <c r="A111" s="77">
        <f t="shared" si="7"/>
        <v>9.4999999999999982</v>
      </c>
      <c r="B111" s="34" t="s">
        <v>125</v>
      </c>
      <c r="C111" s="34" t="s">
        <v>124</v>
      </c>
      <c r="D111" s="33" t="s">
        <v>26</v>
      </c>
      <c r="E111" s="33">
        <f>1*E106</f>
        <v>2</v>
      </c>
      <c r="F111" s="31"/>
      <c r="G111" s="33"/>
      <c r="H111" s="33"/>
      <c r="I111" s="33"/>
      <c r="J111" s="31"/>
      <c r="K111" s="33"/>
      <c r="L111" s="33"/>
      <c r="M111" s="321"/>
      <c r="N111" s="321"/>
      <c r="O111" s="321"/>
    </row>
    <row r="112" spans="1:19" ht="16.5" customHeight="1">
      <c r="A112" s="77">
        <f t="shared" si="7"/>
        <v>9.5999999999999979</v>
      </c>
      <c r="B112" s="34" t="s">
        <v>126</v>
      </c>
      <c r="C112" s="34" t="s">
        <v>124</v>
      </c>
      <c r="D112" s="33" t="s">
        <v>26</v>
      </c>
      <c r="E112" s="33">
        <f>1*E106</f>
        <v>2</v>
      </c>
      <c r="F112" s="31"/>
      <c r="G112" s="33"/>
      <c r="H112" s="33"/>
      <c r="I112" s="33"/>
      <c r="J112" s="31"/>
      <c r="K112" s="33"/>
      <c r="L112" s="33"/>
      <c r="M112" s="321"/>
      <c r="N112" s="321"/>
      <c r="O112" s="321"/>
    </row>
    <row r="113" spans="1:19" s="153" customFormat="1" ht="24.75" customHeight="1">
      <c r="A113" s="128">
        <v>10</v>
      </c>
      <c r="B113" s="152" t="s">
        <v>127</v>
      </c>
      <c r="C113" s="152" t="s">
        <v>241</v>
      </c>
      <c r="D113" s="129"/>
      <c r="E113" s="328">
        <f>E116/100</f>
        <v>0.156</v>
      </c>
      <c r="F113" s="129"/>
      <c r="G113" s="85"/>
      <c r="H113" s="85"/>
      <c r="I113" s="85"/>
      <c r="J113" s="85"/>
      <c r="K113" s="85"/>
      <c r="L113" s="129"/>
      <c r="M113" s="329"/>
      <c r="N113" s="329"/>
      <c r="O113" s="329"/>
    </row>
    <row r="114" spans="1:19" ht="16.5" customHeight="1">
      <c r="A114" s="130">
        <f>A113+0.1</f>
        <v>10.1</v>
      </c>
      <c r="B114" s="131" t="s">
        <v>96</v>
      </c>
      <c r="C114" s="131" t="s">
        <v>30</v>
      </c>
      <c r="D114" s="154">
        <v>133</v>
      </c>
      <c r="E114" s="155">
        <f>D114*E113</f>
        <v>20.748000000000001</v>
      </c>
      <c r="F114" s="87"/>
      <c r="G114" s="88"/>
      <c r="H114" s="26"/>
      <c r="I114" s="28"/>
      <c r="J114" s="87"/>
      <c r="K114" s="88"/>
      <c r="L114" s="49"/>
      <c r="M114" s="321"/>
      <c r="N114" s="321"/>
      <c r="O114" s="321"/>
    </row>
    <row r="115" spans="1:19" ht="16.5" customHeight="1">
      <c r="A115" s="133">
        <f>A114+0.1</f>
        <v>10.199999999999999</v>
      </c>
      <c r="B115" s="134" t="s">
        <v>97</v>
      </c>
      <c r="C115" s="37" t="s">
        <v>32</v>
      </c>
      <c r="D115" s="136">
        <v>3.69</v>
      </c>
      <c r="E115" s="156">
        <f>D115*E113</f>
        <v>0.57564000000000004</v>
      </c>
      <c r="F115" s="89"/>
      <c r="G115" s="90"/>
      <c r="H115" s="90"/>
      <c r="I115" s="89"/>
      <c r="J115" s="135"/>
      <c r="K115" s="136"/>
      <c r="L115" s="75"/>
      <c r="M115" s="321"/>
      <c r="N115" s="321"/>
      <c r="O115" s="321"/>
    </row>
    <row r="116" spans="1:19" ht="16.5" customHeight="1">
      <c r="A116" s="77">
        <f t="shared" ref="A116:A117" si="8">A115+0.1</f>
        <v>10.299999999999999</v>
      </c>
      <c r="B116" s="137" t="s">
        <v>102</v>
      </c>
      <c r="C116" s="137" t="s">
        <v>100</v>
      </c>
      <c r="D116" s="33" t="s">
        <v>26</v>
      </c>
      <c r="E116" s="146">
        <v>15.6</v>
      </c>
      <c r="F116" s="139"/>
      <c r="G116" s="140"/>
      <c r="H116" s="84"/>
      <c r="I116" s="85"/>
      <c r="J116" s="85"/>
      <c r="K116" s="84"/>
      <c r="L116" s="92"/>
      <c r="M116" s="321"/>
      <c r="N116" s="321"/>
      <c r="O116" s="321"/>
    </row>
    <row r="117" spans="1:19" ht="16.5" customHeight="1">
      <c r="A117" s="77">
        <f t="shared" si="8"/>
        <v>10.399999999999999</v>
      </c>
      <c r="B117" s="137" t="s">
        <v>107</v>
      </c>
      <c r="C117" s="81" t="s">
        <v>32</v>
      </c>
      <c r="D117" s="140">
        <v>41.9</v>
      </c>
      <c r="E117" s="146">
        <f>D117*E113</f>
        <v>6.5363999999999995</v>
      </c>
      <c r="F117" s="139"/>
      <c r="G117" s="140"/>
      <c r="H117" s="84"/>
      <c r="I117" s="85"/>
      <c r="J117" s="85"/>
      <c r="K117" s="84"/>
      <c r="L117" s="92"/>
      <c r="M117" s="321"/>
      <c r="N117" s="321"/>
      <c r="O117" s="321"/>
    </row>
    <row r="118" spans="1:19" s="103" customFormat="1" ht="36" customHeight="1">
      <c r="A118" s="121">
        <v>11</v>
      </c>
      <c r="B118" s="62" t="s">
        <v>128</v>
      </c>
      <c r="C118" s="62" t="s">
        <v>109</v>
      </c>
      <c r="D118" s="157"/>
      <c r="E118" s="298">
        <v>374.71539999999999</v>
      </c>
      <c r="F118" s="157"/>
      <c r="G118" s="157"/>
      <c r="H118" s="157"/>
      <c r="I118" s="157"/>
      <c r="J118" s="157"/>
      <c r="K118" s="157"/>
      <c r="L118" s="157"/>
      <c r="M118" s="330"/>
      <c r="N118" s="330"/>
      <c r="O118" s="330"/>
    </row>
    <row r="119" spans="1:19" ht="16.5" customHeight="1">
      <c r="A119" s="25">
        <f t="shared" ref="A119:A123" si="9">A118+0.1</f>
        <v>11.1</v>
      </c>
      <c r="B119" s="25" t="s">
        <v>121</v>
      </c>
      <c r="C119" s="25" t="s">
        <v>30</v>
      </c>
      <c r="D119" s="29">
        <v>0.38800000000000001</v>
      </c>
      <c r="E119" s="26">
        <f>E118*D119</f>
        <v>145.3895752</v>
      </c>
      <c r="F119" s="28"/>
      <c r="G119" s="26"/>
      <c r="H119" s="26"/>
      <c r="I119" s="26"/>
      <c r="J119" s="28"/>
      <c r="K119" s="26"/>
      <c r="L119" s="26"/>
      <c r="M119" s="321"/>
      <c r="N119" s="321"/>
      <c r="O119" s="321"/>
      <c r="R119" s="331"/>
    </row>
    <row r="120" spans="1:19" ht="16.5" customHeight="1">
      <c r="A120" s="142">
        <f t="shared" si="9"/>
        <v>11.2</v>
      </c>
      <c r="B120" s="142" t="s">
        <v>129</v>
      </c>
      <c r="C120" s="141" t="s">
        <v>32</v>
      </c>
      <c r="D120" s="158">
        <v>3.0000000000000001E-3</v>
      </c>
      <c r="E120" s="143">
        <f>D120*E118</f>
        <v>1.1241462</v>
      </c>
      <c r="F120" s="144"/>
      <c r="G120" s="143"/>
      <c r="H120" s="143"/>
      <c r="I120" s="143"/>
      <c r="J120" s="144"/>
      <c r="K120" s="143"/>
      <c r="L120" s="143"/>
      <c r="M120" s="321"/>
      <c r="N120" s="321"/>
      <c r="O120" s="321"/>
    </row>
    <row r="121" spans="1:19" ht="16.5" customHeight="1">
      <c r="A121" s="142"/>
      <c r="B121" s="147" t="s">
        <v>130</v>
      </c>
      <c r="C121" s="147" t="s">
        <v>74</v>
      </c>
      <c r="D121" s="159" t="s">
        <v>26</v>
      </c>
      <c r="E121" s="159">
        <f>E118*0.01</f>
        <v>3.7471540000000001</v>
      </c>
      <c r="F121" s="159"/>
      <c r="G121" s="159"/>
      <c r="H121" s="159"/>
      <c r="I121" s="159"/>
      <c r="J121" s="159"/>
      <c r="K121" s="159"/>
      <c r="L121" s="159"/>
      <c r="M121" s="321"/>
      <c r="N121" s="321"/>
      <c r="O121" s="321"/>
    </row>
    <row r="122" spans="1:19" ht="16.5" customHeight="1">
      <c r="A122" s="77">
        <f>A120+0.1</f>
        <v>11.299999999999999</v>
      </c>
      <c r="B122" s="34" t="s">
        <v>131</v>
      </c>
      <c r="C122" s="34" t="s">
        <v>77</v>
      </c>
      <c r="D122" s="160">
        <v>0.28000000000000003</v>
      </c>
      <c r="E122" s="33">
        <f>D122*E118</f>
        <v>104.92031200000001</v>
      </c>
      <c r="F122" s="31"/>
      <c r="G122" s="33"/>
      <c r="H122" s="33"/>
      <c r="I122" s="33"/>
      <c r="J122" s="31"/>
      <c r="K122" s="33"/>
      <c r="L122" s="33"/>
      <c r="M122" s="321"/>
      <c r="N122" s="321"/>
      <c r="O122" s="321"/>
    </row>
    <row r="123" spans="1:19" ht="16.5" customHeight="1">
      <c r="A123" s="77">
        <f t="shared" si="9"/>
        <v>11.399999999999999</v>
      </c>
      <c r="B123" s="34" t="s">
        <v>33</v>
      </c>
      <c r="C123" s="34" t="s">
        <v>32</v>
      </c>
      <c r="D123" s="161">
        <v>1.9E-3</v>
      </c>
      <c r="E123" s="33">
        <f>D123*E118</f>
        <v>0.71195925999999998</v>
      </c>
      <c r="F123" s="31"/>
      <c r="G123" s="33"/>
      <c r="H123" s="33"/>
      <c r="I123" s="33"/>
      <c r="J123" s="31"/>
      <c r="K123" s="33"/>
      <c r="L123" s="33"/>
      <c r="M123" s="321"/>
      <c r="N123" s="321"/>
      <c r="O123" s="321"/>
      <c r="Q123" s="324"/>
      <c r="R123" s="41"/>
      <c r="S123" s="41"/>
    </row>
    <row r="124" spans="1:19" s="103" customFormat="1" ht="16.5" customHeight="1">
      <c r="A124" s="292"/>
      <c r="B124" s="232" t="s">
        <v>44</v>
      </c>
      <c r="C124" s="293"/>
      <c r="D124" s="293"/>
      <c r="E124" s="294"/>
      <c r="F124" s="294"/>
      <c r="G124" s="300"/>
      <c r="H124" s="293"/>
      <c r="I124" s="300"/>
      <c r="J124" s="294"/>
      <c r="K124" s="300"/>
      <c r="L124" s="295"/>
      <c r="M124" s="361">
        <f>K124+I124+G124</f>
        <v>0</v>
      </c>
      <c r="N124" s="330"/>
      <c r="O124" s="330"/>
      <c r="Q124" s="362"/>
      <c r="R124" s="291"/>
      <c r="S124" s="291"/>
    </row>
    <row r="125" spans="1:19" s="103" customFormat="1" ht="16.5" customHeight="1">
      <c r="A125" s="292"/>
      <c r="B125" s="293" t="s">
        <v>45</v>
      </c>
      <c r="C125" s="294" t="s">
        <v>32</v>
      </c>
      <c r="D125" s="301" t="s">
        <v>220</v>
      </c>
      <c r="E125" s="294"/>
      <c r="F125" s="294"/>
      <c r="G125" s="293"/>
      <c r="H125" s="293"/>
      <c r="I125" s="300"/>
      <c r="J125" s="294"/>
      <c r="K125" s="300"/>
      <c r="L125" s="295"/>
      <c r="M125" s="361">
        <f>SUM(L118,L96,L50,L45,L79,L74,L65,L60)</f>
        <v>0</v>
      </c>
      <c r="N125" s="408">
        <f>M125+M126</f>
        <v>0</v>
      </c>
      <c r="O125" s="330"/>
      <c r="Q125" s="362"/>
      <c r="R125" s="291"/>
      <c r="S125" s="291"/>
    </row>
    <row r="126" spans="1:19" s="103" customFormat="1" ht="16.5" customHeight="1">
      <c r="A126" s="296"/>
      <c r="B126" s="296" t="s">
        <v>132</v>
      </c>
      <c r="C126" s="296" t="s">
        <v>32</v>
      </c>
      <c r="D126" s="302" t="s">
        <v>220</v>
      </c>
      <c r="E126" s="296"/>
      <c r="F126" s="296"/>
      <c r="G126" s="297"/>
      <c r="H126" s="297"/>
      <c r="I126" s="297"/>
      <c r="J126" s="296"/>
      <c r="K126" s="297"/>
      <c r="L126" s="297"/>
      <c r="M126" s="361">
        <f>SUM(L106,L85,L113)</f>
        <v>0</v>
      </c>
      <c r="N126" s="409"/>
      <c r="O126" s="330"/>
      <c r="Q126" s="362"/>
      <c r="R126" s="291"/>
      <c r="S126" s="291"/>
    </row>
    <row r="127" spans="1:19" s="103" customFormat="1" ht="16.5" customHeight="1">
      <c r="A127" s="292"/>
      <c r="B127" s="293" t="s">
        <v>46</v>
      </c>
      <c r="C127" s="294" t="s">
        <v>32</v>
      </c>
      <c r="D127" s="293"/>
      <c r="E127" s="294"/>
      <c r="F127" s="294"/>
      <c r="G127" s="293"/>
      <c r="H127" s="293"/>
      <c r="I127" s="300"/>
      <c r="J127" s="294"/>
      <c r="K127" s="300"/>
      <c r="L127" s="295"/>
      <c r="M127" s="330"/>
      <c r="N127" s="330"/>
      <c r="O127" s="330"/>
      <c r="Q127" s="362"/>
      <c r="R127" s="291"/>
      <c r="S127" s="291"/>
    </row>
    <row r="128" spans="1:19" s="103" customFormat="1" ht="16.5" customHeight="1">
      <c r="A128" s="292"/>
      <c r="B128" s="293" t="s">
        <v>47</v>
      </c>
      <c r="C128" s="294" t="s">
        <v>32</v>
      </c>
      <c r="D128" s="301" t="s">
        <v>220</v>
      </c>
      <c r="E128" s="294"/>
      <c r="F128" s="294"/>
      <c r="G128" s="293"/>
      <c r="H128" s="293"/>
      <c r="I128" s="300"/>
      <c r="J128" s="294"/>
      <c r="K128" s="300"/>
      <c r="L128" s="295"/>
      <c r="M128" s="330"/>
      <c r="N128" s="330"/>
      <c r="O128" s="330"/>
      <c r="Q128" s="362"/>
      <c r="R128" s="291"/>
      <c r="S128" s="291"/>
    </row>
    <row r="129" spans="1:19" s="291" customFormat="1" ht="21" customHeight="1">
      <c r="A129" s="292"/>
      <c r="B129" s="232" t="s">
        <v>133</v>
      </c>
      <c r="C129" s="293"/>
      <c r="D129" s="293"/>
      <c r="E129" s="294"/>
      <c r="F129" s="294"/>
      <c r="G129" s="303"/>
      <c r="H129" s="293"/>
      <c r="I129" s="300"/>
      <c r="J129" s="294"/>
      <c r="K129" s="300"/>
      <c r="L129" s="295"/>
      <c r="M129" s="362">
        <f>K129+I129</f>
        <v>0</v>
      </c>
      <c r="Q129" s="363"/>
      <c r="R129" s="103"/>
      <c r="S129" s="103"/>
    </row>
    <row r="130" spans="1:19" s="103" customFormat="1" ht="16.5" customHeight="1">
      <c r="A130" s="162"/>
      <c r="B130" s="62" t="s">
        <v>134</v>
      </c>
      <c r="C130" s="163"/>
      <c r="D130" s="164"/>
      <c r="E130" s="164"/>
      <c r="F130" s="164"/>
      <c r="G130" s="164"/>
      <c r="H130" s="164"/>
      <c r="I130" s="164"/>
      <c r="J130" s="164"/>
      <c r="K130" s="164"/>
      <c r="L130" s="165"/>
      <c r="M130" s="330"/>
      <c r="N130" s="330"/>
      <c r="O130" s="330"/>
    </row>
    <row r="131" spans="1:19" s="103" customFormat="1" ht="46.5" customHeight="1">
      <c r="A131" s="166">
        <v>1</v>
      </c>
      <c r="B131" s="167" t="s">
        <v>135</v>
      </c>
      <c r="C131" s="167" t="s">
        <v>69</v>
      </c>
      <c r="D131" s="168"/>
      <c r="E131" s="168">
        <v>34</v>
      </c>
      <c r="F131" s="169"/>
      <c r="G131" s="159"/>
      <c r="H131" s="157"/>
      <c r="I131" s="157"/>
      <c r="J131" s="157"/>
      <c r="K131" s="157"/>
      <c r="L131" s="99"/>
      <c r="M131" s="330"/>
      <c r="N131" s="330"/>
      <c r="O131" s="330"/>
    </row>
    <row r="132" spans="1:19" s="103" customFormat="1" ht="16.5" customHeight="1">
      <c r="A132" s="170">
        <f>A131+0.1</f>
        <v>1.1000000000000001</v>
      </c>
      <c r="B132" s="171" t="s">
        <v>96</v>
      </c>
      <c r="C132" s="171" t="s">
        <v>30</v>
      </c>
      <c r="D132" s="172">
        <v>0.89</v>
      </c>
      <c r="E132" s="173">
        <f>D132*E131</f>
        <v>30.26</v>
      </c>
      <c r="F132" s="173"/>
      <c r="G132" s="173"/>
      <c r="H132" s="173"/>
      <c r="I132" s="173"/>
      <c r="J132" s="173"/>
      <c r="K132" s="173"/>
      <c r="L132" s="173"/>
      <c r="M132" s="330"/>
      <c r="N132" s="330"/>
      <c r="O132" s="330"/>
    </row>
    <row r="133" spans="1:19" s="103" customFormat="1" ht="16.5" customHeight="1">
      <c r="A133" s="174">
        <f>A132+0.1</f>
        <v>1.2000000000000002</v>
      </c>
      <c r="B133" s="163" t="s">
        <v>82</v>
      </c>
      <c r="C133" s="163" t="s">
        <v>57</v>
      </c>
      <c r="D133" s="175">
        <v>0.37</v>
      </c>
      <c r="E133" s="164">
        <f>D133*E131</f>
        <v>12.58</v>
      </c>
      <c r="F133" s="164"/>
      <c r="G133" s="164"/>
      <c r="H133" s="164"/>
      <c r="I133" s="164"/>
      <c r="J133" s="164"/>
      <c r="K133" s="164"/>
      <c r="L133" s="164"/>
      <c r="M133" s="330"/>
      <c r="N133" s="330"/>
      <c r="O133" s="330"/>
    </row>
    <row r="134" spans="1:19" s="103" customFormat="1" ht="16.5" customHeight="1">
      <c r="A134" s="174">
        <f t="shared" ref="A134:A136" si="10">A133+0.1</f>
        <v>1.3000000000000003</v>
      </c>
      <c r="B134" s="163" t="s">
        <v>136</v>
      </c>
      <c r="C134" s="163" t="s">
        <v>69</v>
      </c>
      <c r="D134" s="175" t="s">
        <v>26</v>
      </c>
      <c r="E134" s="164">
        <f>E137</f>
        <v>41.48</v>
      </c>
      <c r="F134" s="164"/>
      <c r="G134" s="164"/>
      <c r="H134" s="164"/>
      <c r="I134" s="164"/>
      <c r="J134" s="164"/>
      <c r="K134" s="164"/>
      <c r="L134" s="164"/>
      <c r="M134" s="330"/>
      <c r="N134" s="330"/>
      <c r="O134" s="330"/>
    </row>
    <row r="135" spans="1:19" s="103" customFormat="1" ht="16.5" customHeight="1">
      <c r="A135" s="174">
        <f t="shared" si="10"/>
        <v>1.4000000000000004</v>
      </c>
      <c r="B135" s="163" t="s">
        <v>137</v>
      </c>
      <c r="C135" s="163" t="s">
        <v>69</v>
      </c>
      <c r="D135" s="175" t="s">
        <v>26</v>
      </c>
      <c r="E135" s="164">
        <f>E137</f>
        <v>41.48</v>
      </c>
      <c r="F135" s="164"/>
      <c r="G135" s="164"/>
      <c r="H135" s="164"/>
      <c r="I135" s="164"/>
      <c r="J135" s="164"/>
      <c r="K135" s="164"/>
      <c r="L135" s="164"/>
      <c r="M135" s="330"/>
      <c r="N135" s="330"/>
      <c r="O135" s="330"/>
    </row>
    <row r="136" spans="1:19" s="103" customFormat="1" ht="16.5" customHeight="1">
      <c r="A136" s="174">
        <f t="shared" si="10"/>
        <v>1.5000000000000004</v>
      </c>
      <c r="B136" s="163" t="s">
        <v>138</v>
      </c>
      <c r="C136" s="163" t="s">
        <v>57</v>
      </c>
      <c r="D136" s="175">
        <v>9.7000000000000003E-3</v>
      </c>
      <c r="E136" s="164">
        <f>D136*E131</f>
        <v>0.32979999999999998</v>
      </c>
      <c r="F136" s="164"/>
      <c r="G136" s="164"/>
      <c r="H136" s="164"/>
      <c r="I136" s="164"/>
      <c r="J136" s="164"/>
      <c r="K136" s="164"/>
      <c r="L136" s="164"/>
      <c r="M136" s="330"/>
      <c r="N136" s="330"/>
      <c r="O136" s="330"/>
    </row>
    <row r="137" spans="1:19" s="372" customFormat="1" ht="16.5" customHeight="1">
      <c r="A137" s="147">
        <f>A136+0.1</f>
        <v>1.6000000000000005</v>
      </c>
      <c r="B137" s="110" t="s">
        <v>139</v>
      </c>
      <c r="C137" s="147" t="s">
        <v>69</v>
      </c>
      <c r="D137" s="161">
        <v>1.22</v>
      </c>
      <c r="E137" s="159">
        <f>D137*E131</f>
        <v>41.48</v>
      </c>
      <c r="F137" s="159"/>
      <c r="G137" s="159"/>
      <c r="H137" s="159"/>
      <c r="I137" s="159"/>
      <c r="J137" s="159"/>
      <c r="K137" s="159"/>
      <c r="L137" s="159"/>
      <c r="M137" s="370"/>
      <c r="N137" s="371"/>
      <c r="O137" s="371"/>
    </row>
    <row r="138" spans="1:19" s="372" customFormat="1" ht="16.5" customHeight="1">
      <c r="A138" s="147">
        <f>A137+0.1</f>
        <v>1.7000000000000006</v>
      </c>
      <c r="B138" s="147" t="s">
        <v>107</v>
      </c>
      <c r="C138" s="147" t="s">
        <v>32</v>
      </c>
      <c r="D138" s="161">
        <v>0.02</v>
      </c>
      <c r="E138" s="159">
        <f>D138*E131</f>
        <v>0.68</v>
      </c>
      <c r="F138" s="159"/>
      <c r="G138" s="159"/>
      <c r="H138" s="159"/>
      <c r="I138" s="159"/>
      <c r="J138" s="159"/>
      <c r="K138" s="159"/>
      <c r="L138" s="159"/>
      <c r="M138" s="371"/>
      <c r="N138" s="371"/>
      <c r="O138" s="371"/>
    </row>
    <row r="139" spans="1:19" s="372" customFormat="1" ht="39" customHeight="1">
      <c r="A139" s="166">
        <v>2</v>
      </c>
      <c r="B139" s="167" t="s">
        <v>140</v>
      </c>
      <c r="C139" s="167" t="s">
        <v>69</v>
      </c>
      <c r="D139" s="168"/>
      <c r="E139" s="168">
        <v>68</v>
      </c>
      <c r="F139" s="169"/>
      <c r="G139" s="159"/>
      <c r="H139" s="157"/>
      <c r="I139" s="157"/>
      <c r="J139" s="157"/>
      <c r="K139" s="157"/>
      <c r="L139" s="99"/>
    </row>
    <row r="140" spans="1:19" s="372" customFormat="1" ht="19.5" customHeight="1">
      <c r="A140" s="170">
        <f>A139+0.1</f>
        <v>2.1</v>
      </c>
      <c r="B140" s="171" t="s">
        <v>96</v>
      </c>
      <c r="C140" s="171" t="s">
        <v>30</v>
      </c>
      <c r="D140" s="172">
        <v>0.89</v>
      </c>
      <c r="E140" s="173">
        <f>D140*E139</f>
        <v>60.52</v>
      </c>
      <c r="F140" s="173"/>
      <c r="G140" s="173"/>
      <c r="H140" s="173"/>
      <c r="I140" s="173"/>
      <c r="J140" s="173"/>
      <c r="K140" s="173"/>
      <c r="L140" s="173"/>
    </row>
    <row r="141" spans="1:19" s="372" customFormat="1" ht="19.5" customHeight="1">
      <c r="A141" s="174">
        <f>A140+0.1</f>
        <v>2.2000000000000002</v>
      </c>
      <c r="B141" s="163" t="s">
        <v>136</v>
      </c>
      <c r="C141" s="163" t="s">
        <v>69</v>
      </c>
      <c r="D141" s="175" t="s">
        <v>26</v>
      </c>
      <c r="E141" s="164">
        <f>E144</f>
        <v>82.96</v>
      </c>
      <c r="F141" s="164"/>
      <c r="G141" s="164"/>
      <c r="H141" s="164"/>
      <c r="I141" s="164"/>
      <c r="J141" s="164"/>
      <c r="K141" s="164"/>
      <c r="L141" s="164"/>
    </row>
    <row r="142" spans="1:19" s="372" customFormat="1" ht="16.5" customHeight="1">
      <c r="A142" s="174">
        <f t="shared" ref="A142:A143" si="11">A141+0.1</f>
        <v>2.3000000000000003</v>
      </c>
      <c r="B142" s="163" t="s">
        <v>137</v>
      </c>
      <c r="C142" s="163" t="s">
        <v>69</v>
      </c>
      <c r="D142" s="175" t="s">
        <v>26</v>
      </c>
      <c r="E142" s="164">
        <f>E144</f>
        <v>82.96</v>
      </c>
      <c r="F142" s="164"/>
      <c r="G142" s="164"/>
      <c r="H142" s="164"/>
      <c r="I142" s="164"/>
      <c r="J142" s="164"/>
      <c r="K142" s="164"/>
      <c r="L142" s="164"/>
    </row>
    <row r="143" spans="1:19" s="372" customFormat="1" ht="16.5" customHeight="1">
      <c r="A143" s="174">
        <f t="shared" si="11"/>
        <v>2.4000000000000004</v>
      </c>
      <c r="B143" s="163" t="s">
        <v>138</v>
      </c>
      <c r="C143" s="163" t="s">
        <v>57</v>
      </c>
      <c r="D143" s="175">
        <v>9.7000000000000003E-3</v>
      </c>
      <c r="E143" s="164">
        <f>D143*E139</f>
        <v>0.65959999999999996</v>
      </c>
      <c r="F143" s="164"/>
      <c r="G143" s="164"/>
      <c r="H143" s="164"/>
      <c r="I143" s="164"/>
      <c r="J143" s="164"/>
      <c r="K143" s="164"/>
      <c r="L143" s="164"/>
    </row>
    <row r="144" spans="1:19" s="372" customFormat="1" ht="16.5" customHeight="1">
      <c r="A144" s="176">
        <f>A143+0.1</f>
        <v>2.5000000000000004</v>
      </c>
      <c r="B144" s="110" t="s">
        <v>141</v>
      </c>
      <c r="C144" s="110" t="s">
        <v>69</v>
      </c>
      <c r="D144" s="118">
        <v>1.22</v>
      </c>
      <c r="E144" s="118">
        <f>D144*E139</f>
        <v>82.96</v>
      </c>
      <c r="F144" s="118"/>
      <c r="G144" s="118"/>
      <c r="H144" s="127"/>
      <c r="I144" s="127"/>
      <c r="J144" s="127"/>
      <c r="K144" s="127"/>
      <c r="L144" s="127"/>
      <c r="M144" s="370"/>
      <c r="N144" s="371"/>
    </row>
    <row r="145" spans="1:18" s="372" customFormat="1" ht="16.5" customHeight="1">
      <c r="A145" s="176">
        <f>A144+0.1</f>
        <v>2.6000000000000005</v>
      </c>
      <c r="B145" s="147" t="s">
        <v>107</v>
      </c>
      <c r="C145" s="147" t="s">
        <v>32</v>
      </c>
      <c r="D145" s="161">
        <v>0.02</v>
      </c>
      <c r="E145" s="159">
        <f>D145*E139</f>
        <v>1.36</v>
      </c>
      <c r="F145" s="159"/>
      <c r="G145" s="159"/>
      <c r="H145" s="159"/>
      <c r="I145" s="159"/>
      <c r="J145" s="159"/>
      <c r="K145" s="159"/>
      <c r="L145" s="159"/>
    </row>
    <row r="146" spans="1:18" s="372" customFormat="1" ht="38.25" customHeight="1">
      <c r="A146" s="166">
        <v>3</v>
      </c>
      <c r="B146" s="116" t="s">
        <v>142</v>
      </c>
      <c r="C146" s="116" t="s">
        <v>28</v>
      </c>
      <c r="D146" s="99"/>
      <c r="E146" s="99">
        <f>E149/1000</f>
        <v>2.97</v>
      </c>
      <c r="F146" s="99"/>
      <c r="G146" s="127"/>
      <c r="H146" s="127"/>
      <c r="I146" s="127"/>
      <c r="J146" s="127"/>
      <c r="K146" s="127"/>
      <c r="L146" s="99"/>
    </row>
    <row r="147" spans="1:18" s="103" customFormat="1" ht="16.5" customHeight="1">
      <c r="A147" s="170">
        <f>A146+0.1</f>
        <v>3.1</v>
      </c>
      <c r="B147" s="123" t="s">
        <v>52</v>
      </c>
      <c r="C147" s="123" t="s">
        <v>30</v>
      </c>
      <c r="D147" s="50">
        <v>12.3</v>
      </c>
      <c r="E147" s="50">
        <f>D147*E146</f>
        <v>36.531000000000006</v>
      </c>
      <c r="F147" s="177"/>
      <c r="G147" s="177"/>
      <c r="H147" s="173"/>
      <c r="I147" s="50"/>
      <c r="J147" s="177"/>
      <c r="K147" s="177"/>
      <c r="L147" s="50"/>
    </row>
    <row r="148" spans="1:18" s="103" customFormat="1" ht="16.5" customHeight="1">
      <c r="A148" s="174">
        <f>A147+0.1</f>
        <v>3.2</v>
      </c>
      <c r="B148" s="108" t="s">
        <v>67</v>
      </c>
      <c r="C148" s="108" t="s">
        <v>32</v>
      </c>
      <c r="D148" s="52">
        <v>1.4</v>
      </c>
      <c r="E148" s="52">
        <f>D148*E146</f>
        <v>4.1580000000000004</v>
      </c>
      <c r="F148" s="126"/>
      <c r="G148" s="126"/>
      <c r="H148" s="126"/>
      <c r="I148" s="126"/>
      <c r="J148" s="52"/>
      <c r="K148" s="52"/>
      <c r="L148" s="126"/>
    </row>
    <row r="149" spans="1:18" s="103" customFormat="1" ht="16.5" customHeight="1">
      <c r="A149" s="176">
        <f>A148+0.1</f>
        <v>3.3000000000000003</v>
      </c>
      <c r="B149" s="110" t="s">
        <v>143</v>
      </c>
      <c r="C149" s="110" t="s">
        <v>77</v>
      </c>
      <c r="D149" s="118" t="s">
        <v>26</v>
      </c>
      <c r="E149" s="118">
        <v>2970</v>
      </c>
      <c r="F149" s="120"/>
      <c r="G149" s="118"/>
      <c r="H149" s="127"/>
      <c r="I149" s="127"/>
      <c r="J149" s="127"/>
      <c r="K149" s="127"/>
      <c r="L149" s="127"/>
    </row>
    <row r="150" spans="1:18" s="103" customFormat="1" ht="16.5" customHeight="1">
      <c r="A150" s="176">
        <f t="shared" ref="A150" si="12">A149+0.1</f>
        <v>3.4000000000000004</v>
      </c>
      <c r="B150" s="110" t="s">
        <v>33</v>
      </c>
      <c r="C150" s="110" t="s">
        <v>8</v>
      </c>
      <c r="D150" s="118">
        <v>7.15</v>
      </c>
      <c r="E150" s="118">
        <f>D150*E146</f>
        <v>21.235500000000002</v>
      </c>
      <c r="F150" s="118"/>
      <c r="G150" s="118"/>
      <c r="H150" s="127"/>
      <c r="I150" s="127"/>
      <c r="J150" s="127"/>
      <c r="K150" s="127"/>
      <c r="L150" s="127"/>
    </row>
    <row r="151" spans="1:18" s="103" customFormat="1" ht="54" customHeight="1">
      <c r="A151" s="166">
        <v>4</v>
      </c>
      <c r="B151" s="116" t="s">
        <v>144</v>
      </c>
      <c r="C151" s="116" t="s">
        <v>41</v>
      </c>
      <c r="D151" s="99"/>
      <c r="E151" s="117">
        <v>0.47499999999999998</v>
      </c>
      <c r="F151" s="99"/>
      <c r="G151" s="127"/>
      <c r="H151" s="127"/>
      <c r="I151" s="127"/>
      <c r="J151" s="127"/>
      <c r="K151" s="127"/>
      <c r="L151" s="99"/>
    </row>
    <row r="152" spans="1:18" s="103" customFormat="1" ht="16.5" customHeight="1">
      <c r="A152" s="170">
        <f>A151+0.1</f>
        <v>4.0999999999999996</v>
      </c>
      <c r="B152" s="123" t="s">
        <v>52</v>
      </c>
      <c r="C152" s="123" t="s">
        <v>30</v>
      </c>
      <c r="D152" s="50">
        <v>137</v>
      </c>
      <c r="E152" s="50">
        <f>D152*E151</f>
        <v>65.075000000000003</v>
      </c>
      <c r="F152" s="177"/>
      <c r="G152" s="177"/>
      <c r="H152" s="173"/>
      <c r="I152" s="50"/>
      <c r="J152" s="177"/>
      <c r="K152" s="177"/>
      <c r="L152" s="50"/>
      <c r="R152" s="360"/>
    </row>
    <row r="153" spans="1:18" s="103" customFormat="1" ht="16.5" customHeight="1">
      <c r="A153" s="174">
        <f>A152+0.1</f>
        <v>4.1999999999999993</v>
      </c>
      <c r="B153" s="108" t="s">
        <v>67</v>
      </c>
      <c r="C153" s="108" t="s">
        <v>32</v>
      </c>
      <c r="D153" s="52">
        <v>28.3</v>
      </c>
      <c r="E153" s="52">
        <f>D153*E151</f>
        <v>13.442499999999999</v>
      </c>
      <c r="F153" s="126"/>
      <c r="G153" s="126"/>
      <c r="H153" s="126"/>
      <c r="I153" s="126"/>
      <c r="J153" s="52"/>
      <c r="K153" s="52"/>
      <c r="L153" s="126"/>
    </row>
    <row r="154" spans="1:18" s="103" customFormat="1" ht="16.5" customHeight="1">
      <c r="A154" s="176">
        <f>A153+0.1</f>
        <v>4.2999999999999989</v>
      </c>
      <c r="B154" s="110" t="s">
        <v>145</v>
      </c>
      <c r="C154" s="110" t="s">
        <v>69</v>
      </c>
      <c r="D154" s="118">
        <v>102</v>
      </c>
      <c r="E154" s="52">
        <f>D154*E151</f>
        <v>48.449999999999996</v>
      </c>
      <c r="F154" s="118"/>
      <c r="G154" s="118"/>
      <c r="H154" s="127"/>
      <c r="I154" s="127"/>
      <c r="J154" s="127"/>
      <c r="K154" s="127"/>
      <c r="L154" s="127"/>
    </row>
    <row r="155" spans="1:18" s="103" customFormat="1" ht="16.5" customHeight="1">
      <c r="A155" s="176">
        <f>A154+0.1</f>
        <v>4.3999999999999986</v>
      </c>
      <c r="B155" s="110" t="s">
        <v>33</v>
      </c>
      <c r="C155" s="110" t="s">
        <v>32</v>
      </c>
      <c r="D155" s="118">
        <v>62</v>
      </c>
      <c r="E155" s="118">
        <f>D155*E151</f>
        <v>29.45</v>
      </c>
      <c r="F155" s="118"/>
      <c r="G155" s="118"/>
      <c r="H155" s="127"/>
      <c r="I155" s="127"/>
      <c r="J155" s="127"/>
      <c r="K155" s="127"/>
      <c r="L155" s="127"/>
    </row>
    <row r="156" spans="1:18" s="103" customFormat="1" ht="45" customHeight="1">
      <c r="A156" s="166">
        <v>5</v>
      </c>
      <c r="B156" s="62" t="s">
        <v>146</v>
      </c>
      <c r="C156" s="62" t="s">
        <v>74</v>
      </c>
      <c r="D156" s="157"/>
      <c r="E156" s="157">
        <v>723</v>
      </c>
      <c r="F156" s="178"/>
      <c r="G156" s="159"/>
      <c r="H156" s="159"/>
      <c r="I156" s="159"/>
      <c r="J156" s="159"/>
      <c r="K156" s="159"/>
      <c r="L156" s="157"/>
    </row>
    <row r="157" spans="1:18" s="103" customFormat="1" ht="40.5" customHeight="1">
      <c r="A157" s="176">
        <f>A156+0.1</f>
        <v>5.0999999999999996</v>
      </c>
      <c r="B157" s="147" t="s">
        <v>146</v>
      </c>
      <c r="C157" s="147" t="s">
        <v>74</v>
      </c>
      <c r="D157" s="159" t="s">
        <v>26</v>
      </c>
      <c r="E157" s="159">
        <f>E156</f>
        <v>723</v>
      </c>
      <c r="F157" s="159"/>
      <c r="G157" s="159"/>
      <c r="H157" s="159"/>
      <c r="I157" s="159"/>
      <c r="J157" s="159"/>
      <c r="K157" s="159"/>
      <c r="L157" s="159"/>
    </row>
    <row r="158" spans="1:18" s="103" customFormat="1" ht="25.5" customHeight="1">
      <c r="A158" s="176">
        <f t="shared" ref="A158:A160" si="13">A157+0.1</f>
        <v>5.1999999999999993</v>
      </c>
      <c r="B158" s="179" t="s">
        <v>147</v>
      </c>
      <c r="C158" s="179" t="s">
        <v>100</v>
      </c>
      <c r="D158" s="159" t="s">
        <v>26</v>
      </c>
      <c r="E158" s="146">
        <v>112</v>
      </c>
      <c r="F158" s="146"/>
      <c r="G158" s="146"/>
      <c r="H158" s="122"/>
      <c r="I158" s="122"/>
      <c r="J158" s="122"/>
      <c r="K158" s="122"/>
      <c r="L158" s="127"/>
    </row>
    <row r="159" spans="1:18" s="103" customFormat="1" ht="20.25" customHeight="1">
      <c r="A159" s="176">
        <f t="shared" si="13"/>
        <v>5.2999999999999989</v>
      </c>
      <c r="B159" s="147" t="s">
        <v>148</v>
      </c>
      <c r="C159" s="147" t="s">
        <v>79</v>
      </c>
      <c r="D159" s="118" t="s">
        <v>105</v>
      </c>
      <c r="E159" s="159">
        <v>28</v>
      </c>
      <c r="F159" s="159"/>
      <c r="G159" s="159"/>
      <c r="H159" s="159"/>
      <c r="I159" s="159"/>
      <c r="J159" s="159"/>
      <c r="K159" s="159"/>
      <c r="L159" s="159"/>
    </row>
    <row r="160" spans="1:18" s="103" customFormat="1" ht="16.5" customHeight="1">
      <c r="A160" s="176">
        <f t="shared" si="13"/>
        <v>5.3999999999999986</v>
      </c>
      <c r="B160" s="147" t="s">
        <v>107</v>
      </c>
      <c r="C160" s="147" t="s">
        <v>149</v>
      </c>
      <c r="D160" s="159">
        <v>0.04</v>
      </c>
      <c r="E160" s="159">
        <f>D160*E156</f>
        <v>28.92</v>
      </c>
      <c r="F160" s="159"/>
      <c r="G160" s="159"/>
      <c r="H160" s="159"/>
      <c r="I160" s="159"/>
      <c r="J160" s="159"/>
      <c r="K160" s="159"/>
      <c r="L160" s="159"/>
    </row>
    <row r="161" spans="1:19" s="103" customFormat="1" ht="41.25" customHeight="1">
      <c r="A161" s="166">
        <v>6</v>
      </c>
      <c r="B161" s="167" t="s">
        <v>150</v>
      </c>
      <c r="C161" s="167" t="s">
        <v>151</v>
      </c>
      <c r="D161" s="168"/>
      <c r="E161" s="168">
        <f>E156/100</f>
        <v>7.23</v>
      </c>
      <c r="F161" s="168"/>
      <c r="G161" s="159"/>
      <c r="H161" s="159"/>
      <c r="I161" s="159"/>
      <c r="J161" s="159"/>
      <c r="K161" s="159"/>
      <c r="L161" s="157"/>
    </row>
    <row r="162" spans="1:19" s="103" customFormat="1" ht="16.5" customHeight="1">
      <c r="A162" s="170">
        <f>A161+0.1</f>
        <v>6.1</v>
      </c>
      <c r="B162" s="171" t="s">
        <v>96</v>
      </c>
      <c r="C162" s="171" t="s">
        <v>30</v>
      </c>
      <c r="D162" s="173">
        <v>0.8</v>
      </c>
      <c r="E162" s="173">
        <f>D162*E161</f>
        <v>5.7840000000000007</v>
      </c>
      <c r="F162" s="173"/>
      <c r="G162" s="173"/>
      <c r="H162" s="173"/>
      <c r="I162" s="173"/>
      <c r="J162" s="173"/>
      <c r="K162" s="173"/>
      <c r="L162" s="107"/>
      <c r="R162" s="360"/>
    </row>
    <row r="163" spans="1:19" s="103" customFormat="1" ht="16.5" customHeight="1">
      <c r="A163" s="174">
        <f>A162+0.1</f>
        <v>6.1999999999999993</v>
      </c>
      <c r="B163" s="163" t="s">
        <v>152</v>
      </c>
      <c r="C163" s="163" t="s">
        <v>57</v>
      </c>
      <c r="D163" s="164">
        <v>0.32</v>
      </c>
      <c r="E163" s="164">
        <f>D163*E161</f>
        <v>2.3136000000000001</v>
      </c>
      <c r="F163" s="164"/>
      <c r="G163" s="164"/>
      <c r="H163" s="164"/>
      <c r="I163" s="164"/>
      <c r="J163" s="164"/>
      <c r="K163" s="164"/>
      <c r="L163" s="164"/>
    </row>
    <row r="164" spans="1:19" s="103" customFormat="1" ht="30.75" customHeight="1">
      <c r="A164" s="176">
        <f>A163+0.1</f>
        <v>6.2999999999999989</v>
      </c>
      <c r="B164" s="147" t="s">
        <v>153</v>
      </c>
      <c r="C164" s="147" t="s">
        <v>69</v>
      </c>
      <c r="D164" s="159">
        <v>1.2</v>
      </c>
      <c r="E164" s="159">
        <f>D164*E161</f>
        <v>8.6760000000000002</v>
      </c>
      <c r="F164" s="159"/>
      <c r="G164" s="159"/>
      <c r="H164" s="159"/>
      <c r="I164" s="159"/>
      <c r="J164" s="159"/>
      <c r="K164" s="159"/>
      <c r="L164" s="159"/>
      <c r="Q164" s="362"/>
      <c r="R164" s="291"/>
      <c r="S164" s="291"/>
    </row>
    <row r="165" spans="1:19" s="103" customFormat="1" ht="30.75" customHeight="1">
      <c r="A165" s="176">
        <f t="shared" ref="A165" si="14">A164+0.1</f>
        <v>6.3999999999999986</v>
      </c>
      <c r="B165" s="147" t="s">
        <v>107</v>
      </c>
      <c r="C165" s="147" t="s">
        <v>149</v>
      </c>
      <c r="D165" s="159">
        <v>0.02</v>
      </c>
      <c r="E165" s="159">
        <f>D165*E161</f>
        <v>0.14460000000000001</v>
      </c>
      <c r="F165" s="159"/>
      <c r="G165" s="159"/>
      <c r="H165" s="159"/>
      <c r="I165" s="159"/>
      <c r="J165" s="159"/>
      <c r="K165" s="159"/>
      <c r="L165" s="159"/>
      <c r="Q165" s="362"/>
      <c r="R165" s="291"/>
      <c r="S165" s="291"/>
    </row>
    <row r="166" spans="1:19" s="103" customFormat="1" ht="18.75" customHeight="1">
      <c r="A166" s="292"/>
      <c r="B166" s="232" t="s">
        <v>44</v>
      </c>
      <c r="C166" s="293"/>
      <c r="D166" s="293"/>
      <c r="E166" s="294"/>
      <c r="F166" s="293"/>
      <c r="G166" s="364"/>
      <c r="H166" s="293"/>
      <c r="I166" s="364"/>
      <c r="J166" s="293"/>
      <c r="K166" s="364"/>
      <c r="L166" s="295"/>
      <c r="M166" s="363"/>
      <c r="Q166" s="362"/>
      <c r="R166" s="291"/>
      <c r="S166" s="291"/>
    </row>
    <row r="167" spans="1:19" s="103" customFormat="1" ht="21" customHeight="1">
      <c r="A167" s="292"/>
      <c r="B167" s="365" t="s">
        <v>45</v>
      </c>
      <c r="C167" s="366" t="s">
        <v>32</v>
      </c>
      <c r="D167" s="367" t="s">
        <v>220</v>
      </c>
      <c r="E167" s="294"/>
      <c r="F167" s="293"/>
      <c r="G167" s="293"/>
      <c r="H167" s="293"/>
      <c r="I167" s="364"/>
      <c r="J167" s="293"/>
      <c r="K167" s="364"/>
      <c r="L167" s="368"/>
      <c r="Q167" s="362"/>
      <c r="R167" s="291"/>
      <c r="S167" s="291"/>
    </row>
    <row r="168" spans="1:19" s="103" customFormat="1" ht="20.25" customHeight="1">
      <c r="A168" s="292"/>
      <c r="B168" s="293" t="s">
        <v>46</v>
      </c>
      <c r="C168" s="294" t="s">
        <v>32</v>
      </c>
      <c r="D168" s="365"/>
      <c r="E168" s="294"/>
      <c r="F168" s="293"/>
      <c r="G168" s="293"/>
      <c r="H168" s="293"/>
      <c r="I168" s="364"/>
      <c r="J168" s="293"/>
      <c r="K168" s="364"/>
      <c r="L168" s="295"/>
      <c r="Q168" s="362"/>
      <c r="R168" s="291"/>
      <c r="S168" s="291"/>
    </row>
    <row r="169" spans="1:19" s="103" customFormat="1" ht="20.25" customHeight="1">
      <c r="A169" s="292"/>
      <c r="B169" s="365" t="s">
        <v>47</v>
      </c>
      <c r="C169" s="366" t="s">
        <v>32</v>
      </c>
      <c r="D169" s="367" t="s">
        <v>220</v>
      </c>
      <c r="E169" s="294"/>
      <c r="F169" s="293"/>
      <c r="G169" s="293"/>
      <c r="H169" s="293"/>
      <c r="I169" s="364"/>
      <c r="J169" s="293"/>
      <c r="K169" s="364"/>
      <c r="L169" s="368"/>
      <c r="Q169" s="362"/>
      <c r="R169" s="291"/>
      <c r="S169" s="291"/>
    </row>
    <row r="170" spans="1:19" s="103" customFormat="1" ht="23.25" customHeight="1">
      <c r="A170" s="292"/>
      <c r="B170" s="232" t="s">
        <v>154</v>
      </c>
      <c r="C170" s="293"/>
      <c r="D170" s="293"/>
      <c r="E170" s="294"/>
      <c r="F170" s="293"/>
      <c r="G170" s="369"/>
      <c r="H170" s="365"/>
      <c r="I170" s="364"/>
      <c r="J170" s="365"/>
      <c r="K170" s="364"/>
      <c r="L170" s="295"/>
      <c r="Q170" s="362"/>
      <c r="R170" s="291"/>
      <c r="S170" s="291"/>
    </row>
    <row r="171" spans="1:19" s="103" customFormat="1" ht="16.5" customHeight="1">
      <c r="A171" s="162"/>
      <c r="B171" s="62" t="s">
        <v>155</v>
      </c>
      <c r="C171" s="163"/>
      <c r="D171" s="164"/>
      <c r="E171" s="164"/>
      <c r="F171" s="164"/>
      <c r="G171" s="164"/>
      <c r="H171" s="164"/>
      <c r="I171" s="164"/>
      <c r="J171" s="164"/>
      <c r="K171" s="164"/>
      <c r="L171" s="165"/>
    </row>
    <row r="172" spans="1:19" ht="38.25" customHeight="1">
      <c r="A172" s="42" t="s">
        <v>24</v>
      </c>
      <c r="B172" s="43" t="s">
        <v>65</v>
      </c>
      <c r="C172" s="65" t="s">
        <v>41</v>
      </c>
      <c r="D172" s="45"/>
      <c r="E172" s="181">
        <v>3.0000000000000001E-3</v>
      </c>
      <c r="F172" s="67"/>
      <c r="G172" s="68"/>
      <c r="H172" s="68"/>
      <c r="I172" s="68"/>
      <c r="J172" s="68"/>
      <c r="K172" s="69"/>
      <c r="L172" s="20"/>
    </row>
    <row r="173" spans="1:19" ht="16.5" customHeight="1">
      <c r="A173" s="48">
        <f>A172+0.1</f>
        <v>1.1000000000000001</v>
      </c>
      <c r="B173" s="49" t="s">
        <v>66</v>
      </c>
      <c r="C173" s="60" t="s">
        <v>30</v>
      </c>
      <c r="D173" s="60">
        <v>89</v>
      </c>
      <c r="E173" s="60">
        <f>D173*E172</f>
        <v>0.26700000000000002</v>
      </c>
      <c r="F173" s="71"/>
      <c r="G173" s="71"/>
      <c r="H173" s="72"/>
      <c r="I173" s="72"/>
      <c r="J173" s="68"/>
      <c r="K173" s="69"/>
      <c r="L173" s="73"/>
    </row>
    <row r="174" spans="1:19" ht="16.5" customHeight="1">
      <c r="A174" s="182">
        <f t="shared" ref="A174:A176" si="15">A173+0.1</f>
        <v>1.2000000000000002</v>
      </c>
      <c r="B174" s="37" t="s">
        <v>67</v>
      </c>
      <c r="C174" s="37" t="s">
        <v>116</v>
      </c>
      <c r="D174" s="39">
        <v>37</v>
      </c>
      <c r="E174" s="40">
        <f>D174*E172</f>
        <v>0.111</v>
      </c>
      <c r="F174" s="74"/>
      <c r="G174" s="75"/>
      <c r="H174" s="75"/>
      <c r="I174" s="74"/>
      <c r="J174" s="40"/>
      <c r="K174" s="39"/>
      <c r="L174" s="75"/>
    </row>
    <row r="175" spans="1:19" ht="16.5" customHeight="1">
      <c r="A175" s="182">
        <f t="shared" si="15"/>
        <v>1.3000000000000003</v>
      </c>
      <c r="B175" s="81" t="s">
        <v>68</v>
      </c>
      <c r="C175" s="81" t="s">
        <v>69</v>
      </c>
      <c r="D175" s="32">
        <v>115</v>
      </c>
      <c r="E175" s="78">
        <f>D175*E172</f>
        <v>0.34500000000000003</v>
      </c>
      <c r="F175" s="78"/>
      <c r="G175" s="32"/>
      <c r="H175" s="92"/>
      <c r="I175" s="79"/>
      <c r="J175" s="79"/>
      <c r="K175" s="92"/>
      <c r="L175" s="92"/>
    </row>
    <row r="176" spans="1:19" ht="16.5" customHeight="1">
      <c r="A176" s="182">
        <f t="shared" si="15"/>
        <v>1.4000000000000004</v>
      </c>
      <c r="B176" s="34" t="s">
        <v>107</v>
      </c>
      <c r="C176" s="34" t="s">
        <v>149</v>
      </c>
      <c r="D176" s="33">
        <v>2</v>
      </c>
      <c r="E176" s="31">
        <f>D176*E172</f>
        <v>6.0000000000000001E-3</v>
      </c>
      <c r="F176" s="31"/>
      <c r="G176" s="33"/>
      <c r="H176" s="31"/>
      <c r="I176" s="33"/>
      <c r="J176" s="31"/>
      <c r="K176" s="33"/>
      <c r="L176" s="33"/>
    </row>
    <row r="177" spans="1:18" ht="39.75" customHeight="1">
      <c r="A177" s="183">
        <v>2</v>
      </c>
      <c r="B177" s="43" t="s">
        <v>156</v>
      </c>
      <c r="C177" s="43" t="s">
        <v>41</v>
      </c>
      <c r="D177" s="20"/>
      <c r="E177" s="44">
        <v>2.5000000000000001E-2</v>
      </c>
      <c r="F177" s="45"/>
      <c r="G177" s="92"/>
      <c r="H177" s="92"/>
      <c r="I177" s="79"/>
      <c r="J177" s="79"/>
      <c r="K177" s="92"/>
      <c r="L177" s="20"/>
    </row>
    <row r="178" spans="1:18" ht="16.5" customHeight="1">
      <c r="A178" s="184">
        <f>A177+0.1</f>
        <v>2.1</v>
      </c>
      <c r="B178" s="70" t="s">
        <v>52</v>
      </c>
      <c r="C178" s="70" t="s">
        <v>30</v>
      </c>
      <c r="D178" s="49">
        <v>450</v>
      </c>
      <c r="E178" s="60">
        <f>D178*E177</f>
        <v>11.25</v>
      </c>
      <c r="F178" s="185"/>
      <c r="G178" s="186"/>
      <c r="H178" s="26"/>
      <c r="I178" s="60"/>
      <c r="J178" s="185"/>
      <c r="K178" s="186"/>
      <c r="L178" s="49"/>
      <c r="R178" s="331"/>
    </row>
    <row r="179" spans="1:18" ht="16.5" customHeight="1">
      <c r="A179" s="187">
        <f>A178+0.1</f>
        <v>2.2000000000000002</v>
      </c>
      <c r="B179" s="37" t="s">
        <v>67</v>
      </c>
      <c r="C179" s="37" t="s">
        <v>32</v>
      </c>
      <c r="D179" s="39">
        <v>37</v>
      </c>
      <c r="E179" s="40">
        <f>D179*E177</f>
        <v>0.92500000000000004</v>
      </c>
      <c r="F179" s="74"/>
      <c r="G179" s="75"/>
      <c r="H179" s="75"/>
      <c r="I179" s="74"/>
      <c r="J179" s="40"/>
      <c r="K179" s="39"/>
      <c r="L179" s="75"/>
    </row>
    <row r="180" spans="1:18" ht="16.5" customHeight="1">
      <c r="A180" s="188">
        <f>A179+0.1</f>
        <v>2.3000000000000003</v>
      </c>
      <c r="B180" s="81" t="s">
        <v>157</v>
      </c>
      <c r="C180" s="81" t="s">
        <v>69</v>
      </c>
      <c r="D180" s="32">
        <v>102</v>
      </c>
      <c r="E180" s="78">
        <f>D180*E177</f>
        <v>2.5500000000000003</v>
      </c>
      <c r="F180" s="189"/>
      <c r="G180" s="32"/>
      <c r="H180" s="92"/>
      <c r="I180" s="79"/>
      <c r="J180" s="79"/>
      <c r="K180" s="92"/>
      <c r="L180" s="92"/>
    </row>
    <row r="181" spans="1:18" s="103" customFormat="1" ht="16.5" customHeight="1">
      <c r="A181" s="188">
        <f t="shared" ref="A181:A183" si="16">A180+0.1</f>
        <v>2.4000000000000004</v>
      </c>
      <c r="B181" s="110" t="s">
        <v>198</v>
      </c>
      <c r="C181" s="110" t="s">
        <v>74</v>
      </c>
      <c r="D181" s="118">
        <v>161</v>
      </c>
      <c r="E181" s="118">
        <f>D181*E177</f>
        <v>4.0250000000000004</v>
      </c>
      <c r="F181" s="234"/>
      <c r="G181" s="118"/>
      <c r="H181" s="127"/>
      <c r="I181" s="127"/>
      <c r="J181" s="127"/>
      <c r="K181" s="127"/>
      <c r="L181" s="127"/>
    </row>
    <row r="182" spans="1:18" s="103" customFormat="1" ht="16.5" customHeight="1">
      <c r="A182" s="188">
        <f t="shared" si="16"/>
        <v>2.5000000000000004</v>
      </c>
      <c r="B182" s="110" t="s">
        <v>199</v>
      </c>
      <c r="C182" s="110" t="s">
        <v>69</v>
      </c>
      <c r="D182" s="118">
        <v>2</v>
      </c>
      <c r="E182" s="118">
        <f>D182*E177</f>
        <v>0.05</v>
      </c>
      <c r="F182" s="234"/>
      <c r="G182" s="118"/>
      <c r="H182" s="127"/>
      <c r="I182" s="127"/>
      <c r="J182" s="127"/>
      <c r="K182" s="127"/>
      <c r="L182" s="127"/>
    </row>
    <row r="183" spans="1:18" ht="16.5" customHeight="1">
      <c r="A183" s="188">
        <f t="shared" si="16"/>
        <v>2.6000000000000005</v>
      </c>
      <c r="B183" s="81" t="s">
        <v>33</v>
      </c>
      <c r="C183" s="81" t="s">
        <v>8</v>
      </c>
      <c r="D183" s="32">
        <v>28</v>
      </c>
      <c r="E183" s="78">
        <f>D183*E177</f>
        <v>0.70000000000000007</v>
      </c>
      <c r="F183" s="78"/>
      <c r="G183" s="32"/>
      <c r="H183" s="92"/>
      <c r="I183" s="79"/>
      <c r="J183" s="79"/>
      <c r="K183" s="92"/>
      <c r="L183" s="92"/>
    </row>
    <row r="184" spans="1:18" ht="35.25" customHeight="1">
      <c r="A184" s="183">
        <v>3</v>
      </c>
      <c r="B184" s="11" t="s">
        <v>158</v>
      </c>
      <c r="C184" s="11" t="s">
        <v>159</v>
      </c>
      <c r="D184" s="33"/>
      <c r="E184" s="31">
        <v>2</v>
      </c>
      <c r="F184" s="31"/>
      <c r="G184" s="33"/>
      <c r="H184" s="33"/>
      <c r="I184" s="33"/>
      <c r="J184" s="31"/>
      <c r="K184" s="33"/>
      <c r="L184" s="24"/>
    </row>
    <row r="185" spans="1:18" ht="16.5" customHeight="1">
      <c r="A185" s="184">
        <f>A184+0.1</f>
        <v>3.1</v>
      </c>
      <c r="B185" s="70" t="s">
        <v>52</v>
      </c>
      <c r="C185" s="70" t="s">
        <v>116</v>
      </c>
      <c r="D185" s="49" t="s">
        <v>26</v>
      </c>
      <c r="E185" s="60">
        <v>2</v>
      </c>
      <c r="F185" s="185"/>
      <c r="G185" s="186"/>
      <c r="H185" s="26"/>
      <c r="I185" s="60"/>
      <c r="J185" s="185"/>
      <c r="K185" s="186"/>
      <c r="L185" s="49"/>
    </row>
    <row r="186" spans="1:18" ht="16.5" customHeight="1">
      <c r="A186" s="188">
        <f>A185+0.1</f>
        <v>3.2</v>
      </c>
      <c r="B186" s="81" t="s">
        <v>160</v>
      </c>
      <c r="C186" s="81" t="s">
        <v>114</v>
      </c>
      <c r="D186" s="32" t="s">
        <v>26</v>
      </c>
      <c r="E186" s="78">
        <f>9.46*E184</f>
        <v>18.920000000000002</v>
      </c>
      <c r="F186" s="78"/>
      <c r="G186" s="32"/>
      <c r="H186" s="92"/>
      <c r="I186" s="79"/>
      <c r="J186" s="79"/>
      <c r="K186" s="92"/>
      <c r="L186" s="92"/>
      <c r="O186" s="190">
        <f>F186:F1879</f>
        <v>0</v>
      </c>
    </row>
    <row r="187" spans="1:18" ht="16.5" customHeight="1">
      <c r="A187" s="188">
        <f t="shared" ref="A187:A188" si="17">A186+0.1</f>
        <v>3.3000000000000003</v>
      </c>
      <c r="B187" s="81" t="s">
        <v>161</v>
      </c>
      <c r="C187" s="81" t="s">
        <v>114</v>
      </c>
      <c r="D187" s="78" t="s">
        <v>26</v>
      </c>
      <c r="E187" s="78">
        <f>8.18*E184</f>
        <v>16.36</v>
      </c>
      <c r="F187" s="78"/>
      <c r="G187" s="32"/>
      <c r="H187" s="92"/>
      <c r="I187" s="79"/>
      <c r="J187" s="79"/>
      <c r="K187" s="92"/>
      <c r="L187" s="92"/>
      <c r="O187" s="5">
        <f>0.28*E187</f>
        <v>4.5808</v>
      </c>
    </row>
    <row r="188" spans="1:18" ht="16.5" customHeight="1">
      <c r="A188" s="188">
        <f t="shared" si="17"/>
        <v>3.4000000000000004</v>
      </c>
      <c r="B188" s="81" t="s">
        <v>162</v>
      </c>
      <c r="C188" s="81" t="s">
        <v>77</v>
      </c>
      <c r="D188" s="33" t="s">
        <v>26</v>
      </c>
      <c r="E188" s="33">
        <v>19.2</v>
      </c>
      <c r="F188" s="31"/>
      <c r="G188" s="33"/>
      <c r="H188" s="33"/>
      <c r="I188" s="33"/>
      <c r="J188" s="31"/>
      <c r="K188" s="33"/>
      <c r="L188" s="92"/>
    </row>
    <row r="189" spans="1:18" ht="16.5" customHeight="1">
      <c r="A189" s="188">
        <f>A188+0.1</f>
        <v>3.5000000000000004</v>
      </c>
      <c r="B189" s="81" t="s">
        <v>163</v>
      </c>
      <c r="C189" s="81" t="s">
        <v>74</v>
      </c>
      <c r="D189" s="33" t="s">
        <v>26</v>
      </c>
      <c r="E189" s="33">
        <v>25.6</v>
      </c>
      <c r="F189" s="31"/>
      <c r="G189" s="33"/>
      <c r="H189" s="33"/>
      <c r="I189" s="33"/>
      <c r="J189" s="31"/>
      <c r="K189" s="33"/>
      <c r="L189" s="92"/>
    </row>
    <row r="190" spans="1:18" s="103" customFormat="1" ht="16.5" customHeight="1">
      <c r="A190" s="191">
        <f t="shared" ref="A190" si="18">A189+0.1</f>
        <v>3.6000000000000005</v>
      </c>
      <c r="B190" s="110" t="s">
        <v>164</v>
      </c>
      <c r="C190" s="110" t="s">
        <v>165</v>
      </c>
      <c r="D190" s="118" t="s">
        <v>26</v>
      </c>
      <c r="E190" s="118">
        <v>1</v>
      </c>
      <c r="F190" s="118"/>
      <c r="G190" s="118"/>
      <c r="H190" s="127"/>
      <c r="I190" s="127"/>
      <c r="J190" s="127"/>
      <c r="K190" s="127"/>
      <c r="L190" s="127"/>
    </row>
    <row r="191" spans="1:18" ht="33" customHeight="1">
      <c r="A191" s="166">
        <v>4</v>
      </c>
      <c r="B191" s="62" t="s">
        <v>166</v>
      </c>
      <c r="C191" s="62" t="s">
        <v>159</v>
      </c>
      <c r="D191" s="159"/>
      <c r="E191" s="159">
        <v>2</v>
      </c>
      <c r="F191" s="159"/>
      <c r="G191" s="159"/>
      <c r="H191" s="159"/>
      <c r="I191" s="159"/>
      <c r="J191" s="159"/>
      <c r="K191" s="159"/>
      <c r="L191" s="157"/>
    </row>
    <row r="192" spans="1:18" ht="15" customHeight="1">
      <c r="A192" s="170">
        <f>A191+0.1</f>
        <v>4.0999999999999996</v>
      </c>
      <c r="B192" s="123" t="s">
        <v>52</v>
      </c>
      <c r="C192" s="123" t="s">
        <v>116</v>
      </c>
      <c r="D192" s="50" t="s">
        <v>26</v>
      </c>
      <c r="E192" s="50">
        <v>2</v>
      </c>
      <c r="F192" s="177"/>
      <c r="G192" s="177"/>
      <c r="H192" s="173"/>
      <c r="I192" s="50"/>
      <c r="J192" s="177"/>
      <c r="K192" s="177"/>
      <c r="L192" s="50"/>
    </row>
    <row r="193" spans="1:19" ht="16.5" customHeight="1">
      <c r="A193" s="191">
        <f>A192+0.1</f>
        <v>4.1999999999999993</v>
      </c>
      <c r="B193" s="179" t="s">
        <v>167</v>
      </c>
      <c r="C193" s="179" t="s">
        <v>100</v>
      </c>
      <c r="D193" s="146" t="s">
        <v>26</v>
      </c>
      <c r="E193" s="146">
        <v>13.48</v>
      </c>
      <c r="F193" s="146"/>
      <c r="G193" s="146"/>
      <c r="H193" s="122"/>
      <c r="I193" s="122"/>
      <c r="J193" s="122"/>
      <c r="K193" s="122"/>
      <c r="L193" s="127"/>
      <c r="O193" s="5">
        <f>E193*0.6</f>
        <v>8.0879999999999992</v>
      </c>
      <c r="Q193" s="192"/>
      <c r="R193" s="192"/>
      <c r="S193" s="192"/>
    </row>
    <row r="194" spans="1:19" s="192" customFormat="1" ht="18.75" customHeight="1">
      <c r="A194" s="191">
        <f t="shared" ref="A194:A197" si="19">A193+0.1</f>
        <v>4.2999999999999989</v>
      </c>
      <c r="B194" s="179" t="s">
        <v>168</v>
      </c>
      <c r="C194" s="179" t="s">
        <v>25</v>
      </c>
      <c r="D194" s="146" t="s">
        <v>26</v>
      </c>
      <c r="E194" s="146">
        <v>0.5</v>
      </c>
      <c r="F194" s="146"/>
      <c r="G194" s="146"/>
      <c r="H194" s="122"/>
      <c r="I194" s="122"/>
      <c r="J194" s="122"/>
      <c r="K194" s="122"/>
      <c r="L194" s="127"/>
      <c r="O194" s="340">
        <f>E194</f>
        <v>0.5</v>
      </c>
      <c r="Q194" s="5"/>
      <c r="R194" s="5"/>
      <c r="S194" s="5"/>
    </row>
    <row r="195" spans="1:19" ht="16.5" customHeight="1">
      <c r="A195" s="191">
        <f t="shared" si="19"/>
        <v>4.3999999999999986</v>
      </c>
      <c r="B195" s="179" t="s">
        <v>169</v>
      </c>
      <c r="C195" s="179" t="s">
        <v>25</v>
      </c>
      <c r="D195" s="146" t="s">
        <v>26</v>
      </c>
      <c r="E195" s="146">
        <v>0.65</v>
      </c>
      <c r="F195" s="146"/>
      <c r="G195" s="146"/>
      <c r="H195" s="122"/>
      <c r="I195" s="122"/>
      <c r="J195" s="122"/>
      <c r="K195" s="122"/>
      <c r="L195" s="127"/>
      <c r="O195" s="340">
        <f>E195</f>
        <v>0.65</v>
      </c>
    </row>
    <row r="196" spans="1:19" ht="19.5" customHeight="1">
      <c r="A196" s="191">
        <f t="shared" si="19"/>
        <v>4.4999999999999982</v>
      </c>
      <c r="B196" s="179" t="s">
        <v>170</v>
      </c>
      <c r="C196" s="179" t="s">
        <v>116</v>
      </c>
      <c r="D196" s="146" t="s">
        <v>26</v>
      </c>
      <c r="E196" s="146">
        <v>2</v>
      </c>
      <c r="F196" s="146"/>
      <c r="G196" s="146"/>
      <c r="H196" s="122"/>
      <c r="I196" s="122"/>
      <c r="J196" s="122"/>
      <c r="K196" s="122"/>
      <c r="L196" s="127"/>
      <c r="O196" s="190">
        <f>SUM(O186:O195)</f>
        <v>13.8188</v>
      </c>
    </row>
    <row r="197" spans="1:19" s="103" customFormat="1" ht="16.5" customHeight="1">
      <c r="A197" s="191">
        <f t="shared" si="19"/>
        <v>4.5999999999999979</v>
      </c>
      <c r="B197" s="110" t="s">
        <v>164</v>
      </c>
      <c r="C197" s="110" t="s">
        <v>165</v>
      </c>
      <c r="D197" s="118" t="s">
        <v>26</v>
      </c>
      <c r="E197" s="118">
        <v>1</v>
      </c>
      <c r="F197" s="118"/>
      <c r="G197" s="118"/>
      <c r="H197" s="127"/>
      <c r="I197" s="127"/>
      <c r="J197" s="127"/>
      <c r="K197" s="127"/>
      <c r="L197" s="127"/>
      <c r="M197" s="103" t="s">
        <v>227</v>
      </c>
    </row>
    <row r="198" spans="1:19" ht="36.75" customHeight="1">
      <c r="A198" s="121">
        <v>5</v>
      </c>
      <c r="B198" s="62" t="s">
        <v>128</v>
      </c>
      <c r="C198" s="62" t="s">
        <v>109</v>
      </c>
      <c r="D198" s="157"/>
      <c r="E198" s="298">
        <v>24.518799999999999</v>
      </c>
      <c r="F198" s="157"/>
      <c r="G198" s="157"/>
      <c r="H198" s="157"/>
      <c r="I198" s="157"/>
      <c r="J198" s="157"/>
      <c r="K198" s="157"/>
      <c r="L198" s="157"/>
      <c r="Q198" s="324"/>
      <c r="R198" s="41"/>
      <c r="S198" s="41"/>
    </row>
    <row r="199" spans="1:19" ht="18" customHeight="1">
      <c r="A199" s="171">
        <f t="shared" ref="A199:A203" si="20">A198+0.1</f>
        <v>5.0999999999999996</v>
      </c>
      <c r="B199" s="171" t="s">
        <v>121</v>
      </c>
      <c r="C199" s="171" t="s">
        <v>30</v>
      </c>
      <c r="D199" s="172">
        <v>0.38800000000000001</v>
      </c>
      <c r="E199" s="173">
        <f>E198*D199</f>
        <v>9.5132943999999995</v>
      </c>
      <c r="F199" s="173"/>
      <c r="G199" s="173"/>
      <c r="H199" s="173"/>
      <c r="I199" s="173"/>
      <c r="J199" s="173"/>
      <c r="K199" s="173"/>
      <c r="L199" s="173"/>
      <c r="Q199" s="324"/>
      <c r="R199" s="41"/>
      <c r="S199" s="41"/>
    </row>
    <row r="200" spans="1:19" ht="18" customHeight="1">
      <c r="A200" s="193">
        <f t="shared" si="20"/>
        <v>5.1999999999999993</v>
      </c>
      <c r="B200" s="193" t="s">
        <v>129</v>
      </c>
      <c r="C200" s="194" t="s">
        <v>32</v>
      </c>
      <c r="D200" s="195">
        <v>3.0000000000000001E-3</v>
      </c>
      <c r="E200" s="196">
        <f>D200*E198</f>
        <v>7.3556399999999994E-2</v>
      </c>
      <c r="F200" s="196"/>
      <c r="G200" s="196"/>
      <c r="H200" s="196"/>
      <c r="I200" s="196"/>
      <c r="J200" s="196"/>
      <c r="K200" s="196"/>
      <c r="L200" s="196"/>
      <c r="Q200" s="324"/>
      <c r="R200" s="41"/>
      <c r="S200" s="41"/>
    </row>
    <row r="201" spans="1:19" s="103" customFormat="1" ht="18" customHeight="1">
      <c r="A201" s="110">
        <f t="shared" si="20"/>
        <v>5.2999999999999989</v>
      </c>
      <c r="B201" s="147" t="s">
        <v>131</v>
      </c>
      <c r="C201" s="147" t="s">
        <v>77</v>
      </c>
      <c r="D201" s="161">
        <v>0.253</v>
      </c>
      <c r="E201" s="159">
        <f>D201*E198</f>
        <v>6.2032563999999999</v>
      </c>
      <c r="F201" s="159"/>
      <c r="G201" s="159"/>
      <c r="H201" s="159"/>
      <c r="I201" s="159"/>
      <c r="J201" s="159"/>
      <c r="K201" s="159"/>
      <c r="L201" s="159"/>
      <c r="Q201" s="362"/>
      <c r="R201" s="291"/>
      <c r="S201" s="291"/>
    </row>
    <row r="202" spans="1:19" s="103" customFormat="1" ht="18" customHeight="1">
      <c r="A202" s="110">
        <f t="shared" si="20"/>
        <v>5.3999999999999986</v>
      </c>
      <c r="B202" s="147" t="s">
        <v>130</v>
      </c>
      <c r="C202" s="147" t="s">
        <v>74</v>
      </c>
      <c r="D202" s="159" t="s">
        <v>26</v>
      </c>
      <c r="E202" s="159">
        <f>E199*0.1</f>
        <v>0.95132943999999997</v>
      </c>
      <c r="F202" s="159"/>
      <c r="G202" s="159"/>
      <c r="H202" s="159"/>
      <c r="I202" s="159"/>
      <c r="J202" s="159"/>
      <c r="K202" s="159"/>
      <c r="L202" s="159"/>
      <c r="Q202" s="362"/>
      <c r="R202" s="291"/>
      <c r="S202" s="291"/>
    </row>
    <row r="203" spans="1:19" s="103" customFormat="1" ht="18" customHeight="1">
      <c r="A203" s="110">
        <f t="shared" si="20"/>
        <v>5.4999999999999982</v>
      </c>
      <c r="B203" s="147" t="s">
        <v>171</v>
      </c>
      <c r="C203" s="147" t="s">
        <v>77</v>
      </c>
      <c r="D203" s="161">
        <v>2.7E-2</v>
      </c>
      <c r="E203" s="159">
        <f>E198*D203</f>
        <v>0.66200759999999992</v>
      </c>
      <c r="F203" s="159"/>
      <c r="G203" s="159"/>
      <c r="H203" s="159"/>
      <c r="I203" s="159"/>
      <c r="J203" s="159"/>
      <c r="K203" s="159"/>
      <c r="L203" s="159"/>
      <c r="Q203" s="362"/>
      <c r="R203" s="291"/>
      <c r="S203" s="291"/>
    </row>
    <row r="204" spans="1:19" s="103" customFormat="1" ht="18" customHeight="1">
      <c r="A204" s="110">
        <f>A201+0.1</f>
        <v>5.3999999999999986</v>
      </c>
      <c r="B204" s="147" t="s">
        <v>33</v>
      </c>
      <c r="C204" s="147" t="s">
        <v>32</v>
      </c>
      <c r="D204" s="161">
        <v>1.9E-3</v>
      </c>
      <c r="E204" s="159">
        <f>D204*E198</f>
        <v>4.6585719999999997E-2</v>
      </c>
      <c r="F204" s="159"/>
      <c r="G204" s="159"/>
      <c r="H204" s="159"/>
      <c r="I204" s="159"/>
      <c r="J204" s="159"/>
      <c r="K204" s="159"/>
      <c r="L204" s="159"/>
      <c r="Q204" s="362"/>
      <c r="R204" s="291"/>
      <c r="S204" s="291"/>
    </row>
    <row r="205" spans="1:19" ht="18" customHeight="1">
      <c r="A205" s="292"/>
      <c r="B205" s="232" t="s">
        <v>44</v>
      </c>
      <c r="C205" s="293"/>
      <c r="D205" s="293"/>
      <c r="E205" s="294"/>
      <c r="F205" s="294"/>
      <c r="G205" s="300"/>
      <c r="H205" s="293"/>
      <c r="I205" s="300"/>
      <c r="J205" s="294"/>
      <c r="K205" s="300"/>
      <c r="L205" s="295"/>
      <c r="M205" s="190">
        <f>G205+I205+K205</f>
        <v>0</v>
      </c>
      <c r="P205" s="190"/>
      <c r="Q205" s="324"/>
      <c r="R205" s="41"/>
      <c r="S205" s="41"/>
    </row>
    <row r="206" spans="1:19" ht="18" customHeight="1">
      <c r="A206" s="292"/>
      <c r="B206" s="293" t="s">
        <v>45</v>
      </c>
      <c r="C206" s="294" t="s">
        <v>32</v>
      </c>
      <c r="D206" s="301" t="s">
        <v>220</v>
      </c>
      <c r="E206" s="294"/>
      <c r="F206" s="294"/>
      <c r="G206" s="293"/>
      <c r="H206" s="293"/>
      <c r="I206" s="300"/>
      <c r="J206" s="294"/>
      <c r="K206" s="300"/>
      <c r="L206" s="295"/>
      <c r="M206" s="190">
        <f>SUM(L198,L177,L172)</f>
        <v>0</v>
      </c>
      <c r="N206" s="410">
        <f>M206+M207</f>
        <v>0</v>
      </c>
      <c r="Q206" s="324"/>
      <c r="R206" s="41"/>
      <c r="S206" s="41"/>
    </row>
    <row r="207" spans="1:19" ht="18" customHeight="1">
      <c r="A207" s="296"/>
      <c r="B207" s="296" t="s">
        <v>132</v>
      </c>
      <c r="C207" s="296" t="s">
        <v>32</v>
      </c>
      <c r="D207" s="302" t="s">
        <v>220</v>
      </c>
      <c r="E207" s="296"/>
      <c r="F207" s="296"/>
      <c r="G207" s="297"/>
      <c r="H207" s="297"/>
      <c r="I207" s="297"/>
      <c r="J207" s="296"/>
      <c r="K207" s="297"/>
      <c r="L207" s="297"/>
      <c r="M207" s="190">
        <f>SUM(L191,L184)</f>
        <v>0</v>
      </c>
      <c r="N207" s="411"/>
      <c r="Q207" s="324"/>
      <c r="R207" s="41"/>
      <c r="S207" s="41"/>
    </row>
    <row r="208" spans="1:19" ht="18" customHeight="1">
      <c r="A208" s="292"/>
      <c r="B208" s="293" t="s">
        <v>46</v>
      </c>
      <c r="C208" s="294" t="s">
        <v>32</v>
      </c>
      <c r="D208" s="293"/>
      <c r="E208" s="294"/>
      <c r="F208" s="294"/>
      <c r="G208" s="293"/>
      <c r="H208" s="293"/>
      <c r="I208" s="300"/>
      <c r="J208" s="294"/>
      <c r="K208" s="300"/>
      <c r="L208" s="295"/>
      <c r="Q208" s="324"/>
      <c r="R208" s="41"/>
      <c r="S208" s="41"/>
    </row>
    <row r="209" spans="1:19" ht="18" customHeight="1">
      <c r="A209" s="292"/>
      <c r="B209" s="293" t="s">
        <v>47</v>
      </c>
      <c r="C209" s="294" t="s">
        <v>32</v>
      </c>
      <c r="D209" s="301" t="s">
        <v>220</v>
      </c>
      <c r="E209" s="294"/>
      <c r="F209" s="294"/>
      <c r="G209" s="293"/>
      <c r="H209" s="293"/>
      <c r="I209" s="300"/>
      <c r="J209" s="294"/>
      <c r="K209" s="300"/>
      <c r="L209" s="295"/>
      <c r="Q209" s="324"/>
      <c r="R209" s="41"/>
      <c r="S209" s="41"/>
    </row>
    <row r="210" spans="1:19" ht="18" customHeight="1">
      <c r="A210" s="292"/>
      <c r="B210" s="232" t="s">
        <v>172</v>
      </c>
      <c r="C210" s="293"/>
      <c r="D210" s="293"/>
      <c r="E210" s="294"/>
      <c r="F210" s="294"/>
      <c r="G210" s="303"/>
      <c r="H210" s="293"/>
      <c r="I210" s="300"/>
      <c r="J210" s="294"/>
      <c r="K210" s="300"/>
      <c r="L210" s="295"/>
      <c r="Q210" s="324"/>
      <c r="R210" s="41"/>
      <c r="S210" s="41"/>
    </row>
    <row r="211" spans="1:19" ht="29.25" customHeight="1">
      <c r="A211" s="10"/>
      <c r="B211" s="11" t="s">
        <v>173</v>
      </c>
      <c r="C211" s="12"/>
      <c r="D211" s="13"/>
      <c r="E211" s="14"/>
      <c r="F211" s="14"/>
      <c r="G211" s="14"/>
      <c r="H211" s="14"/>
      <c r="I211" s="14"/>
      <c r="J211" s="14"/>
      <c r="K211" s="14"/>
      <c r="L211" s="197"/>
      <c r="Q211" s="324"/>
      <c r="R211" s="41"/>
      <c r="S211" s="41"/>
    </row>
    <row r="212" spans="1:19" ht="24" customHeight="1">
      <c r="A212" s="43">
        <v>1</v>
      </c>
      <c r="B212" s="198" t="s">
        <v>174</v>
      </c>
      <c r="C212" s="43" t="s">
        <v>116</v>
      </c>
      <c r="D212" s="199"/>
      <c r="E212" s="199">
        <v>8</v>
      </c>
      <c r="F212" s="200"/>
      <c r="G212" s="201"/>
      <c r="H212" s="33"/>
      <c r="I212" s="24"/>
      <c r="J212" s="19"/>
      <c r="K212" s="24"/>
      <c r="L212" s="24"/>
      <c r="Q212" s="324"/>
      <c r="R212" s="41"/>
      <c r="S212" s="41"/>
    </row>
    <row r="213" spans="1:19" ht="18" customHeight="1">
      <c r="A213" s="25">
        <f>A212+0.1</f>
        <v>1.1000000000000001</v>
      </c>
      <c r="B213" s="25" t="s">
        <v>96</v>
      </c>
      <c r="C213" s="202" t="s">
        <v>32</v>
      </c>
      <c r="D213" s="203">
        <v>2.5499999999999998</v>
      </c>
      <c r="E213" s="203">
        <f>D213*E212</f>
        <v>20.399999999999999</v>
      </c>
      <c r="F213" s="31"/>
      <c r="G213" s="33"/>
      <c r="H213" s="26"/>
      <c r="I213" s="204"/>
      <c r="J213" s="31"/>
      <c r="K213" s="33"/>
      <c r="L213" s="204"/>
      <c r="Q213" s="324"/>
      <c r="R213" s="41"/>
      <c r="S213" s="41"/>
    </row>
    <row r="214" spans="1:19" ht="18" customHeight="1">
      <c r="A214" s="12">
        <f>A213+0.1</f>
        <v>1.2000000000000002</v>
      </c>
      <c r="B214" s="12" t="s">
        <v>82</v>
      </c>
      <c r="C214" s="205" t="s">
        <v>32</v>
      </c>
      <c r="D214" s="206">
        <v>0.86</v>
      </c>
      <c r="E214" s="207">
        <f>D214*E213</f>
        <v>17.543999999999997</v>
      </c>
      <c r="F214" s="31"/>
      <c r="G214" s="33"/>
      <c r="H214" s="33"/>
      <c r="I214" s="33"/>
      <c r="J214" s="208"/>
      <c r="K214" s="206"/>
      <c r="L214" s="209"/>
      <c r="Q214" s="324"/>
      <c r="R214" s="41"/>
      <c r="S214" s="41"/>
    </row>
    <row r="215" spans="1:19" ht="18" customHeight="1">
      <c r="A215" s="77">
        <f t="shared" ref="A215:A216" si="21">A214+0.1</f>
        <v>1.3000000000000003</v>
      </c>
      <c r="B215" s="34" t="s">
        <v>175</v>
      </c>
      <c r="C215" s="34" t="s">
        <v>116</v>
      </c>
      <c r="D215" s="210">
        <v>1</v>
      </c>
      <c r="E215" s="211">
        <f>D215*E212</f>
        <v>8</v>
      </c>
      <c r="F215" s="31"/>
      <c r="G215" s="33"/>
      <c r="H215" s="33"/>
      <c r="I215" s="33"/>
      <c r="J215" s="208"/>
      <c r="K215" s="206"/>
      <c r="L215" s="33"/>
      <c r="Q215" s="324"/>
      <c r="R215" s="41"/>
      <c r="S215" s="41"/>
    </row>
    <row r="216" spans="1:19" ht="21" customHeight="1">
      <c r="A216" s="77">
        <f t="shared" si="21"/>
        <v>1.4000000000000004</v>
      </c>
      <c r="B216" s="34" t="s">
        <v>83</v>
      </c>
      <c r="C216" s="34" t="s">
        <v>32</v>
      </c>
      <c r="D216" s="33">
        <v>2.14</v>
      </c>
      <c r="E216" s="212">
        <f>D216*E212</f>
        <v>17.12</v>
      </c>
      <c r="F216" s="31"/>
      <c r="G216" s="33"/>
      <c r="H216" s="33"/>
      <c r="I216" s="33"/>
      <c r="J216" s="31"/>
      <c r="K216" s="33"/>
      <c r="L216" s="33"/>
      <c r="Q216" s="324"/>
      <c r="R216" s="41"/>
      <c r="S216" s="41"/>
    </row>
    <row r="217" spans="1:19" ht="29.25" customHeight="1">
      <c r="A217" s="43">
        <v>2</v>
      </c>
      <c r="B217" s="198" t="s">
        <v>176</v>
      </c>
      <c r="C217" s="43" t="s">
        <v>177</v>
      </c>
      <c r="D217" s="199"/>
      <c r="E217" s="199">
        <f>SUM(E220:E221)</f>
        <v>112</v>
      </c>
      <c r="F217" s="213"/>
      <c r="G217" s="33"/>
      <c r="H217" s="24"/>
      <c r="I217" s="24"/>
      <c r="J217" s="19"/>
      <c r="K217" s="24"/>
      <c r="L217" s="24"/>
      <c r="Q217" s="324"/>
      <c r="R217" s="41"/>
      <c r="S217" s="41"/>
    </row>
    <row r="218" spans="1:19" ht="18" customHeight="1">
      <c r="A218" s="25">
        <f t="shared" ref="A218:A226" si="22">A217+0.1</f>
        <v>2.1</v>
      </c>
      <c r="B218" s="25" t="s">
        <v>96</v>
      </c>
      <c r="C218" s="25" t="s">
        <v>32</v>
      </c>
      <c r="D218" s="35">
        <v>7.0000000000000007E-2</v>
      </c>
      <c r="E218" s="35">
        <f>D218*E217</f>
        <v>7.8400000000000007</v>
      </c>
      <c r="F218" s="27"/>
      <c r="G218" s="55"/>
      <c r="H218" s="26"/>
      <c r="I218" s="26"/>
      <c r="J218" s="27"/>
      <c r="K218" s="25"/>
      <c r="L218" s="204"/>
      <c r="Q218" s="324"/>
      <c r="R218" s="41"/>
      <c r="S218" s="41"/>
    </row>
    <row r="219" spans="1:19" ht="18" customHeight="1">
      <c r="A219" s="12">
        <f t="shared" si="22"/>
        <v>2.2000000000000002</v>
      </c>
      <c r="B219" s="12" t="s">
        <v>82</v>
      </c>
      <c r="C219" s="12" t="s">
        <v>57</v>
      </c>
      <c r="D219" s="36">
        <v>4.8399999999999999E-2</v>
      </c>
      <c r="E219" s="36">
        <f>D219*E217</f>
        <v>5.4207999999999998</v>
      </c>
      <c r="F219" s="58"/>
      <c r="G219" s="214"/>
      <c r="H219" s="214"/>
      <c r="I219" s="12"/>
      <c r="J219" s="14"/>
      <c r="K219" s="13"/>
      <c r="L219" s="209"/>
      <c r="Q219" s="324"/>
      <c r="R219" s="41"/>
      <c r="S219" s="41"/>
    </row>
    <row r="220" spans="1:19" ht="18" customHeight="1">
      <c r="A220" s="77">
        <f t="shared" si="22"/>
        <v>2.3000000000000003</v>
      </c>
      <c r="B220" s="30" t="s">
        <v>178</v>
      </c>
      <c r="C220" s="34" t="s">
        <v>177</v>
      </c>
      <c r="D220" s="33" t="s">
        <v>26</v>
      </c>
      <c r="E220" s="215">
        <v>88</v>
      </c>
      <c r="F220" s="31"/>
      <c r="G220" s="33"/>
      <c r="H220" s="33"/>
      <c r="I220" s="33"/>
      <c r="J220" s="31"/>
      <c r="K220" s="33"/>
      <c r="L220" s="33"/>
      <c r="Q220" s="324"/>
      <c r="R220" s="41"/>
      <c r="S220" s="41"/>
    </row>
    <row r="221" spans="1:19" ht="16.5" customHeight="1">
      <c r="A221" s="77">
        <f t="shared" si="22"/>
        <v>2.4000000000000004</v>
      </c>
      <c r="B221" s="34" t="s">
        <v>179</v>
      </c>
      <c r="C221" s="34" t="s">
        <v>177</v>
      </c>
      <c r="D221" s="33" t="s">
        <v>26</v>
      </c>
      <c r="E221" s="215">
        <v>24</v>
      </c>
      <c r="F221" s="31"/>
      <c r="G221" s="33"/>
      <c r="H221" s="33"/>
      <c r="I221" s="33"/>
      <c r="J221" s="31"/>
      <c r="K221" s="33"/>
      <c r="L221" s="33"/>
      <c r="Q221" s="324"/>
      <c r="R221" s="41"/>
      <c r="S221" s="41"/>
    </row>
    <row r="222" spans="1:19" ht="18" customHeight="1">
      <c r="A222" s="77">
        <f t="shared" si="22"/>
        <v>2.5000000000000004</v>
      </c>
      <c r="B222" s="34" t="s">
        <v>180</v>
      </c>
      <c r="C222" s="34" t="s">
        <v>116</v>
      </c>
      <c r="D222" s="33" t="s">
        <v>26</v>
      </c>
      <c r="E222" s="212">
        <v>4</v>
      </c>
      <c r="F222" s="31"/>
      <c r="G222" s="33"/>
      <c r="H222" s="216"/>
      <c r="I222" s="34"/>
      <c r="J222" s="30"/>
      <c r="K222" s="34"/>
      <c r="L222" s="33"/>
      <c r="Q222" s="324"/>
      <c r="R222" s="41"/>
      <c r="S222" s="41"/>
    </row>
    <row r="223" spans="1:19" ht="18" customHeight="1">
      <c r="A223" s="77">
        <f>A222+0.1</f>
        <v>2.6000000000000005</v>
      </c>
      <c r="B223" s="34" t="s">
        <v>181</v>
      </c>
      <c r="C223" s="34" t="s">
        <v>37</v>
      </c>
      <c r="D223" s="33" t="s">
        <v>26</v>
      </c>
      <c r="E223" s="212">
        <v>4</v>
      </c>
      <c r="F223" s="31"/>
      <c r="G223" s="33"/>
      <c r="H223" s="216"/>
      <c r="I223" s="34"/>
      <c r="J223" s="30"/>
      <c r="K223" s="34"/>
      <c r="L223" s="33"/>
      <c r="Q223" s="324"/>
      <c r="R223" s="41"/>
      <c r="S223" s="41"/>
    </row>
    <row r="224" spans="1:19" ht="18" customHeight="1">
      <c r="A224" s="77">
        <f t="shared" si="22"/>
        <v>2.7000000000000006</v>
      </c>
      <c r="B224" s="34" t="s">
        <v>182</v>
      </c>
      <c r="C224" s="34" t="s">
        <v>37</v>
      </c>
      <c r="D224" s="33" t="s">
        <v>26</v>
      </c>
      <c r="E224" s="212">
        <v>8</v>
      </c>
      <c r="F224" s="31"/>
      <c r="G224" s="33"/>
      <c r="H224" s="216"/>
      <c r="I224" s="34"/>
      <c r="J224" s="30"/>
      <c r="K224" s="34"/>
      <c r="L224" s="33"/>
      <c r="Q224" s="324"/>
      <c r="R224" s="41"/>
      <c r="S224" s="41"/>
    </row>
    <row r="225" spans="1:19" ht="18" customHeight="1">
      <c r="A225" s="77">
        <f t="shared" si="22"/>
        <v>2.8000000000000007</v>
      </c>
      <c r="B225" s="34" t="s">
        <v>183</v>
      </c>
      <c r="C225" s="34" t="s">
        <v>37</v>
      </c>
      <c r="D225" s="33" t="s">
        <v>26</v>
      </c>
      <c r="E225" s="212">
        <v>16</v>
      </c>
      <c r="F225" s="31"/>
      <c r="G225" s="33"/>
      <c r="H225" s="216"/>
      <c r="I225" s="34"/>
      <c r="J225" s="30"/>
      <c r="K225" s="34"/>
      <c r="L225" s="33"/>
      <c r="Q225" s="324"/>
      <c r="R225" s="41"/>
      <c r="S225" s="41"/>
    </row>
    <row r="226" spans="1:19" ht="18" customHeight="1">
      <c r="A226" s="77">
        <f t="shared" si="22"/>
        <v>2.9000000000000008</v>
      </c>
      <c r="B226" s="34" t="s">
        <v>83</v>
      </c>
      <c r="C226" s="34" t="s">
        <v>32</v>
      </c>
      <c r="D226" s="33">
        <v>1.5</v>
      </c>
      <c r="E226" s="212">
        <f>D226*E217</f>
        <v>168</v>
      </c>
      <c r="F226" s="31"/>
      <c r="G226" s="33"/>
      <c r="H226" s="33"/>
      <c r="I226" s="33"/>
      <c r="J226" s="31"/>
      <c r="K226" s="33"/>
      <c r="L226" s="33"/>
      <c r="Q226" s="324"/>
      <c r="R226" s="41"/>
      <c r="S226" s="41"/>
    </row>
    <row r="227" spans="1:19" ht="34.5" customHeight="1">
      <c r="A227" s="18">
        <v>3</v>
      </c>
      <c r="B227" s="18" t="s">
        <v>184</v>
      </c>
      <c r="C227" s="18" t="s">
        <v>185</v>
      </c>
      <c r="D227" s="19"/>
      <c r="E227" s="217">
        <v>4</v>
      </c>
      <c r="F227" s="19"/>
      <c r="G227" s="218"/>
      <c r="H227" s="218"/>
      <c r="I227" s="34"/>
      <c r="J227" s="30"/>
      <c r="K227" s="30"/>
      <c r="L227" s="24"/>
      <c r="Q227" s="324"/>
      <c r="R227" s="41"/>
      <c r="S227" s="41"/>
    </row>
    <row r="228" spans="1:19" ht="18" customHeight="1">
      <c r="A228" s="27">
        <f t="shared" ref="A228:A233" si="23">A227+0.1</f>
        <v>3.1</v>
      </c>
      <c r="B228" s="27" t="s">
        <v>96</v>
      </c>
      <c r="C228" s="27" t="s">
        <v>30</v>
      </c>
      <c r="D228" s="28">
        <v>9</v>
      </c>
      <c r="E228" s="219">
        <f>E227*D228</f>
        <v>36</v>
      </c>
      <c r="F228" s="27"/>
      <c r="G228" s="220"/>
      <c r="H228" s="28"/>
      <c r="I228" s="26"/>
      <c r="J228" s="27"/>
      <c r="K228" s="27"/>
      <c r="L228" s="26"/>
      <c r="Q228" s="324"/>
      <c r="R228" s="41"/>
      <c r="S228" s="41"/>
    </row>
    <row r="229" spans="1:19" ht="18" customHeight="1">
      <c r="A229" s="58">
        <f t="shared" si="23"/>
        <v>3.2</v>
      </c>
      <c r="B229" s="58" t="s">
        <v>82</v>
      </c>
      <c r="C229" s="58" t="s">
        <v>32</v>
      </c>
      <c r="D229" s="14">
        <v>0.77</v>
      </c>
      <c r="E229" s="221">
        <f>E227*D229</f>
        <v>3.08</v>
      </c>
      <c r="F229" s="58"/>
      <c r="G229" s="222"/>
      <c r="H229" s="222"/>
      <c r="I229" s="12"/>
      <c r="J229" s="14"/>
      <c r="K229" s="14"/>
      <c r="L229" s="13"/>
      <c r="Q229" s="324"/>
      <c r="R229" s="41"/>
      <c r="S229" s="41"/>
    </row>
    <row r="230" spans="1:19" ht="18" customHeight="1">
      <c r="A230" s="30">
        <f t="shared" si="23"/>
        <v>3.3000000000000003</v>
      </c>
      <c r="B230" s="138" t="s">
        <v>103</v>
      </c>
      <c r="C230" s="138" t="s">
        <v>100</v>
      </c>
      <c r="D230" s="139" t="s">
        <v>26</v>
      </c>
      <c r="E230" s="139">
        <v>40</v>
      </c>
      <c r="F230" s="139"/>
      <c r="G230" s="139"/>
      <c r="H230" s="85"/>
      <c r="I230" s="85"/>
      <c r="J230" s="85"/>
      <c r="K230" s="84"/>
      <c r="L230" s="92"/>
      <c r="Q230" s="324"/>
      <c r="R230" s="41"/>
      <c r="S230" s="41"/>
    </row>
    <row r="231" spans="1:19" ht="18.75" customHeight="1">
      <c r="A231" s="30">
        <f t="shared" si="23"/>
        <v>3.4000000000000004</v>
      </c>
      <c r="B231" s="81" t="s">
        <v>186</v>
      </c>
      <c r="C231" s="223" t="s">
        <v>187</v>
      </c>
      <c r="D231" s="224" t="s">
        <v>26</v>
      </c>
      <c r="E231" s="225">
        <v>40</v>
      </c>
      <c r="F231" s="226"/>
      <c r="G231" s="31"/>
      <c r="H231" s="218"/>
      <c r="I231" s="34"/>
      <c r="J231" s="30"/>
      <c r="K231" s="30"/>
      <c r="L231" s="31"/>
      <c r="Q231" s="324"/>
      <c r="R231" s="41"/>
      <c r="S231" s="41"/>
    </row>
    <row r="232" spans="1:19" ht="18" customHeight="1">
      <c r="A232" s="30">
        <f t="shared" si="23"/>
        <v>3.5000000000000004</v>
      </c>
      <c r="B232" s="81" t="s">
        <v>188</v>
      </c>
      <c r="C232" s="227" t="s">
        <v>77</v>
      </c>
      <c r="D232" s="31" t="s">
        <v>26</v>
      </c>
      <c r="E232" s="31">
        <v>10</v>
      </c>
      <c r="F232" s="226"/>
      <c r="G232" s="31"/>
      <c r="H232" s="218"/>
      <c r="I232" s="34"/>
      <c r="J232" s="30"/>
      <c r="K232" s="30"/>
      <c r="L232" s="31"/>
      <c r="Q232" s="324"/>
      <c r="R232" s="41"/>
      <c r="S232" s="41"/>
    </row>
    <row r="233" spans="1:19" ht="18" customHeight="1">
      <c r="A233" s="30">
        <f t="shared" si="23"/>
        <v>3.6000000000000005</v>
      </c>
      <c r="B233" s="228" t="s">
        <v>83</v>
      </c>
      <c r="C233" s="30" t="s">
        <v>32</v>
      </c>
      <c r="D233" s="31">
        <v>0.35</v>
      </c>
      <c r="E233" s="229">
        <f>D233*E227</f>
        <v>1.4</v>
      </c>
      <c r="F233" s="226"/>
      <c r="G233" s="230"/>
      <c r="H233" s="218"/>
      <c r="I233" s="34"/>
      <c r="J233" s="30"/>
      <c r="K233" s="30"/>
      <c r="L233" s="31"/>
      <c r="Q233" s="324"/>
      <c r="R233" s="41"/>
      <c r="S233" s="41"/>
    </row>
    <row r="234" spans="1:19" ht="18" customHeight="1">
      <c r="A234" s="292"/>
      <c r="B234" s="232" t="s">
        <v>44</v>
      </c>
      <c r="C234" s="293"/>
      <c r="D234" s="293"/>
      <c r="E234" s="294"/>
      <c r="F234" s="294"/>
      <c r="G234" s="300"/>
      <c r="H234" s="293"/>
      <c r="I234" s="300"/>
      <c r="J234" s="294"/>
      <c r="K234" s="300"/>
      <c r="L234" s="295"/>
      <c r="M234" s="190">
        <f>G234+I234+K234</f>
        <v>0</v>
      </c>
      <c r="Q234" s="324"/>
      <c r="R234" s="41"/>
      <c r="S234" s="41"/>
    </row>
    <row r="235" spans="1:19" ht="18" customHeight="1">
      <c r="A235" s="292"/>
      <c r="B235" s="293" t="s">
        <v>189</v>
      </c>
      <c r="C235" s="294" t="s">
        <v>32</v>
      </c>
      <c r="D235" s="301">
        <v>0.75</v>
      </c>
      <c r="E235" s="294"/>
      <c r="F235" s="294"/>
      <c r="G235" s="293"/>
      <c r="H235" s="293"/>
      <c r="I235" s="300"/>
      <c r="J235" s="294"/>
      <c r="K235" s="300"/>
      <c r="L235" s="295"/>
      <c r="Q235" s="324"/>
      <c r="R235" s="41"/>
      <c r="S235" s="41"/>
    </row>
    <row r="236" spans="1:19" ht="18" customHeight="1">
      <c r="A236" s="292"/>
      <c r="B236" s="293" t="s">
        <v>46</v>
      </c>
      <c r="C236" s="294" t="s">
        <v>32</v>
      </c>
      <c r="D236" s="293"/>
      <c r="E236" s="294"/>
      <c r="F236" s="294"/>
      <c r="G236" s="293"/>
      <c r="H236" s="293"/>
      <c r="I236" s="300"/>
      <c r="J236" s="294"/>
      <c r="K236" s="300"/>
      <c r="L236" s="295"/>
      <c r="Q236" s="324"/>
      <c r="R236" s="41"/>
      <c r="S236" s="41"/>
    </row>
    <row r="237" spans="1:19" ht="18" customHeight="1">
      <c r="A237" s="292"/>
      <c r="B237" s="293" t="s">
        <v>47</v>
      </c>
      <c r="C237" s="294" t="s">
        <v>32</v>
      </c>
      <c r="D237" s="301" t="s">
        <v>220</v>
      </c>
      <c r="E237" s="294"/>
      <c r="F237" s="294"/>
      <c r="G237" s="293"/>
      <c r="H237" s="293"/>
      <c r="I237" s="300"/>
      <c r="J237" s="294"/>
      <c r="K237" s="300"/>
      <c r="L237" s="295"/>
      <c r="Q237" s="324"/>
      <c r="R237" s="41"/>
      <c r="S237" s="41"/>
    </row>
    <row r="238" spans="1:19" ht="18" customHeight="1">
      <c r="A238" s="292"/>
      <c r="B238" s="232" t="s">
        <v>212</v>
      </c>
      <c r="C238" s="293"/>
      <c r="D238" s="293"/>
      <c r="E238" s="294"/>
      <c r="F238" s="294"/>
      <c r="G238" s="303"/>
      <c r="H238" s="293"/>
      <c r="I238" s="300"/>
      <c r="J238" s="294"/>
      <c r="K238" s="300"/>
      <c r="L238" s="295"/>
      <c r="Q238" s="324"/>
      <c r="R238" s="41"/>
      <c r="S238" s="41"/>
    </row>
    <row r="239" spans="1:19" ht="21.75" customHeight="1">
      <c r="A239" s="314"/>
      <c r="B239" s="315" t="s">
        <v>191</v>
      </c>
      <c r="C239" s="316"/>
      <c r="D239" s="318"/>
      <c r="E239" s="318"/>
      <c r="F239" s="318"/>
      <c r="G239" s="318"/>
      <c r="H239" s="318"/>
      <c r="I239" s="318"/>
      <c r="J239" s="318"/>
      <c r="K239" s="318"/>
      <c r="L239" s="317"/>
    </row>
    <row r="240" spans="1:19" ht="16.5" customHeight="1">
      <c r="A240" s="373"/>
      <c r="B240" s="320" t="s">
        <v>192</v>
      </c>
      <c r="C240" s="11" t="s">
        <v>32</v>
      </c>
      <c r="D240" s="304">
        <v>0.03</v>
      </c>
      <c r="E240" s="374"/>
      <c r="F240" s="231"/>
      <c r="G240" s="374"/>
      <c r="H240" s="374"/>
      <c r="I240" s="374"/>
      <c r="J240" s="231"/>
      <c r="K240" s="374"/>
      <c r="L240" s="231"/>
    </row>
    <row r="241" spans="1:18" ht="16.5" customHeight="1">
      <c r="A241" s="373"/>
      <c r="B241" s="11" t="s">
        <v>46</v>
      </c>
      <c r="C241" s="11" t="s">
        <v>32</v>
      </c>
      <c r="D241" s="305"/>
      <c r="E241" s="19"/>
      <c r="F241" s="19"/>
      <c r="G241" s="24"/>
      <c r="H241" s="24"/>
      <c r="I241" s="24"/>
      <c r="J241" s="19"/>
      <c r="K241" s="24"/>
      <c r="L241" s="231"/>
      <c r="Q241" s="190"/>
    </row>
    <row r="242" spans="1:18" ht="18.75" customHeight="1">
      <c r="A242" s="373"/>
      <c r="B242" s="320" t="s">
        <v>193</v>
      </c>
      <c r="C242" s="320"/>
      <c r="D242" s="304">
        <v>0.18</v>
      </c>
      <c r="E242" s="374"/>
      <c r="F242" s="231"/>
      <c r="G242" s="374"/>
      <c r="H242" s="374"/>
      <c r="I242" s="374"/>
      <c r="J242" s="231"/>
      <c r="K242" s="374"/>
      <c r="L242" s="231"/>
    </row>
    <row r="243" spans="1:18" ht="21" customHeight="1">
      <c r="A243" s="375"/>
      <c r="B243" s="315" t="s">
        <v>194</v>
      </c>
      <c r="C243" s="376" t="s">
        <v>32</v>
      </c>
      <c r="D243" s="376"/>
      <c r="E243" s="377"/>
      <c r="F243" s="377"/>
      <c r="G243" s="377"/>
      <c r="H243" s="377"/>
      <c r="I243" s="377"/>
      <c r="J243" s="377"/>
      <c r="K243" s="377"/>
      <c r="L243" s="377"/>
      <c r="Q243" s="190"/>
      <c r="R243" s="341"/>
    </row>
    <row r="244" spans="1:18" ht="16.5" customHeight="1">
      <c r="G244" s="103"/>
      <c r="K244" s="190"/>
    </row>
    <row r="245" spans="1:18">
      <c r="Q245" s="190"/>
      <c r="R245" s="342"/>
    </row>
    <row r="246" spans="1:18" ht="64.5" customHeight="1">
      <c r="B246" s="404" t="s">
        <v>218</v>
      </c>
      <c r="C246" s="405"/>
      <c r="D246" s="405"/>
      <c r="E246" s="405"/>
      <c r="F246" s="405"/>
      <c r="G246" s="405"/>
      <c r="H246" s="405"/>
      <c r="I246" s="405"/>
      <c r="J246" s="405"/>
      <c r="K246" s="405"/>
      <c r="L246" s="405"/>
    </row>
    <row r="250" spans="1:18">
      <c r="B250" s="406" t="s">
        <v>6</v>
      </c>
      <c r="C250" s="406"/>
      <c r="D250" s="406"/>
      <c r="E250" s="406"/>
      <c r="F250" s="406"/>
      <c r="G250" s="406"/>
      <c r="H250" s="406"/>
      <c r="I250" s="406"/>
      <c r="J250" s="406"/>
      <c r="K250" s="406"/>
      <c r="L250" s="406"/>
    </row>
  </sheetData>
  <mergeCells count="13">
    <mergeCell ref="A1:L1"/>
    <mergeCell ref="A2:A3"/>
    <mergeCell ref="B2:B3"/>
    <mergeCell ref="C2:C3"/>
    <mergeCell ref="D2:E2"/>
    <mergeCell ref="F2:G2"/>
    <mergeCell ref="H2:I2"/>
    <mergeCell ref="J2:K2"/>
    <mergeCell ref="B246:L246"/>
    <mergeCell ref="B250:L250"/>
    <mergeCell ref="L2:L3"/>
    <mergeCell ref="N125:N126"/>
    <mergeCell ref="N206:N207"/>
  </mergeCells>
  <pageMargins left="0.2" right="0.2" top="0.39" bottom="0.3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6"/>
  <sheetViews>
    <sheetView workbookViewId="0">
      <selection activeCell="G9" sqref="G9"/>
    </sheetView>
  </sheetViews>
  <sheetFormatPr defaultRowHeight="13.5"/>
  <cols>
    <col min="1" max="1" width="5.42578125" style="5" customWidth="1"/>
    <col min="2" max="2" width="45" style="5" customWidth="1"/>
    <col min="3" max="3" width="10.28515625" style="5" customWidth="1"/>
    <col min="4" max="4" width="12.7109375" style="5" customWidth="1"/>
    <col min="5" max="5" width="11.5703125" style="5" customWidth="1"/>
    <col min="6" max="6" width="7.140625" style="153" customWidth="1"/>
    <col min="7" max="7" width="8.140625" style="5" customWidth="1"/>
    <col min="8" max="8" width="7.28515625" style="5" customWidth="1"/>
    <col min="9" max="9" width="8.5703125" style="5" customWidth="1"/>
    <col min="10" max="10" width="7.7109375" style="153" customWidth="1"/>
    <col min="11" max="11" width="8.28515625" style="5" customWidth="1"/>
    <col min="12" max="12" width="10.85546875" style="5" customWidth="1"/>
    <col min="13" max="15" width="11.42578125" style="5" hidden="1" customWidth="1"/>
    <col min="16" max="16" width="0.140625" style="5" hidden="1" customWidth="1"/>
    <col min="17" max="17" width="9.42578125" style="5" hidden="1" customWidth="1"/>
    <col min="18" max="20" width="9.140625" style="5" hidden="1" customWidth="1"/>
    <col min="21" max="21" width="0.140625" style="5" hidden="1" customWidth="1"/>
    <col min="22" max="22" width="9.140625" style="5" customWidth="1"/>
    <col min="23" max="253" width="9.140625" style="5"/>
    <col min="254" max="254" width="3.7109375" style="5" customWidth="1"/>
    <col min="255" max="255" width="9.85546875" style="5" customWidth="1"/>
    <col min="256" max="256" width="38.140625" style="5" customWidth="1"/>
    <col min="257" max="257" width="9.140625" style="5"/>
    <col min="258" max="258" width="7.7109375" style="5" customWidth="1"/>
    <col min="259" max="260" width="9.28515625" style="5" customWidth="1"/>
    <col min="261" max="261" width="11.140625" style="5" customWidth="1"/>
    <col min="262" max="265" width="9.28515625" style="5" customWidth="1"/>
    <col min="266" max="266" width="11.28515625" style="5" customWidth="1"/>
    <col min="267" max="509" width="9.140625" style="5"/>
    <col min="510" max="510" width="3.7109375" style="5" customWidth="1"/>
    <col min="511" max="511" width="9.85546875" style="5" customWidth="1"/>
    <col min="512" max="512" width="38.140625" style="5" customWidth="1"/>
    <col min="513" max="513" width="9.140625" style="5"/>
    <col min="514" max="514" width="7.7109375" style="5" customWidth="1"/>
    <col min="515" max="516" width="9.28515625" style="5" customWidth="1"/>
    <col min="517" max="517" width="11.140625" style="5" customWidth="1"/>
    <col min="518" max="521" width="9.28515625" style="5" customWidth="1"/>
    <col min="522" max="522" width="11.28515625" style="5" customWidth="1"/>
    <col min="523" max="765" width="9.140625" style="5"/>
    <col min="766" max="766" width="3.7109375" style="5" customWidth="1"/>
    <col min="767" max="767" width="9.85546875" style="5" customWidth="1"/>
    <col min="768" max="768" width="38.140625" style="5" customWidth="1"/>
    <col min="769" max="769" width="9.140625" style="5"/>
    <col min="770" max="770" width="7.7109375" style="5" customWidth="1"/>
    <col min="771" max="772" width="9.28515625" style="5" customWidth="1"/>
    <col min="773" max="773" width="11.140625" style="5" customWidth="1"/>
    <col min="774" max="777" width="9.28515625" style="5" customWidth="1"/>
    <col min="778" max="778" width="11.28515625" style="5" customWidth="1"/>
    <col min="779" max="1021" width="9.140625" style="5"/>
    <col min="1022" max="1022" width="3.7109375" style="5" customWidth="1"/>
    <col min="1023" max="1023" width="9.85546875" style="5" customWidth="1"/>
    <col min="1024" max="1024" width="38.140625" style="5" customWidth="1"/>
    <col min="1025" max="1025" width="9.140625" style="5"/>
    <col min="1026" max="1026" width="7.7109375" style="5" customWidth="1"/>
    <col min="1027" max="1028" width="9.28515625" style="5" customWidth="1"/>
    <col min="1029" max="1029" width="11.140625" style="5" customWidth="1"/>
    <col min="1030" max="1033" width="9.28515625" style="5" customWidth="1"/>
    <col min="1034" max="1034" width="11.28515625" style="5" customWidth="1"/>
    <col min="1035" max="1277" width="9.140625" style="5"/>
    <col min="1278" max="1278" width="3.7109375" style="5" customWidth="1"/>
    <col min="1279" max="1279" width="9.85546875" style="5" customWidth="1"/>
    <col min="1280" max="1280" width="38.140625" style="5" customWidth="1"/>
    <col min="1281" max="1281" width="9.140625" style="5"/>
    <col min="1282" max="1282" width="7.7109375" style="5" customWidth="1"/>
    <col min="1283" max="1284" width="9.28515625" style="5" customWidth="1"/>
    <col min="1285" max="1285" width="11.140625" style="5" customWidth="1"/>
    <col min="1286" max="1289" width="9.28515625" style="5" customWidth="1"/>
    <col min="1290" max="1290" width="11.28515625" style="5" customWidth="1"/>
    <col min="1291" max="1533" width="9.140625" style="5"/>
    <col min="1534" max="1534" width="3.7109375" style="5" customWidth="1"/>
    <col min="1535" max="1535" width="9.85546875" style="5" customWidth="1"/>
    <col min="1536" max="1536" width="38.140625" style="5" customWidth="1"/>
    <col min="1537" max="1537" width="9.140625" style="5"/>
    <col min="1538" max="1538" width="7.7109375" style="5" customWidth="1"/>
    <col min="1539" max="1540" width="9.28515625" style="5" customWidth="1"/>
    <col min="1541" max="1541" width="11.140625" style="5" customWidth="1"/>
    <col min="1542" max="1545" width="9.28515625" style="5" customWidth="1"/>
    <col min="1546" max="1546" width="11.28515625" style="5" customWidth="1"/>
    <col min="1547" max="1789" width="9.140625" style="5"/>
    <col min="1790" max="1790" width="3.7109375" style="5" customWidth="1"/>
    <col min="1791" max="1791" width="9.85546875" style="5" customWidth="1"/>
    <col min="1792" max="1792" width="38.140625" style="5" customWidth="1"/>
    <col min="1793" max="1793" width="9.140625" style="5"/>
    <col min="1794" max="1794" width="7.7109375" style="5" customWidth="1"/>
    <col min="1795" max="1796" width="9.28515625" style="5" customWidth="1"/>
    <col min="1797" max="1797" width="11.140625" style="5" customWidth="1"/>
    <col min="1798" max="1801" width="9.28515625" style="5" customWidth="1"/>
    <col min="1802" max="1802" width="11.28515625" style="5" customWidth="1"/>
    <col min="1803" max="2045" width="9.140625" style="5"/>
    <col min="2046" max="2046" width="3.7109375" style="5" customWidth="1"/>
    <col min="2047" max="2047" width="9.85546875" style="5" customWidth="1"/>
    <col min="2048" max="2048" width="38.140625" style="5" customWidth="1"/>
    <col min="2049" max="2049" width="9.140625" style="5"/>
    <col min="2050" max="2050" width="7.7109375" style="5" customWidth="1"/>
    <col min="2051" max="2052" width="9.28515625" style="5" customWidth="1"/>
    <col min="2053" max="2053" width="11.140625" style="5" customWidth="1"/>
    <col min="2054" max="2057" width="9.28515625" style="5" customWidth="1"/>
    <col min="2058" max="2058" width="11.28515625" style="5" customWidth="1"/>
    <col min="2059" max="2301" width="9.140625" style="5"/>
    <col min="2302" max="2302" width="3.7109375" style="5" customWidth="1"/>
    <col min="2303" max="2303" width="9.85546875" style="5" customWidth="1"/>
    <col min="2304" max="2304" width="38.140625" style="5" customWidth="1"/>
    <col min="2305" max="2305" width="9.140625" style="5"/>
    <col min="2306" max="2306" width="7.7109375" style="5" customWidth="1"/>
    <col min="2307" max="2308" width="9.28515625" style="5" customWidth="1"/>
    <col min="2309" max="2309" width="11.140625" style="5" customWidth="1"/>
    <col min="2310" max="2313" width="9.28515625" style="5" customWidth="1"/>
    <col min="2314" max="2314" width="11.28515625" style="5" customWidth="1"/>
    <col min="2315" max="2557" width="9.140625" style="5"/>
    <col min="2558" max="2558" width="3.7109375" style="5" customWidth="1"/>
    <col min="2559" max="2559" width="9.85546875" style="5" customWidth="1"/>
    <col min="2560" max="2560" width="38.140625" style="5" customWidth="1"/>
    <col min="2561" max="2561" width="9.140625" style="5"/>
    <col min="2562" max="2562" width="7.7109375" style="5" customWidth="1"/>
    <col min="2563" max="2564" width="9.28515625" style="5" customWidth="1"/>
    <col min="2565" max="2565" width="11.140625" style="5" customWidth="1"/>
    <col min="2566" max="2569" width="9.28515625" style="5" customWidth="1"/>
    <col min="2570" max="2570" width="11.28515625" style="5" customWidth="1"/>
    <col min="2571" max="2813" width="9.140625" style="5"/>
    <col min="2814" max="2814" width="3.7109375" style="5" customWidth="1"/>
    <col min="2815" max="2815" width="9.85546875" style="5" customWidth="1"/>
    <col min="2816" max="2816" width="38.140625" style="5" customWidth="1"/>
    <col min="2817" max="2817" width="9.140625" style="5"/>
    <col min="2818" max="2818" width="7.7109375" style="5" customWidth="1"/>
    <col min="2819" max="2820" width="9.28515625" style="5" customWidth="1"/>
    <col min="2821" max="2821" width="11.140625" style="5" customWidth="1"/>
    <col min="2822" max="2825" width="9.28515625" style="5" customWidth="1"/>
    <col min="2826" max="2826" width="11.28515625" style="5" customWidth="1"/>
    <col min="2827" max="3069" width="9.140625" style="5"/>
    <col min="3070" max="3070" width="3.7109375" style="5" customWidth="1"/>
    <col min="3071" max="3071" width="9.85546875" style="5" customWidth="1"/>
    <col min="3072" max="3072" width="38.140625" style="5" customWidth="1"/>
    <col min="3073" max="3073" width="9.140625" style="5"/>
    <col min="3074" max="3074" width="7.7109375" style="5" customWidth="1"/>
    <col min="3075" max="3076" width="9.28515625" style="5" customWidth="1"/>
    <col min="3077" max="3077" width="11.140625" style="5" customWidth="1"/>
    <col min="3078" max="3081" width="9.28515625" style="5" customWidth="1"/>
    <col min="3082" max="3082" width="11.28515625" style="5" customWidth="1"/>
    <col min="3083" max="3325" width="9.140625" style="5"/>
    <col min="3326" max="3326" width="3.7109375" style="5" customWidth="1"/>
    <col min="3327" max="3327" width="9.85546875" style="5" customWidth="1"/>
    <col min="3328" max="3328" width="38.140625" style="5" customWidth="1"/>
    <col min="3329" max="3329" width="9.140625" style="5"/>
    <col min="3330" max="3330" width="7.7109375" style="5" customWidth="1"/>
    <col min="3331" max="3332" width="9.28515625" style="5" customWidth="1"/>
    <col min="3333" max="3333" width="11.140625" style="5" customWidth="1"/>
    <col min="3334" max="3337" width="9.28515625" style="5" customWidth="1"/>
    <col min="3338" max="3338" width="11.28515625" style="5" customWidth="1"/>
    <col min="3339" max="3581" width="9.140625" style="5"/>
    <col min="3582" max="3582" width="3.7109375" style="5" customWidth="1"/>
    <col min="3583" max="3583" width="9.85546875" style="5" customWidth="1"/>
    <col min="3584" max="3584" width="38.140625" style="5" customWidth="1"/>
    <col min="3585" max="3585" width="9.140625" style="5"/>
    <col min="3586" max="3586" width="7.7109375" style="5" customWidth="1"/>
    <col min="3587" max="3588" width="9.28515625" style="5" customWidth="1"/>
    <col min="3589" max="3589" width="11.140625" style="5" customWidth="1"/>
    <col min="3590" max="3593" width="9.28515625" style="5" customWidth="1"/>
    <col min="3594" max="3594" width="11.28515625" style="5" customWidth="1"/>
    <col min="3595" max="3837" width="9.140625" style="5"/>
    <col min="3838" max="3838" width="3.7109375" style="5" customWidth="1"/>
    <col min="3839" max="3839" width="9.85546875" style="5" customWidth="1"/>
    <col min="3840" max="3840" width="38.140625" style="5" customWidth="1"/>
    <col min="3841" max="3841" width="9.140625" style="5"/>
    <col min="3842" max="3842" width="7.7109375" style="5" customWidth="1"/>
    <col min="3843" max="3844" width="9.28515625" style="5" customWidth="1"/>
    <col min="3845" max="3845" width="11.140625" style="5" customWidth="1"/>
    <col min="3846" max="3849" width="9.28515625" style="5" customWidth="1"/>
    <col min="3850" max="3850" width="11.28515625" style="5" customWidth="1"/>
    <col min="3851" max="4093" width="9.140625" style="5"/>
    <col min="4094" max="4094" width="3.7109375" style="5" customWidth="1"/>
    <col min="4095" max="4095" width="9.85546875" style="5" customWidth="1"/>
    <col min="4096" max="4096" width="38.140625" style="5" customWidth="1"/>
    <col min="4097" max="4097" width="9.140625" style="5"/>
    <col min="4098" max="4098" width="7.7109375" style="5" customWidth="1"/>
    <col min="4099" max="4100" width="9.28515625" style="5" customWidth="1"/>
    <col min="4101" max="4101" width="11.140625" style="5" customWidth="1"/>
    <col min="4102" max="4105" width="9.28515625" style="5" customWidth="1"/>
    <col min="4106" max="4106" width="11.28515625" style="5" customWidth="1"/>
    <col min="4107" max="4349" width="9.140625" style="5"/>
    <col min="4350" max="4350" width="3.7109375" style="5" customWidth="1"/>
    <col min="4351" max="4351" width="9.85546875" style="5" customWidth="1"/>
    <col min="4352" max="4352" width="38.140625" style="5" customWidth="1"/>
    <col min="4353" max="4353" width="9.140625" style="5"/>
    <col min="4354" max="4354" width="7.7109375" style="5" customWidth="1"/>
    <col min="4355" max="4356" width="9.28515625" style="5" customWidth="1"/>
    <col min="4357" max="4357" width="11.140625" style="5" customWidth="1"/>
    <col min="4358" max="4361" width="9.28515625" style="5" customWidth="1"/>
    <col min="4362" max="4362" width="11.28515625" style="5" customWidth="1"/>
    <col min="4363" max="4605" width="9.140625" style="5"/>
    <col min="4606" max="4606" width="3.7109375" style="5" customWidth="1"/>
    <col min="4607" max="4607" width="9.85546875" style="5" customWidth="1"/>
    <col min="4608" max="4608" width="38.140625" style="5" customWidth="1"/>
    <col min="4609" max="4609" width="9.140625" style="5"/>
    <col min="4610" max="4610" width="7.7109375" style="5" customWidth="1"/>
    <col min="4611" max="4612" width="9.28515625" style="5" customWidth="1"/>
    <col min="4613" max="4613" width="11.140625" style="5" customWidth="1"/>
    <col min="4614" max="4617" width="9.28515625" style="5" customWidth="1"/>
    <col min="4618" max="4618" width="11.28515625" style="5" customWidth="1"/>
    <col min="4619" max="4861" width="9.140625" style="5"/>
    <col min="4862" max="4862" width="3.7109375" style="5" customWidth="1"/>
    <col min="4863" max="4863" width="9.85546875" style="5" customWidth="1"/>
    <col min="4864" max="4864" width="38.140625" style="5" customWidth="1"/>
    <col min="4865" max="4865" width="9.140625" style="5"/>
    <col min="4866" max="4866" width="7.7109375" style="5" customWidth="1"/>
    <col min="4867" max="4868" width="9.28515625" style="5" customWidth="1"/>
    <col min="4869" max="4869" width="11.140625" style="5" customWidth="1"/>
    <col min="4870" max="4873" width="9.28515625" style="5" customWidth="1"/>
    <col min="4874" max="4874" width="11.28515625" style="5" customWidth="1"/>
    <col min="4875" max="5117" width="9.140625" style="5"/>
    <col min="5118" max="5118" width="3.7109375" style="5" customWidth="1"/>
    <col min="5119" max="5119" width="9.85546875" style="5" customWidth="1"/>
    <col min="5120" max="5120" width="38.140625" style="5" customWidth="1"/>
    <col min="5121" max="5121" width="9.140625" style="5"/>
    <col min="5122" max="5122" width="7.7109375" style="5" customWidth="1"/>
    <col min="5123" max="5124" width="9.28515625" style="5" customWidth="1"/>
    <col min="5125" max="5125" width="11.140625" style="5" customWidth="1"/>
    <col min="5126" max="5129" width="9.28515625" style="5" customWidth="1"/>
    <col min="5130" max="5130" width="11.28515625" style="5" customWidth="1"/>
    <col min="5131" max="5373" width="9.140625" style="5"/>
    <col min="5374" max="5374" width="3.7109375" style="5" customWidth="1"/>
    <col min="5375" max="5375" width="9.85546875" style="5" customWidth="1"/>
    <col min="5376" max="5376" width="38.140625" style="5" customWidth="1"/>
    <col min="5377" max="5377" width="9.140625" style="5"/>
    <col min="5378" max="5378" width="7.7109375" style="5" customWidth="1"/>
    <col min="5379" max="5380" width="9.28515625" style="5" customWidth="1"/>
    <col min="5381" max="5381" width="11.140625" style="5" customWidth="1"/>
    <col min="5382" max="5385" width="9.28515625" style="5" customWidth="1"/>
    <col min="5386" max="5386" width="11.28515625" style="5" customWidth="1"/>
    <col min="5387" max="5629" width="9.140625" style="5"/>
    <col min="5630" max="5630" width="3.7109375" style="5" customWidth="1"/>
    <col min="5631" max="5631" width="9.85546875" style="5" customWidth="1"/>
    <col min="5632" max="5632" width="38.140625" style="5" customWidth="1"/>
    <col min="5633" max="5633" width="9.140625" style="5"/>
    <col min="5634" max="5634" width="7.7109375" style="5" customWidth="1"/>
    <col min="5635" max="5636" width="9.28515625" style="5" customWidth="1"/>
    <col min="5637" max="5637" width="11.140625" style="5" customWidth="1"/>
    <col min="5638" max="5641" width="9.28515625" style="5" customWidth="1"/>
    <col min="5642" max="5642" width="11.28515625" style="5" customWidth="1"/>
    <col min="5643" max="5885" width="9.140625" style="5"/>
    <col min="5886" max="5886" width="3.7109375" style="5" customWidth="1"/>
    <col min="5887" max="5887" width="9.85546875" style="5" customWidth="1"/>
    <col min="5888" max="5888" width="38.140625" style="5" customWidth="1"/>
    <col min="5889" max="5889" width="9.140625" style="5"/>
    <col min="5890" max="5890" width="7.7109375" style="5" customWidth="1"/>
    <col min="5891" max="5892" width="9.28515625" style="5" customWidth="1"/>
    <col min="5893" max="5893" width="11.140625" style="5" customWidth="1"/>
    <col min="5894" max="5897" width="9.28515625" style="5" customWidth="1"/>
    <col min="5898" max="5898" width="11.28515625" style="5" customWidth="1"/>
    <col min="5899" max="6141" width="9.140625" style="5"/>
    <col min="6142" max="6142" width="3.7109375" style="5" customWidth="1"/>
    <col min="6143" max="6143" width="9.85546875" style="5" customWidth="1"/>
    <col min="6144" max="6144" width="38.140625" style="5" customWidth="1"/>
    <col min="6145" max="6145" width="9.140625" style="5"/>
    <col min="6146" max="6146" width="7.7109375" style="5" customWidth="1"/>
    <col min="6147" max="6148" width="9.28515625" style="5" customWidth="1"/>
    <col min="6149" max="6149" width="11.140625" style="5" customWidth="1"/>
    <col min="6150" max="6153" width="9.28515625" style="5" customWidth="1"/>
    <col min="6154" max="6154" width="11.28515625" style="5" customWidth="1"/>
    <col min="6155" max="6397" width="9.140625" style="5"/>
    <col min="6398" max="6398" width="3.7109375" style="5" customWidth="1"/>
    <col min="6399" max="6399" width="9.85546875" style="5" customWidth="1"/>
    <col min="6400" max="6400" width="38.140625" style="5" customWidth="1"/>
    <col min="6401" max="6401" width="9.140625" style="5"/>
    <col min="6402" max="6402" width="7.7109375" style="5" customWidth="1"/>
    <col min="6403" max="6404" width="9.28515625" style="5" customWidth="1"/>
    <col min="6405" max="6405" width="11.140625" style="5" customWidth="1"/>
    <col min="6406" max="6409" width="9.28515625" style="5" customWidth="1"/>
    <col min="6410" max="6410" width="11.28515625" style="5" customWidth="1"/>
    <col min="6411" max="6653" width="9.140625" style="5"/>
    <col min="6654" max="6654" width="3.7109375" style="5" customWidth="1"/>
    <col min="6655" max="6655" width="9.85546875" style="5" customWidth="1"/>
    <col min="6656" max="6656" width="38.140625" style="5" customWidth="1"/>
    <col min="6657" max="6657" width="9.140625" style="5"/>
    <col min="6658" max="6658" width="7.7109375" style="5" customWidth="1"/>
    <col min="6659" max="6660" width="9.28515625" style="5" customWidth="1"/>
    <col min="6661" max="6661" width="11.140625" style="5" customWidth="1"/>
    <col min="6662" max="6665" width="9.28515625" style="5" customWidth="1"/>
    <col min="6666" max="6666" width="11.28515625" style="5" customWidth="1"/>
    <col min="6667" max="6909" width="9.140625" style="5"/>
    <col min="6910" max="6910" width="3.7109375" style="5" customWidth="1"/>
    <col min="6911" max="6911" width="9.85546875" style="5" customWidth="1"/>
    <col min="6912" max="6912" width="38.140625" style="5" customWidth="1"/>
    <col min="6913" max="6913" width="9.140625" style="5"/>
    <col min="6914" max="6914" width="7.7109375" style="5" customWidth="1"/>
    <col min="6915" max="6916" width="9.28515625" style="5" customWidth="1"/>
    <col min="6917" max="6917" width="11.140625" style="5" customWidth="1"/>
    <col min="6918" max="6921" width="9.28515625" style="5" customWidth="1"/>
    <col min="6922" max="6922" width="11.28515625" style="5" customWidth="1"/>
    <col min="6923" max="7165" width="9.140625" style="5"/>
    <col min="7166" max="7166" width="3.7109375" style="5" customWidth="1"/>
    <col min="7167" max="7167" width="9.85546875" style="5" customWidth="1"/>
    <col min="7168" max="7168" width="38.140625" style="5" customWidth="1"/>
    <col min="7169" max="7169" width="9.140625" style="5"/>
    <col min="7170" max="7170" width="7.7109375" style="5" customWidth="1"/>
    <col min="7171" max="7172" width="9.28515625" style="5" customWidth="1"/>
    <col min="7173" max="7173" width="11.140625" style="5" customWidth="1"/>
    <col min="7174" max="7177" width="9.28515625" style="5" customWidth="1"/>
    <col min="7178" max="7178" width="11.28515625" style="5" customWidth="1"/>
    <col min="7179" max="7421" width="9.140625" style="5"/>
    <col min="7422" max="7422" width="3.7109375" style="5" customWidth="1"/>
    <col min="7423" max="7423" width="9.85546875" style="5" customWidth="1"/>
    <col min="7424" max="7424" width="38.140625" style="5" customWidth="1"/>
    <col min="7425" max="7425" width="9.140625" style="5"/>
    <col min="7426" max="7426" width="7.7109375" style="5" customWidth="1"/>
    <col min="7427" max="7428" width="9.28515625" style="5" customWidth="1"/>
    <col min="7429" max="7429" width="11.140625" style="5" customWidth="1"/>
    <col min="7430" max="7433" width="9.28515625" style="5" customWidth="1"/>
    <col min="7434" max="7434" width="11.28515625" style="5" customWidth="1"/>
    <col min="7435" max="7677" width="9.140625" style="5"/>
    <col min="7678" max="7678" width="3.7109375" style="5" customWidth="1"/>
    <col min="7679" max="7679" width="9.85546875" style="5" customWidth="1"/>
    <col min="7680" max="7680" width="38.140625" style="5" customWidth="1"/>
    <col min="7681" max="7681" width="9.140625" style="5"/>
    <col min="7682" max="7682" width="7.7109375" style="5" customWidth="1"/>
    <col min="7683" max="7684" width="9.28515625" style="5" customWidth="1"/>
    <col min="7685" max="7685" width="11.140625" style="5" customWidth="1"/>
    <col min="7686" max="7689" width="9.28515625" style="5" customWidth="1"/>
    <col min="7690" max="7690" width="11.28515625" style="5" customWidth="1"/>
    <col min="7691" max="7933" width="9.140625" style="5"/>
    <col min="7934" max="7934" width="3.7109375" style="5" customWidth="1"/>
    <col min="7935" max="7935" width="9.85546875" style="5" customWidth="1"/>
    <col min="7936" max="7936" width="38.140625" style="5" customWidth="1"/>
    <col min="7937" max="7937" width="9.140625" style="5"/>
    <col min="7938" max="7938" width="7.7109375" style="5" customWidth="1"/>
    <col min="7939" max="7940" width="9.28515625" style="5" customWidth="1"/>
    <col min="7941" max="7941" width="11.140625" style="5" customWidth="1"/>
    <col min="7942" max="7945" width="9.28515625" style="5" customWidth="1"/>
    <col min="7946" max="7946" width="11.28515625" style="5" customWidth="1"/>
    <col min="7947" max="8189" width="9.140625" style="5"/>
    <col min="8190" max="8190" width="3.7109375" style="5" customWidth="1"/>
    <col min="8191" max="8191" width="9.85546875" style="5" customWidth="1"/>
    <col min="8192" max="8192" width="38.140625" style="5" customWidth="1"/>
    <col min="8193" max="8193" width="9.140625" style="5"/>
    <col min="8194" max="8194" width="7.7109375" style="5" customWidth="1"/>
    <col min="8195" max="8196" width="9.28515625" style="5" customWidth="1"/>
    <col min="8197" max="8197" width="11.140625" style="5" customWidth="1"/>
    <col min="8198" max="8201" width="9.28515625" style="5" customWidth="1"/>
    <col min="8202" max="8202" width="11.28515625" style="5" customWidth="1"/>
    <col min="8203" max="8445" width="9.140625" style="5"/>
    <col min="8446" max="8446" width="3.7109375" style="5" customWidth="1"/>
    <col min="8447" max="8447" width="9.85546875" style="5" customWidth="1"/>
    <col min="8448" max="8448" width="38.140625" style="5" customWidth="1"/>
    <col min="8449" max="8449" width="9.140625" style="5"/>
    <col min="8450" max="8450" width="7.7109375" style="5" customWidth="1"/>
    <col min="8451" max="8452" width="9.28515625" style="5" customWidth="1"/>
    <col min="8453" max="8453" width="11.140625" style="5" customWidth="1"/>
    <col min="8454" max="8457" width="9.28515625" style="5" customWidth="1"/>
    <col min="8458" max="8458" width="11.28515625" style="5" customWidth="1"/>
    <col min="8459" max="8701" width="9.140625" style="5"/>
    <col min="8702" max="8702" width="3.7109375" style="5" customWidth="1"/>
    <col min="8703" max="8703" width="9.85546875" style="5" customWidth="1"/>
    <col min="8704" max="8704" width="38.140625" style="5" customWidth="1"/>
    <col min="8705" max="8705" width="9.140625" style="5"/>
    <col min="8706" max="8706" width="7.7109375" style="5" customWidth="1"/>
    <col min="8707" max="8708" width="9.28515625" style="5" customWidth="1"/>
    <col min="8709" max="8709" width="11.140625" style="5" customWidth="1"/>
    <col min="8710" max="8713" width="9.28515625" style="5" customWidth="1"/>
    <col min="8714" max="8714" width="11.28515625" style="5" customWidth="1"/>
    <col min="8715" max="8957" width="9.140625" style="5"/>
    <col min="8958" max="8958" width="3.7109375" style="5" customWidth="1"/>
    <col min="8959" max="8959" width="9.85546875" style="5" customWidth="1"/>
    <col min="8960" max="8960" width="38.140625" style="5" customWidth="1"/>
    <col min="8961" max="8961" width="9.140625" style="5"/>
    <col min="8962" max="8962" width="7.7109375" style="5" customWidth="1"/>
    <col min="8963" max="8964" width="9.28515625" style="5" customWidth="1"/>
    <col min="8965" max="8965" width="11.140625" style="5" customWidth="1"/>
    <col min="8966" max="8969" width="9.28515625" style="5" customWidth="1"/>
    <col min="8970" max="8970" width="11.28515625" style="5" customWidth="1"/>
    <col min="8971" max="9213" width="9.140625" style="5"/>
    <col min="9214" max="9214" width="3.7109375" style="5" customWidth="1"/>
    <col min="9215" max="9215" width="9.85546875" style="5" customWidth="1"/>
    <col min="9216" max="9216" width="38.140625" style="5" customWidth="1"/>
    <col min="9217" max="9217" width="9.140625" style="5"/>
    <col min="9218" max="9218" width="7.7109375" style="5" customWidth="1"/>
    <col min="9219" max="9220" width="9.28515625" style="5" customWidth="1"/>
    <col min="9221" max="9221" width="11.140625" style="5" customWidth="1"/>
    <col min="9222" max="9225" width="9.28515625" style="5" customWidth="1"/>
    <col min="9226" max="9226" width="11.28515625" style="5" customWidth="1"/>
    <col min="9227" max="9469" width="9.140625" style="5"/>
    <col min="9470" max="9470" width="3.7109375" style="5" customWidth="1"/>
    <col min="9471" max="9471" width="9.85546875" style="5" customWidth="1"/>
    <col min="9472" max="9472" width="38.140625" style="5" customWidth="1"/>
    <col min="9473" max="9473" width="9.140625" style="5"/>
    <col min="9474" max="9474" width="7.7109375" style="5" customWidth="1"/>
    <col min="9475" max="9476" width="9.28515625" style="5" customWidth="1"/>
    <col min="9477" max="9477" width="11.140625" style="5" customWidth="1"/>
    <col min="9478" max="9481" width="9.28515625" style="5" customWidth="1"/>
    <col min="9482" max="9482" width="11.28515625" style="5" customWidth="1"/>
    <col min="9483" max="9725" width="9.140625" style="5"/>
    <col min="9726" max="9726" width="3.7109375" style="5" customWidth="1"/>
    <col min="9727" max="9727" width="9.85546875" style="5" customWidth="1"/>
    <col min="9728" max="9728" width="38.140625" style="5" customWidth="1"/>
    <col min="9729" max="9729" width="9.140625" style="5"/>
    <col min="9730" max="9730" width="7.7109375" style="5" customWidth="1"/>
    <col min="9731" max="9732" width="9.28515625" style="5" customWidth="1"/>
    <col min="9733" max="9733" width="11.140625" style="5" customWidth="1"/>
    <col min="9734" max="9737" width="9.28515625" style="5" customWidth="1"/>
    <col min="9738" max="9738" width="11.28515625" style="5" customWidth="1"/>
    <col min="9739" max="9981" width="9.140625" style="5"/>
    <col min="9982" max="9982" width="3.7109375" style="5" customWidth="1"/>
    <col min="9983" max="9983" width="9.85546875" style="5" customWidth="1"/>
    <col min="9984" max="9984" width="38.140625" style="5" customWidth="1"/>
    <col min="9985" max="9985" width="9.140625" style="5"/>
    <col min="9986" max="9986" width="7.7109375" style="5" customWidth="1"/>
    <col min="9987" max="9988" width="9.28515625" style="5" customWidth="1"/>
    <col min="9989" max="9989" width="11.140625" style="5" customWidth="1"/>
    <col min="9990" max="9993" width="9.28515625" style="5" customWidth="1"/>
    <col min="9994" max="9994" width="11.28515625" style="5" customWidth="1"/>
    <col min="9995" max="10237" width="9.140625" style="5"/>
    <col min="10238" max="10238" width="3.7109375" style="5" customWidth="1"/>
    <col min="10239" max="10239" width="9.85546875" style="5" customWidth="1"/>
    <col min="10240" max="10240" width="38.140625" style="5" customWidth="1"/>
    <col min="10241" max="10241" width="9.140625" style="5"/>
    <col min="10242" max="10242" width="7.7109375" style="5" customWidth="1"/>
    <col min="10243" max="10244" width="9.28515625" style="5" customWidth="1"/>
    <col min="10245" max="10245" width="11.140625" style="5" customWidth="1"/>
    <col min="10246" max="10249" width="9.28515625" style="5" customWidth="1"/>
    <col min="10250" max="10250" width="11.28515625" style="5" customWidth="1"/>
    <col min="10251" max="10493" width="9.140625" style="5"/>
    <col min="10494" max="10494" width="3.7109375" style="5" customWidth="1"/>
    <col min="10495" max="10495" width="9.85546875" style="5" customWidth="1"/>
    <col min="10496" max="10496" width="38.140625" style="5" customWidth="1"/>
    <col min="10497" max="10497" width="9.140625" style="5"/>
    <col min="10498" max="10498" width="7.7109375" style="5" customWidth="1"/>
    <col min="10499" max="10500" width="9.28515625" style="5" customWidth="1"/>
    <col min="10501" max="10501" width="11.140625" style="5" customWidth="1"/>
    <col min="10502" max="10505" width="9.28515625" style="5" customWidth="1"/>
    <col min="10506" max="10506" width="11.28515625" style="5" customWidth="1"/>
    <col min="10507" max="10749" width="9.140625" style="5"/>
    <col min="10750" max="10750" width="3.7109375" style="5" customWidth="1"/>
    <col min="10751" max="10751" width="9.85546875" style="5" customWidth="1"/>
    <col min="10752" max="10752" width="38.140625" style="5" customWidth="1"/>
    <col min="10753" max="10753" width="9.140625" style="5"/>
    <col min="10754" max="10754" width="7.7109375" style="5" customWidth="1"/>
    <col min="10755" max="10756" width="9.28515625" style="5" customWidth="1"/>
    <col min="10757" max="10757" width="11.140625" style="5" customWidth="1"/>
    <col min="10758" max="10761" width="9.28515625" style="5" customWidth="1"/>
    <col min="10762" max="10762" width="11.28515625" style="5" customWidth="1"/>
    <col min="10763" max="11005" width="9.140625" style="5"/>
    <col min="11006" max="11006" width="3.7109375" style="5" customWidth="1"/>
    <col min="11007" max="11007" width="9.85546875" style="5" customWidth="1"/>
    <col min="11008" max="11008" width="38.140625" style="5" customWidth="1"/>
    <col min="11009" max="11009" width="9.140625" style="5"/>
    <col min="11010" max="11010" width="7.7109375" style="5" customWidth="1"/>
    <col min="11011" max="11012" width="9.28515625" style="5" customWidth="1"/>
    <col min="11013" max="11013" width="11.140625" style="5" customWidth="1"/>
    <col min="11014" max="11017" width="9.28515625" style="5" customWidth="1"/>
    <col min="11018" max="11018" width="11.28515625" style="5" customWidth="1"/>
    <col min="11019" max="11261" width="9.140625" style="5"/>
    <col min="11262" max="11262" width="3.7109375" style="5" customWidth="1"/>
    <col min="11263" max="11263" width="9.85546875" style="5" customWidth="1"/>
    <col min="11264" max="11264" width="38.140625" style="5" customWidth="1"/>
    <col min="11265" max="11265" width="9.140625" style="5"/>
    <col min="11266" max="11266" width="7.7109375" style="5" customWidth="1"/>
    <col min="11267" max="11268" width="9.28515625" style="5" customWidth="1"/>
    <col min="11269" max="11269" width="11.140625" style="5" customWidth="1"/>
    <col min="11270" max="11273" width="9.28515625" style="5" customWidth="1"/>
    <col min="11274" max="11274" width="11.28515625" style="5" customWidth="1"/>
    <col min="11275" max="11517" width="9.140625" style="5"/>
    <col min="11518" max="11518" width="3.7109375" style="5" customWidth="1"/>
    <col min="11519" max="11519" width="9.85546875" style="5" customWidth="1"/>
    <col min="11520" max="11520" width="38.140625" style="5" customWidth="1"/>
    <col min="11521" max="11521" width="9.140625" style="5"/>
    <col min="11522" max="11522" width="7.7109375" style="5" customWidth="1"/>
    <col min="11523" max="11524" width="9.28515625" style="5" customWidth="1"/>
    <col min="11525" max="11525" width="11.140625" style="5" customWidth="1"/>
    <col min="11526" max="11529" width="9.28515625" style="5" customWidth="1"/>
    <col min="11530" max="11530" width="11.28515625" style="5" customWidth="1"/>
    <col min="11531" max="11773" width="9.140625" style="5"/>
    <col min="11774" max="11774" width="3.7109375" style="5" customWidth="1"/>
    <col min="11775" max="11775" width="9.85546875" style="5" customWidth="1"/>
    <col min="11776" max="11776" width="38.140625" style="5" customWidth="1"/>
    <col min="11777" max="11777" width="9.140625" style="5"/>
    <col min="11778" max="11778" width="7.7109375" style="5" customWidth="1"/>
    <col min="11779" max="11780" width="9.28515625" style="5" customWidth="1"/>
    <col min="11781" max="11781" width="11.140625" style="5" customWidth="1"/>
    <col min="11782" max="11785" width="9.28515625" style="5" customWidth="1"/>
    <col min="11786" max="11786" width="11.28515625" style="5" customWidth="1"/>
    <col min="11787" max="12029" width="9.140625" style="5"/>
    <col min="12030" max="12030" width="3.7109375" style="5" customWidth="1"/>
    <col min="12031" max="12031" width="9.85546875" style="5" customWidth="1"/>
    <col min="12032" max="12032" width="38.140625" style="5" customWidth="1"/>
    <col min="12033" max="12033" width="9.140625" style="5"/>
    <col min="12034" max="12034" width="7.7109375" style="5" customWidth="1"/>
    <col min="12035" max="12036" width="9.28515625" style="5" customWidth="1"/>
    <col min="12037" max="12037" width="11.140625" style="5" customWidth="1"/>
    <col min="12038" max="12041" width="9.28515625" style="5" customWidth="1"/>
    <col min="12042" max="12042" width="11.28515625" style="5" customWidth="1"/>
    <col min="12043" max="12285" width="9.140625" style="5"/>
    <col min="12286" max="12286" width="3.7109375" style="5" customWidth="1"/>
    <col min="12287" max="12287" width="9.85546875" style="5" customWidth="1"/>
    <col min="12288" max="12288" width="38.140625" style="5" customWidth="1"/>
    <col min="12289" max="12289" width="9.140625" style="5"/>
    <col min="12290" max="12290" width="7.7109375" style="5" customWidth="1"/>
    <col min="12291" max="12292" width="9.28515625" style="5" customWidth="1"/>
    <col min="12293" max="12293" width="11.140625" style="5" customWidth="1"/>
    <col min="12294" max="12297" width="9.28515625" style="5" customWidth="1"/>
    <col min="12298" max="12298" width="11.28515625" style="5" customWidth="1"/>
    <col min="12299" max="12541" width="9.140625" style="5"/>
    <col min="12542" max="12542" width="3.7109375" style="5" customWidth="1"/>
    <col min="12543" max="12543" width="9.85546875" style="5" customWidth="1"/>
    <col min="12544" max="12544" width="38.140625" style="5" customWidth="1"/>
    <col min="12545" max="12545" width="9.140625" style="5"/>
    <col min="12546" max="12546" width="7.7109375" style="5" customWidth="1"/>
    <col min="12547" max="12548" width="9.28515625" style="5" customWidth="1"/>
    <col min="12549" max="12549" width="11.140625" style="5" customWidth="1"/>
    <col min="12550" max="12553" width="9.28515625" style="5" customWidth="1"/>
    <col min="12554" max="12554" width="11.28515625" style="5" customWidth="1"/>
    <col min="12555" max="12797" width="9.140625" style="5"/>
    <col min="12798" max="12798" width="3.7109375" style="5" customWidth="1"/>
    <col min="12799" max="12799" width="9.85546875" style="5" customWidth="1"/>
    <col min="12800" max="12800" width="38.140625" style="5" customWidth="1"/>
    <col min="12801" max="12801" width="9.140625" style="5"/>
    <col min="12802" max="12802" width="7.7109375" style="5" customWidth="1"/>
    <col min="12803" max="12804" width="9.28515625" style="5" customWidth="1"/>
    <col min="12805" max="12805" width="11.140625" style="5" customWidth="1"/>
    <col min="12806" max="12809" width="9.28515625" style="5" customWidth="1"/>
    <col min="12810" max="12810" width="11.28515625" style="5" customWidth="1"/>
    <col min="12811" max="13053" width="9.140625" style="5"/>
    <col min="13054" max="13054" width="3.7109375" style="5" customWidth="1"/>
    <col min="13055" max="13055" width="9.85546875" style="5" customWidth="1"/>
    <col min="13056" max="13056" width="38.140625" style="5" customWidth="1"/>
    <col min="13057" max="13057" width="9.140625" style="5"/>
    <col min="13058" max="13058" width="7.7109375" style="5" customWidth="1"/>
    <col min="13059" max="13060" width="9.28515625" style="5" customWidth="1"/>
    <col min="13061" max="13061" width="11.140625" style="5" customWidth="1"/>
    <col min="13062" max="13065" width="9.28515625" style="5" customWidth="1"/>
    <col min="13066" max="13066" width="11.28515625" style="5" customWidth="1"/>
    <col min="13067" max="13309" width="9.140625" style="5"/>
    <col min="13310" max="13310" width="3.7109375" style="5" customWidth="1"/>
    <col min="13311" max="13311" width="9.85546875" style="5" customWidth="1"/>
    <col min="13312" max="13312" width="38.140625" style="5" customWidth="1"/>
    <col min="13313" max="13313" width="9.140625" style="5"/>
    <col min="13314" max="13314" width="7.7109375" style="5" customWidth="1"/>
    <col min="13315" max="13316" width="9.28515625" style="5" customWidth="1"/>
    <col min="13317" max="13317" width="11.140625" style="5" customWidth="1"/>
    <col min="13318" max="13321" width="9.28515625" style="5" customWidth="1"/>
    <col min="13322" max="13322" width="11.28515625" style="5" customWidth="1"/>
    <col min="13323" max="13565" width="9.140625" style="5"/>
    <col min="13566" max="13566" width="3.7109375" style="5" customWidth="1"/>
    <col min="13567" max="13567" width="9.85546875" style="5" customWidth="1"/>
    <col min="13568" max="13568" width="38.140625" style="5" customWidth="1"/>
    <col min="13569" max="13569" width="9.140625" style="5"/>
    <col min="13570" max="13570" width="7.7109375" style="5" customWidth="1"/>
    <col min="13571" max="13572" width="9.28515625" style="5" customWidth="1"/>
    <col min="13573" max="13573" width="11.140625" style="5" customWidth="1"/>
    <col min="13574" max="13577" width="9.28515625" style="5" customWidth="1"/>
    <col min="13578" max="13578" width="11.28515625" style="5" customWidth="1"/>
    <col min="13579" max="13821" width="9.140625" style="5"/>
    <col min="13822" max="13822" width="3.7109375" style="5" customWidth="1"/>
    <col min="13823" max="13823" width="9.85546875" style="5" customWidth="1"/>
    <col min="13824" max="13824" width="38.140625" style="5" customWidth="1"/>
    <col min="13825" max="13825" width="9.140625" style="5"/>
    <col min="13826" max="13826" width="7.7109375" style="5" customWidth="1"/>
    <col min="13827" max="13828" width="9.28515625" style="5" customWidth="1"/>
    <col min="13829" max="13829" width="11.140625" style="5" customWidth="1"/>
    <col min="13830" max="13833" width="9.28515625" style="5" customWidth="1"/>
    <col min="13834" max="13834" width="11.28515625" style="5" customWidth="1"/>
    <col min="13835" max="14077" width="9.140625" style="5"/>
    <col min="14078" max="14078" width="3.7109375" style="5" customWidth="1"/>
    <col min="14079" max="14079" width="9.85546875" style="5" customWidth="1"/>
    <col min="14080" max="14080" width="38.140625" style="5" customWidth="1"/>
    <col min="14081" max="14081" width="9.140625" style="5"/>
    <col min="14082" max="14082" width="7.7109375" style="5" customWidth="1"/>
    <col min="14083" max="14084" width="9.28515625" style="5" customWidth="1"/>
    <col min="14085" max="14085" width="11.140625" style="5" customWidth="1"/>
    <col min="14086" max="14089" width="9.28515625" style="5" customWidth="1"/>
    <col min="14090" max="14090" width="11.28515625" style="5" customWidth="1"/>
    <col min="14091" max="14333" width="9.140625" style="5"/>
    <col min="14334" max="14334" width="3.7109375" style="5" customWidth="1"/>
    <col min="14335" max="14335" width="9.85546875" style="5" customWidth="1"/>
    <col min="14336" max="14336" width="38.140625" style="5" customWidth="1"/>
    <col min="14337" max="14337" width="9.140625" style="5"/>
    <col min="14338" max="14338" width="7.7109375" style="5" customWidth="1"/>
    <col min="14339" max="14340" width="9.28515625" style="5" customWidth="1"/>
    <col min="14341" max="14341" width="11.140625" style="5" customWidth="1"/>
    <col min="14342" max="14345" width="9.28515625" style="5" customWidth="1"/>
    <col min="14346" max="14346" width="11.28515625" style="5" customWidth="1"/>
    <col min="14347" max="14589" width="9.140625" style="5"/>
    <col min="14590" max="14590" width="3.7109375" style="5" customWidth="1"/>
    <col min="14591" max="14591" width="9.85546875" style="5" customWidth="1"/>
    <col min="14592" max="14592" width="38.140625" style="5" customWidth="1"/>
    <col min="14593" max="14593" width="9.140625" style="5"/>
    <col min="14594" max="14594" width="7.7109375" style="5" customWidth="1"/>
    <col min="14595" max="14596" width="9.28515625" style="5" customWidth="1"/>
    <col min="14597" max="14597" width="11.140625" style="5" customWidth="1"/>
    <col min="14598" max="14601" width="9.28515625" style="5" customWidth="1"/>
    <col min="14602" max="14602" width="11.28515625" style="5" customWidth="1"/>
    <col min="14603" max="14845" width="9.140625" style="5"/>
    <col min="14846" max="14846" width="3.7109375" style="5" customWidth="1"/>
    <col min="14847" max="14847" width="9.85546875" style="5" customWidth="1"/>
    <col min="14848" max="14848" width="38.140625" style="5" customWidth="1"/>
    <col min="14849" max="14849" width="9.140625" style="5"/>
    <col min="14850" max="14850" width="7.7109375" style="5" customWidth="1"/>
    <col min="14851" max="14852" width="9.28515625" style="5" customWidth="1"/>
    <col min="14853" max="14853" width="11.140625" style="5" customWidth="1"/>
    <col min="14854" max="14857" width="9.28515625" style="5" customWidth="1"/>
    <col min="14858" max="14858" width="11.28515625" style="5" customWidth="1"/>
    <col min="14859" max="15101" width="9.140625" style="5"/>
    <col min="15102" max="15102" width="3.7109375" style="5" customWidth="1"/>
    <col min="15103" max="15103" width="9.85546875" style="5" customWidth="1"/>
    <col min="15104" max="15104" width="38.140625" style="5" customWidth="1"/>
    <col min="15105" max="15105" width="9.140625" style="5"/>
    <col min="15106" max="15106" width="7.7109375" style="5" customWidth="1"/>
    <col min="15107" max="15108" width="9.28515625" style="5" customWidth="1"/>
    <col min="15109" max="15109" width="11.140625" style="5" customWidth="1"/>
    <col min="15110" max="15113" width="9.28515625" style="5" customWidth="1"/>
    <col min="15114" max="15114" width="11.28515625" style="5" customWidth="1"/>
    <col min="15115" max="15357" width="9.140625" style="5"/>
    <col min="15358" max="15358" width="3.7109375" style="5" customWidth="1"/>
    <col min="15359" max="15359" width="9.85546875" style="5" customWidth="1"/>
    <col min="15360" max="15360" width="38.140625" style="5" customWidth="1"/>
    <col min="15361" max="15361" width="9.140625" style="5"/>
    <col min="15362" max="15362" width="7.7109375" style="5" customWidth="1"/>
    <col min="15363" max="15364" width="9.28515625" style="5" customWidth="1"/>
    <col min="15365" max="15365" width="11.140625" style="5" customWidth="1"/>
    <col min="15366" max="15369" width="9.28515625" style="5" customWidth="1"/>
    <col min="15370" max="15370" width="11.28515625" style="5" customWidth="1"/>
    <col min="15371" max="15613" width="9.140625" style="5"/>
    <col min="15614" max="15614" width="3.7109375" style="5" customWidth="1"/>
    <col min="15615" max="15615" width="9.85546875" style="5" customWidth="1"/>
    <col min="15616" max="15616" width="38.140625" style="5" customWidth="1"/>
    <col min="15617" max="15617" width="9.140625" style="5"/>
    <col min="15618" max="15618" width="7.7109375" style="5" customWidth="1"/>
    <col min="15619" max="15620" width="9.28515625" style="5" customWidth="1"/>
    <col min="15621" max="15621" width="11.140625" style="5" customWidth="1"/>
    <col min="15622" max="15625" width="9.28515625" style="5" customWidth="1"/>
    <col min="15626" max="15626" width="11.28515625" style="5" customWidth="1"/>
    <col min="15627" max="15869" width="9.140625" style="5"/>
    <col min="15870" max="15870" width="3.7109375" style="5" customWidth="1"/>
    <col min="15871" max="15871" width="9.85546875" style="5" customWidth="1"/>
    <col min="15872" max="15872" width="38.140625" style="5" customWidth="1"/>
    <col min="15873" max="15873" width="9.140625" style="5"/>
    <col min="15874" max="15874" width="7.7109375" style="5" customWidth="1"/>
    <col min="15875" max="15876" width="9.28515625" style="5" customWidth="1"/>
    <col min="15877" max="15877" width="11.140625" style="5" customWidth="1"/>
    <col min="15878" max="15881" width="9.28515625" style="5" customWidth="1"/>
    <col min="15882" max="15882" width="11.28515625" style="5" customWidth="1"/>
    <col min="15883" max="16125" width="9.140625" style="5"/>
    <col min="16126" max="16126" width="3.7109375" style="5" customWidth="1"/>
    <col min="16127" max="16127" width="9.85546875" style="5" customWidth="1"/>
    <col min="16128" max="16128" width="38.140625" style="5" customWidth="1"/>
    <col min="16129" max="16129" width="9.140625" style="5"/>
    <col min="16130" max="16130" width="7.7109375" style="5" customWidth="1"/>
    <col min="16131" max="16132" width="9.28515625" style="5" customWidth="1"/>
    <col min="16133" max="16133" width="11.140625" style="5" customWidth="1"/>
    <col min="16134" max="16137" width="9.28515625" style="5" customWidth="1"/>
    <col min="16138" max="16138" width="11.28515625" style="5" customWidth="1"/>
    <col min="16139" max="16384" width="9.140625" style="5"/>
  </cols>
  <sheetData>
    <row r="1" spans="1:12" ht="59.25" customHeight="1">
      <c r="A1" s="412" t="s">
        <v>219</v>
      </c>
      <c r="B1" s="412"/>
      <c r="C1" s="412"/>
      <c r="D1" s="412"/>
      <c r="E1" s="412"/>
      <c r="F1" s="412"/>
      <c r="G1" s="412"/>
      <c r="H1" s="413"/>
      <c r="I1" s="413"/>
      <c r="J1" s="413"/>
      <c r="K1" s="413"/>
      <c r="L1" s="413"/>
    </row>
    <row r="2" spans="1:12" s="6" customFormat="1" ht="30" customHeight="1">
      <c r="A2" s="414" t="s">
        <v>9</v>
      </c>
      <c r="B2" s="414" t="s">
        <v>10</v>
      </c>
      <c r="C2" s="415" t="s">
        <v>11</v>
      </c>
      <c r="D2" s="417" t="s">
        <v>12</v>
      </c>
      <c r="E2" s="418"/>
      <c r="F2" s="407" t="s">
        <v>13</v>
      </c>
      <c r="G2" s="418"/>
      <c r="H2" s="407" t="s">
        <v>14</v>
      </c>
      <c r="I2" s="407"/>
      <c r="J2" s="407" t="s">
        <v>15</v>
      </c>
      <c r="K2" s="407"/>
      <c r="L2" s="407" t="s">
        <v>16</v>
      </c>
    </row>
    <row r="3" spans="1:12" s="6" customFormat="1" ht="36.75" customHeight="1">
      <c r="A3" s="414" t="s">
        <v>9</v>
      </c>
      <c r="B3" s="414" t="s">
        <v>17</v>
      </c>
      <c r="C3" s="416" t="s">
        <v>18</v>
      </c>
      <c r="D3" s="322" t="s">
        <v>19</v>
      </c>
      <c r="E3" s="7" t="s">
        <v>20</v>
      </c>
      <c r="F3" s="8" t="s">
        <v>21</v>
      </c>
      <c r="G3" s="322" t="s">
        <v>22</v>
      </c>
      <c r="H3" s="322" t="s">
        <v>21</v>
      </c>
      <c r="I3" s="322" t="s">
        <v>22</v>
      </c>
      <c r="J3" s="8" t="s">
        <v>21</v>
      </c>
      <c r="K3" s="322" t="s">
        <v>22</v>
      </c>
      <c r="L3" s="407" t="s">
        <v>22</v>
      </c>
    </row>
    <row r="4" spans="1:12" s="9" customFormat="1" ht="22.5" customHeight="1">
      <c r="A4" s="347">
        <v>1</v>
      </c>
      <c r="B4" s="347">
        <v>2</v>
      </c>
      <c r="C4" s="347">
        <v>3</v>
      </c>
      <c r="D4" s="349">
        <v>4</v>
      </c>
      <c r="E4" s="350">
        <v>5</v>
      </c>
      <c r="F4" s="351">
        <v>6</v>
      </c>
      <c r="G4" s="352">
        <v>7</v>
      </c>
      <c r="H4" s="352">
        <v>8</v>
      </c>
      <c r="I4" s="352">
        <v>9</v>
      </c>
      <c r="J4" s="351">
        <v>10</v>
      </c>
      <c r="K4" s="352">
        <v>11</v>
      </c>
      <c r="L4" s="352">
        <v>12</v>
      </c>
    </row>
    <row r="5" spans="1:12" s="9" customFormat="1" ht="22.5" customHeight="1">
      <c r="A5" s="235"/>
      <c r="B5" s="11" t="s">
        <v>23</v>
      </c>
      <c r="C5" s="12"/>
      <c r="D5" s="13"/>
      <c r="E5" s="14"/>
      <c r="F5" s="15"/>
      <c r="G5" s="16"/>
      <c r="H5" s="16"/>
      <c r="I5" s="16"/>
      <c r="J5" s="14"/>
      <c r="K5" s="13"/>
      <c r="L5" s="16"/>
    </row>
    <row r="6" spans="1:12" s="9" customFormat="1" ht="66" customHeight="1">
      <c r="A6" s="378">
        <v>1</v>
      </c>
      <c r="B6" s="11" t="s">
        <v>233</v>
      </c>
      <c r="C6" s="11" t="s">
        <v>114</v>
      </c>
      <c r="D6" s="19" t="s">
        <v>26</v>
      </c>
      <c r="E6" s="24">
        <v>140</v>
      </c>
      <c r="F6" s="24"/>
      <c r="G6" s="20"/>
      <c r="H6" s="21"/>
      <c r="I6" s="21"/>
      <c r="J6" s="21"/>
      <c r="K6" s="23"/>
      <c r="L6" s="24"/>
    </row>
    <row r="7" spans="1:12" s="289" customFormat="1" ht="46.5" customHeight="1">
      <c r="A7" s="353">
        <v>2</v>
      </c>
      <c r="B7" s="62" t="s">
        <v>234</v>
      </c>
      <c r="C7" s="62" t="s">
        <v>114</v>
      </c>
      <c r="D7" s="157" t="s">
        <v>26</v>
      </c>
      <c r="E7" s="157">
        <v>460</v>
      </c>
      <c r="F7" s="171"/>
      <c r="G7" s="171"/>
      <c r="H7" s="180"/>
      <c r="I7" s="180"/>
      <c r="J7" s="180"/>
      <c r="K7" s="278"/>
      <c r="L7" s="157"/>
    </row>
    <row r="8" spans="1:12" s="289" customFormat="1" ht="42" customHeight="1">
      <c r="A8" s="353">
        <v>3</v>
      </c>
      <c r="B8" s="62" t="s">
        <v>235</v>
      </c>
      <c r="C8" s="62" t="s">
        <v>25</v>
      </c>
      <c r="D8" s="157" t="s">
        <v>26</v>
      </c>
      <c r="E8" s="157">
        <v>366</v>
      </c>
      <c r="F8" s="157"/>
      <c r="G8" s="99"/>
      <c r="H8" s="180"/>
      <c r="I8" s="180"/>
      <c r="J8" s="180"/>
      <c r="K8" s="278"/>
      <c r="L8" s="157"/>
    </row>
    <row r="9" spans="1:12" s="289" customFormat="1" ht="57" customHeight="1">
      <c r="A9" s="353">
        <v>4</v>
      </c>
      <c r="B9" s="62" t="s">
        <v>237</v>
      </c>
      <c r="C9" s="62" t="s">
        <v>39</v>
      </c>
      <c r="D9" s="157" t="s">
        <v>26</v>
      </c>
      <c r="E9" s="157">
        <v>2</v>
      </c>
      <c r="F9" s="157"/>
      <c r="G9" s="99"/>
      <c r="H9" s="180"/>
      <c r="I9" s="180"/>
      <c r="J9" s="180"/>
      <c r="K9" s="278"/>
      <c r="L9" s="157"/>
    </row>
    <row r="10" spans="1:12" s="289" customFormat="1" ht="57.75" customHeight="1">
      <c r="A10" s="353">
        <v>5</v>
      </c>
      <c r="B10" s="62" t="s">
        <v>238</v>
      </c>
      <c r="C10" s="62" t="s">
        <v>39</v>
      </c>
      <c r="D10" s="157" t="s">
        <v>26</v>
      </c>
      <c r="E10" s="157">
        <v>2</v>
      </c>
      <c r="F10" s="157"/>
      <c r="G10" s="99"/>
      <c r="H10" s="180"/>
      <c r="I10" s="180"/>
      <c r="J10" s="180"/>
      <c r="K10" s="278"/>
      <c r="L10" s="157"/>
    </row>
    <row r="11" spans="1:12" s="289" customFormat="1" ht="50.25" customHeight="1">
      <c r="A11" s="353">
        <v>6</v>
      </c>
      <c r="B11" s="62" t="s">
        <v>239</v>
      </c>
      <c r="C11" s="62" t="s">
        <v>25</v>
      </c>
      <c r="D11" s="157" t="s">
        <v>26</v>
      </c>
      <c r="E11" s="157">
        <v>586</v>
      </c>
      <c r="F11" s="157"/>
      <c r="G11" s="99"/>
      <c r="H11" s="180"/>
      <c r="I11" s="180"/>
      <c r="J11" s="180"/>
      <c r="K11" s="278"/>
      <c r="L11" s="157"/>
    </row>
    <row r="12" spans="1:12" s="289" customFormat="1" ht="65.25" customHeight="1">
      <c r="A12" s="353">
        <v>7</v>
      </c>
      <c r="B12" s="62" t="s">
        <v>240</v>
      </c>
      <c r="C12" s="62" t="s">
        <v>69</v>
      </c>
      <c r="D12" s="157" t="s">
        <v>26</v>
      </c>
      <c r="E12" s="157">
        <v>1</v>
      </c>
      <c r="F12" s="157"/>
      <c r="G12" s="99"/>
      <c r="H12" s="180"/>
      <c r="I12" s="180"/>
      <c r="J12" s="180"/>
      <c r="K12" s="278"/>
      <c r="L12" s="157"/>
    </row>
    <row r="13" spans="1:12" s="289" customFormat="1" ht="42.75" customHeight="1">
      <c r="A13" s="353">
        <v>8</v>
      </c>
      <c r="B13" s="62" t="s">
        <v>40</v>
      </c>
      <c r="C13" s="62" t="s">
        <v>69</v>
      </c>
      <c r="D13" s="157"/>
      <c r="E13" s="157">
        <v>2</v>
      </c>
      <c r="F13" s="157"/>
      <c r="G13" s="283"/>
      <c r="H13" s="180"/>
      <c r="I13" s="180"/>
      <c r="J13" s="180"/>
      <c r="K13" s="278"/>
      <c r="L13" s="157"/>
    </row>
    <row r="14" spans="1:12" s="289" customFormat="1" ht="28.5" customHeight="1">
      <c r="A14" s="171">
        <f>A13+0.1</f>
        <v>8.1</v>
      </c>
      <c r="B14" s="171" t="s">
        <v>29</v>
      </c>
      <c r="C14" s="171" t="s">
        <v>30</v>
      </c>
      <c r="D14" s="172">
        <v>1.32</v>
      </c>
      <c r="E14" s="284">
        <f>E13*D14</f>
        <v>2.64</v>
      </c>
      <c r="F14" s="171"/>
      <c r="G14" s="171"/>
      <c r="H14" s="279"/>
      <c r="I14" s="173"/>
      <c r="J14" s="171"/>
      <c r="K14" s="172"/>
      <c r="L14" s="173"/>
    </row>
    <row r="15" spans="1:12" s="289" customFormat="1" ht="31.5" customHeight="1">
      <c r="A15" s="163">
        <f>A14+0.1</f>
        <v>8.1999999999999993</v>
      </c>
      <c r="B15" s="163" t="s">
        <v>31</v>
      </c>
      <c r="C15" s="163" t="s">
        <v>32</v>
      </c>
      <c r="D15" s="354">
        <v>0.96299999999999997</v>
      </c>
      <c r="E15" s="285">
        <f>E13*D15</f>
        <v>1.9259999999999999</v>
      </c>
      <c r="F15" s="171"/>
      <c r="G15" s="171"/>
      <c r="H15" s="280"/>
      <c r="I15" s="280"/>
      <c r="J15" s="280"/>
      <c r="K15" s="281"/>
      <c r="L15" s="282"/>
    </row>
    <row r="16" spans="1:12" s="289" customFormat="1" ht="51" customHeight="1">
      <c r="A16" s="62">
        <v>9</v>
      </c>
      <c r="B16" s="62" t="s">
        <v>42</v>
      </c>
      <c r="C16" s="163"/>
      <c r="D16" s="164"/>
      <c r="E16" s="290">
        <f>E13*2.5+E12</f>
        <v>6</v>
      </c>
      <c r="F16" s="157"/>
      <c r="G16" s="283"/>
      <c r="H16" s="180"/>
      <c r="I16" s="180"/>
      <c r="J16" s="180"/>
      <c r="K16" s="278"/>
      <c r="L16" s="157"/>
    </row>
    <row r="17" spans="1:17" s="289" customFormat="1" ht="33" customHeight="1">
      <c r="A17" s="108">
        <f>A16+0.1</f>
        <v>9.1</v>
      </c>
      <c r="B17" s="108" t="s">
        <v>43</v>
      </c>
      <c r="C17" s="108" t="s">
        <v>35</v>
      </c>
      <c r="D17" s="108">
        <v>1</v>
      </c>
      <c r="E17" s="52">
        <f>D17*E16</f>
        <v>6</v>
      </c>
      <c r="F17" s="173"/>
      <c r="G17" s="173"/>
      <c r="H17" s="52"/>
      <c r="I17" s="52"/>
      <c r="J17" s="52"/>
      <c r="K17" s="52"/>
      <c r="L17" s="52"/>
      <c r="P17" s="379"/>
    </row>
    <row r="18" spans="1:17" s="9" customFormat="1" ht="22.5" customHeight="1">
      <c r="A18" s="292"/>
      <c r="B18" s="232" t="s">
        <v>44</v>
      </c>
      <c r="C18" s="293"/>
      <c r="D18" s="293"/>
      <c r="E18" s="294"/>
      <c r="F18" s="294"/>
      <c r="G18" s="300"/>
      <c r="H18" s="293"/>
      <c r="I18" s="300"/>
      <c r="J18" s="294"/>
      <c r="K18" s="300"/>
      <c r="L18" s="295"/>
      <c r="M18" s="323">
        <f>G18+I18+K18</f>
        <v>0</v>
      </c>
      <c r="P18" s="323">
        <f>K18+I18</f>
        <v>0</v>
      </c>
      <c r="Q18" s="323"/>
    </row>
    <row r="19" spans="1:17" s="9" customFormat="1" ht="22.5" customHeight="1">
      <c r="A19" s="292"/>
      <c r="B19" s="293" t="s">
        <v>45</v>
      </c>
      <c r="C19" s="294" t="s">
        <v>32</v>
      </c>
      <c r="D19" s="301" t="s">
        <v>220</v>
      </c>
      <c r="E19" s="294"/>
      <c r="F19" s="294"/>
      <c r="G19" s="293"/>
      <c r="H19" s="293"/>
      <c r="I19" s="300"/>
      <c r="J19" s="294"/>
      <c r="K19" s="300"/>
      <c r="L19" s="295"/>
    </row>
    <row r="20" spans="1:17" s="9" customFormat="1" ht="22.5" customHeight="1">
      <c r="A20" s="292"/>
      <c r="B20" s="293" t="s">
        <v>46</v>
      </c>
      <c r="C20" s="294" t="s">
        <v>32</v>
      </c>
      <c r="D20" s="293"/>
      <c r="E20" s="294"/>
      <c r="F20" s="294"/>
      <c r="G20" s="293"/>
      <c r="H20" s="293"/>
      <c r="I20" s="300"/>
      <c r="J20" s="294"/>
      <c r="K20" s="300"/>
      <c r="L20" s="295"/>
    </row>
    <row r="21" spans="1:17" s="9" customFormat="1" ht="22.5" customHeight="1">
      <c r="A21" s="292"/>
      <c r="B21" s="293" t="s">
        <v>47</v>
      </c>
      <c r="C21" s="294" t="s">
        <v>32</v>
      </c>
      <c r="D21" s="301" t="s">
        <v>220</v>
      </c>
      <c r="E21" s="294"/>
      <c r="F21" s="294"/>
      <c r="G21" s="293"/>
      <c r="H21" s="293"/>
      <c r="I21" s="300"/>
      <c r="J21" s="294"/>
      <c r="K21" s="300"/>
      <c r="L21" s="295"/>
    </row>
    <row r="22" spans="1:17" s="9" customFormat="1" ht="22.5" customHeight="1">
      <c r="A22" s="292"/>
      <c r="B22" s="293" t="s">
        <v>48</v>
      </c>
      <c r="C22" s="294" t="s">
        <v>32</v>
      </c>
      <c r="D22" s="293"/>
      <c r="E22" s="294"/>
      <c r="F22" s="294"/>
      <c r="G22" s="293"/>
      <c r="H22" s="293"/>
      <c r="I22" s="300"/>
      <c r="J22" s="294"/>
      <c r="K22" s="300"/>
      <c r="L22" s="295"/>
    </row>
    <row r="23" spans="1:17" s="41" customFormat="1" ht="26.25" customHeight="1">
      <c r="A23" s="10"/>
      <c r="B23" s="11" t="s">
        <v>49</v>
      </c>
      <c r="C23" s="12"/>
      <c r="D23" s="13"/>
      <c r="E23" s="14"/>
      <c r="F23" s="15"/>
      <c r="G23" s="16"/>
      <c r="H23" s="16"/>
      <c r="I23" s="16"/>
      <c r="J23" s="14"/>
      <c r="K23" s="13"/>
      <c r="L23" s="16"/>
    </row>
    <row r="24" spans="1:17" s="41" customFormat="1" ht="48" customHeight="1">
      <c r="A24" s="42" t="s">
        <v>24</v>
      </c>
      <c r="B24" s="43" t="s">
        <v>50</v>
      </c>
      <c r="C24" s="43" t="s">
        <v>51</v>
      </c>
      <c r="D24" s="20"/>
      <c r="E24" s="44">
        <v>0.03</v>
      </c>
      <c r="F24" s="45"/>
      <c r="G24" s="20"/>
      <c r="H24" s="46"/>
      <c r="I24" s="46"/>
      <c r="J24" s="47"/>
      <c r="K24" s="46"/>
      <c r="L24" s="20"/>
    </row>
    <row r="25" spans="1:17" s="41" customFormat="1" ht="21" customHeight="1">
      <c r="A25" s="48">
        <f>A24+0.1</f>
        <v>1.1000000000000001</v>
      </c>
      <c r="B25" s="49" t="s">
        <v>52</v>
      </c>
      <c r="C25" s="49" t="s">
        <v>30</v>
      </c>
      <c r="D25" s="50">
        <v>16.5</v>
      </c>
      <c r="E25" s="49">
        <f>D25*E24</f>
        <v>0.495</v>
      </c>
      <c r="F25" s="47"/>
      <c r="G25" s="46"/>
      <c r="H25" s="49"/>
      <c r="I25" s="51"/>
      <c r="J25" s="47"/>
      <c r="K25" s="46"/>
      <c r="L25" s="51"/>
    </row>
    <row r="26" spans="1:17" s="41" customFormat="1" ht="21" customHeight="1">
      <c r="A26" s="37">
        <f>A25+0.1</f>
        <v>1.2000000000000002</v>
      </c>
      <c r="B26" s="37" t="s">
        <v>53</v>
      </c>
      <c r="C26" s="37" t="s">
        <v>32</v>
      </c>
      <c r="D26" s="52">
        <v>37</v>
      </c>
      <c r="E26" s="39">
        <f>D26*E24</f>
        <v>1.1099999999999999</v>
      </c>
      <c r="F26" s="28"/>
      <c r="G26" s="26"/>
      <c r="H26" s="39"/>
      <c r="I26" s="39"/>
      <c r="J26" s="40"/>
      <c r="K26" s="39"/>
      <c r="L26" s="39"/>
    </row>
    <row r="27" spans="1:17" s="41" customFormat="1" ht="30.75" customHeight="1">
      <c r="A27" s="53">
        <v>2</v>
      </c>
      <c r="B27" s="18" t="s">
        <v>54</v>
      </c>
      <c r="C27" s="18" t="s">
        <v>41</v>
      </c>
      <c r="D27" s="19"/>
      <c r="E27" s="54">
        <v>3.2000000000000001E-2</v>
      </c>
      <c r="F27" s="19"/>
      <c r="G27" s="11"/>
      <c r="H27" s="11"/>
      <c r="I27" s="11"/>
      <c r="J27" s="18"/>
      <c r="K27" s="11"/>
      <c r="L27" s="24"/>
    </row>
    <row r="28" spans="1:17" s="41" customFormat="1" ht="21" customHeight="1">
      <c r="A28" s="48">
        <f>A27+0.1</f>
        <v>2.1</v>
      </c>
      <c r="B28" s="27" t="s">
        <v>29</v>
      </c>
      <c r="C28" s="27" t="s">
        <v>30</v>
      </c>
      <c r="D28" s="28">
        <v>206</v>
      </c>
      <c r="E28" s="35">
        <f>E27*D28</f>
        <v>6.5920000000000005</v>
      </c>
      <c r="F28" s="27"/>
      <c r="G28" s="55"/>
      <c r="H28" s="49"/>
      <c r="I28" s="26"/>
      <c r="J28" s="27"/>
      <c r="K28" s="25"/>
      <c r="L28" s="26"/>
    </row>
    <row r="29" spans="1:17" s="41" customFormat="1" ht="39" customHeight="1">
      <c r="A29" s="17" t="s">
        <v>34</v>
      </c>
      <c r="B29" s="18" t="s">
        <v>55</v>
      </c>
      <c r="C29" s="18" t="s">
        <v>51</v>
      </c>
      <c r="D29" s="56"/>
      <c r="E29" s="57">
        <f>E24*10</f>
        <v>0.3</v>
      </c>
      <c r="F29" s="19"/>
      <c r="G29" s="12"/>
      <c r="H29" s="12"/>
      <c r="I29" s="12"/>
      <c r="J29" s="58"/>
      <c r="K29" s="12"/>
      <c r="L29" s="20"/>
    </row>
    <row r="30" spans="1:17" s="41" customFormat="1" ht="21" customHeight="1">
      <c r="A30" s="48">
        <f>A29+0.1</f>
        <v>3.1</v>
      </c>
      <c r="B30" s="49" t="s">
        <v>52</v>
      </c>
      <c r="C30" s="49" t="s">
        <v>30</v>
      </c>
      <c r="D30" s="59">
        <v>15.5</v>
      </c>
      <c r="E30" s="49">
        <f>D30*E29</f>
        <v>4.6499999999999995</v>
      </c>
      <c r="F30" s="14"/>
      <c r="G30" s="13"/>
      <c r="H30" s="26"/>
      <c r="I30" s="49"/>
      <c r="J30" s="60"/>
      <c r="K30" s="49"/>
      <c r="L30" s="49"/>
    </row>
    <row r="31" spans="1:17" s="41" customFormat="1" ht="21" customHeight="1">
      <c r="A31" s="37">
        <f>A30+0.1</f>
        <v>3.2</v>
      </c>
      <c r="B31" s="37" t="s">
        <v>56</v>
      </c>
      <c r="C31" s="37" t="s">
        <v>57</v>
      </c>
      <c r="D31" s="61">
        <v>34.700000000000003</v>
      </c>
      <c r="E31" s="39">
        <f>D31*E29</f>
        <v>10.41</v>
      </c>
      <c r="F31" s="31"/>
      <c r="G31" s="33"/>
      <c r="H31" s="39"/>
      <c r="I31" s="39"/>
      <c r="J31" s="40"/>
      <c r="K31" s="39"/>
      <c r="L31" s="39"/>
    </row>
    <row r="32" spans="1:17" s="41" customFormat="1" ht="21" customHeight="1">
      <c r="A32" s="37">
        <f>A31+0.1</f>
        <v>3.3000000000000003</v>
      </c>
      <c r="B32" s="37" t="s">
        <v>58</v>
      </c>
      <c r="C32" s="37" t="s">
        <v>32</v>
      </c>
      <c r="D32" s="61">
        <v>2.09</v>
      </c>
      <c r="E32" s="39">
        <f>D32*E29</f>
        <v>0.62699999999999989</v>
      </c>
      <c r="F32" s="28"/>
      <c r="G32" s="26"/>
      <c r="H32" s="39"/>
      <c r="I32" s="39"/>
      <c r="J32" s="40"/>
      <c r="K32" s="39"/>
      <c r="L32" s="39"/>
    </row>
    <row r="33" spans="1:17" s="41" customFormat="1" ht="39.75" customHeight="1">
      <c r="A33" s="17" t="s">
        <v>36</v>
      </c>
      <c r="B33" s="18" t="s">
        <v>59</v>
      </c>
      <c r="C33" s="18" t="s">
        <v>60</v>
      </c>
      <c r="D33" s="19"/>
      <c r="E33" s="24">
        <f>E27</f>
        <v>3.2000000000000001E-2</v>
      </c>
      <c r="F33" s="19"/>
      <c r="G33" s="34"/>
      <c r="H33" s="34"/>
      <c r="I33" s="34"/>
      <c r="J33" s="30"/>
      <c r="K33" s="34"/>
      <c r="L33" s="20"/>
    </row>
    <row r="34" spans="1:17" s="41" customFormat="1" ht="21" customHeight="1">
      <c r="A34" s="30">
        <f>A33+0.1</f>
        <v>4.0999999999999996</v>
      </c>
      <c r="B34" s="49" t="s">
        <v>52</v>
      </c>
      <c r="C34" s="49" t="s">
        <v>30</v>
      </c>
      <c r="D34" s="59">
        <v>87</v>
      </c>
      <c r="E34" s="49">
        <f>E33*D34</f>
        <v>2.7840000000000003</v>
      </c>
      <c r="F34" s="58"/>
      <c r="G34" s="12"/>
      <c r="H34" s="49"/>
      <c r="I34" s="49"/>
      <c r="J34" s="60"/>
      <c r="K34" s="49"/>
      <c r="L34" s="49"/>
    </row>
    <row r="35" spans="1:17" s="41" customFormat="1" ht="37.5" customHeight="1">
      <c r="A35" s="17" t="s">
        <v>38</v>
      </c>
      <c r="B35" s="18" t="s">
        <v>61</v>
      </c>
      <c r="C35" s="18" t="s">
        <v>35</v>
      </c>
      <c r="D35" s="19"/>
      <c r="E35" s="24">
        <f>(E33+E29)*100*1.85</f>
        <v>61.419999999999995</v>
      </c>
      <c r="F35" s="19"/>
      <c r="G35" s="34"/>
      <c r="H35" s="34"/>
      <c r="I35" s="34"/>
      <c r="J35" s="30"/>
      <c r="K35" s="34"/>
      <c r="L35" s="20"/>
    </row>
    <row r="36" spans="1:17" s="41" customFormat="1" ht="21" customHeight="1">
      <c r="A36" s="37">
        <f>A35+0.1</f>
        <v>5.0999999999999996</v>
      </c>
      <c r="B36" s="37" t="s">
        <v>62</v>
      </c>
      <c r="C36" s="37" t="s">
        <v>35</v>
      </c>
      <c r="D36" s="37">
        <v>1</v>
      </c>
      <c r="E36" s="39">
        <f>E35*D36</f>
        <v>61.419999999999995</v>
      </c>
      <c r="F36" s="28"/>
      <c r="G36" s="26"/>
      <c r="H36" s="39"/>
      <c r="I36" s="39"/>
      <c r="J36" s="40"/>
      <c r="K36" s="39"/>
      <c r="L36" s="39"/>
    </row>
    <row r="37" spans="1:17" s="41" customFormat="1" ht="21" customHeight="1">
      <c r="A37" s="292"/>
      <c r="B37" s="232" t="s">
        <v>44</v>
      </c>
      <c r="C37" s="293"/>
      <c r="D37" s="293"/>
      <c r="E37" s="294"/>
      <c r="F37" s="294"/>
      <c r="G37" s="300"/>
      <c r="H37" s="293"/>
      <c r="I37" s="300"/>
      <c r="J37" s="294"/>
      <c r="K37" s="300"/>
      <c r="L37" s="295"/>
      <c r="M37" s="324">
        <f>G37+I37+K37</f>
        <v>0</v>
      </c>
      <c r="Q37" s="324"/>
    </row>
    <row r="38" spans="1:17" s="41" customFormat="1" ht="21" customHeight="1">
      <c r="A38" s="292"/>
      <c r="B38" s="293" t="s">
        <v>45</v>
      </c>
      <c r="C38" s="294" t="s">
        <v>32</v>
      </c>
      <c r="D38" s="301" t="s">
        <v>220</v>
      </c>
      <c r="E38" s="294"/>
      <c r="F38" s="294"/>
      <c r="G38" s="293"/>
      <c r="H38" s="293"/>
      <c r="I38" s="300"/>
      <c r="J38" s="294"/>
      <c r="K38" s="300"/>
      <c r="L38" s="295"/>
      <c r="M38" s="324"/>
      <c r="Q38" s="324"/>
    </row>
    <row r="39" spans="1:17" s="41" customFormat="1" ht="21" customHeight="1">
      <c r="A39" s="292"/>
      <c r="B39" s="293" t="s">
        <v>46</v>
      </c>
      <c r="C39" s="294" t="s">
        <v>32</v>
      </c>
      <c r="D39" s="293"/>
      <c r="E39" s="294"/>
      <c r="F39" s="294"/>
      <c r="G39" s="293"/>
      <c r="H39" s="293"/>
      <c r="I39" s="300"/>
      <c r="J39" s="294"/>
      <c r="K39" s="300"/>
      <c r="L39" s="295"/>
      <c r="M39" s="324"/>
      <c r="Q39" s="324"/>
    </row>
    <row r="40" spans="1:17" s="41" customFormat="1" ht="21" customHeight="1">
      <c r="A40" s="292"/>
      <c r="B40" s="293" t="s">
        <v>47</v>
      </c>
      <c r="C40" s="294" t="s">
        <v>32</v>
      </c>
      <c r="D40" s="301" t="s">
        <v>220</v>
      </c>
      <c r="E40" s="294"/>
      <c r="F40" s="294"/>
      <c r="G40" s="293"/>
      <c r="H40" s="293"/>
      <c r="I40" s="300"/>
      <c r="J40" s="294"/>
      <c r="K40" s="300"/>
      <c r="L40" s="295"/>
      <c r="M40" s="324"/>
      <c r="Q40" s="324"/>
    </row>
    <row r="41" spans="1:17" s="41" customFormat="1" ht="21" customHeight="1">
      <c r="A41" s="292"/>
      <c r="B41" s="293" t="s">
        <v>63</v>
      </c>
      <c r="C41" s="294" t="s">
        <v>32</v>
      </c>
      <c r="D41" s="293"/>
      <c r="E41" s="294"/>
      <c r="F41" s="294"/>
      <c r="G41" s="293"/>
      <c r="H41" s="293"/>
      <c r="I41" s="300"/>
      <c r="J41" s="294"/>
      <c r="K41" s="300"/>
      <c r="L41" s="295"/>
      <c r="M41" s="324"/>
      <c r="Q41" s="324"/>
    </row>
    <row r="42" spans="1:17" s="41" customFormat="1" ht="21" customHeight="1">
      <c r="A42" s="10"/>
      <c r="B42" s="11" t="s">
        <v>64</v>
      </c>
      <c r="C42" s="12"/>
      <c r="D42" s="13"/>
      <c r="E42" s="14"/>
      <c r="F42" s="14"/>
      <c r="G42" s="13"/>
      <c r="H42" s="13"/>
      <c r="I42" s="13"/>
      <c r="J42" s="14"/>
      <c r="K42" s="13"/>
      <c r="L42" s="64"/>
    </row>
    <row r="43" spans="1:17" s="41" customFormat="1" ht="39.75" customHeight="1">
      <c r="A43" s="42" t="s">
        <v>24</v>
      </c>
      <c r="B43" s="65" t="s">
        <v>65</v>
      </c>
      <c r="C43" s="65" t="s">
        <v>41</v>
      </c>
      <c r="D43" s="45"/>
      <c r="E43" s="66">
        <v>3.15E-2</v>
      </c>
      <c r="F43" s="67"/>
      <c r="G43" s="68"/>
      <c r="H43" s="68"/>
      <c r="I43" s="68"/>
      <c r="J43" s="68"/>
      <c r="K43" s="69"/>
      <c r="L43" s="20"/>
    </row>
    <row r="44" spans="1:17" s="41" customFormat="1" ht="21" customHeight="1">
      <c r="A44" s="48">
        <f>A43+0.1</f>
        <v>1.1000000000000001</v>
      </c>
      <c r="B44" s="60" t="s">
        <v>66</v>
      </c>
      <c r="C44" s="60" t="s">
        <v>30</v>
      </c>
      <c r="D44" s="60">
        <v>89</v>
      </c>
      <c r="E44" s="60">
        <f>D44*E43</f>
        <v>2.8035000000000001</v>
      </c>
      <c r="F44" s="71"/>
      <c r="G44" s="71"/>
      <c r="H44" s="72"/>
      <c r="I44" s="72"/>
      <c r="J44" s="68"/>
      <c r="K44" s="69"/>
      <c r="L44" s="73"/>
    </row>
    <row r="45" spans="1:17" s="41" customFormat="1" ht="21" customHeight="1">
      <c r="A45" s="37">
        <f>A44+0.1</f>
        <v>1.2000000000000002</v>
      </c>
      <c r="B45" s="37" t="s">
        <v>67</v>
      </c>
      <c r="C45" s="37" t="s">
        <v>32</v>
      </c>
      <c r="D45" s="39">
        <v>37</v>
      </c>
      <c r="E45" s="40">
        <f>D45*E43</f>
        <v>1.1655</v>
      </c>
      <c r="F45" s="74"/>
      <c r="G45" s="75"/>
      <c r="H45" s="75"/>
      <c r="I45" s="74"/>
      <c r="J45" s="40"/>
      <c r="K45" s="39"/>
      <c r="L45" s="75"/>
    </row>
    <row r="46" spans="1:17" s="80" customFormat="1" ht="21" customHeight="1">
      <c r="A46" s="76">
        <f>A45+0.1</f>
        <v>1.3000000000000003</v>
      </c>
      <c r="B46" s="77" t="s">
        <v>68</v>
      </c>
      <c r="C46" s="77" t="s">
        <v>69</v>
      </c>
      <c r="D46" s="78">
        <v>115</v>
      </c>
      <c r="E46" s="78">
        <f>D46*E43</f>
        <v>3.6225000000000001</v>
      </c>
      <c r="F46" s="78"/>
      <c r="G46" s="78"/>
      <c r="H46" s="79"/>
      <c r="I46" s="79"/>
      <c r="J46" s="79"/>
      <c r="K46" s="79"/>
      <c r="L46" s="79"/>
    </row>
    <row r="47" spans="1:17" s="380" customFormat="1" ht="21" customHeight="1">
      <c r="A47" s="81">
        <f t="shared" ref="A47" si="0">A46+0.1</f>
        <v>1.4000000000000004</v>
      </c>
      <c r="B47" s="81" t="s">
        <v>70</v>
      </c>
      <c r="C47" s="81" t="s">
        <v>32</v>
      </c>
      <c r="D47" s="32">
        <v>2</v>
      </c>
      <c r="E47" s="82">
        <f>D47*E43</f>
        <v>6.3E-2</v>
      </c>
      <c r="F47" s="78"/>
      <c r="G47" s="83"/>
      <c r="H47" s="84"/>
      <c r="I47" s="85"/>
      <c r="J47" s="85"/>
      <c r="K47" s="84"/>
      <c r="L47" s="86"/>
    </row>
    <row r="48" spans="1:17" s="343" customFormat="1" ht="41.25" customHeight="1">
      <c r="A48" s="42" t="s">
        <v>27</v>
      </c>
      <c r="B48" s="43" t="s">
        <v>71</v>
      </c>
      <c r="C48" s="43" t="s">
        <v>41</v>
      </c>
      <c r="D48" s="20"/>
      <c r="E48" s="66">
        <v>0.1431</v>
      </c>
      <c r="F48" s="45"/>
      <c r="G48" s="84"/>
      <c r="H48" s="84"/>
      <c r="I48" s="85"/>
      <c r="J48" s="85"/>
      <c r="K48" s="84"/>
      <c r="L48" s="20"/>
    </row>
    <row r="49" spans="1:20" s="288" customFormat="1" ht="21" customHeight="1">
      <c r="A49" s="48">
        <f>A48+0.1</f>
        <v>2.1</v>
      </c>
      <c r="B49" s="49" t="s">
        <v>52</v>
      </c>
      <c r="C49" s="49" t="s">
        <v>30</v>
      </c>
      <c r="D49" s="49">
        <v>1110</v>
      </c>
      <c r="E49" s="60">
        <f>D49*E48</f>
        <v>158.84100000000001</v>
      </c>
      <c r="F49" s="87"/>
      <c r="G49" s="88"/>
      <c r="H49" s="49"/>
      <c r="I49" s="60"/>
      <c r="J49" s="87"/>
      <c r="K49" s="88"/>
      <c r="L49" s="49"/>
    </row>
    <row r="50" spans="1:20" s="288" customFormat="1" ht="16.5" customHeight="1">
      <c r="A50" s="37">
        <f>A49+0.1</f>
        <v>2.2000000000000002</v>
      </c>
      <c r="B50" s="37" t="s">
        <v>31</v>
      </c>
      <c r="C50" s="37" t="s">
        <v>32</v>
      </c>
      <c r="D50" s="39">
        <v>96</v>
      </c>
      <c r="E50" s="40">
        <f>D50*E48</f>
        <v>13.7376</v>
      </c>
      <c r="F50" s="89"/>
      <c r="G50" s="90"/>
      <c r="H50" s="90"/>
      <c r="I50" s="89"/>
      <c r="J50" s="40"/>
      <c r="K50" s="39"/>
      <c r="L50" s="75"/>
    </row>
    <row r="51" spans="1:20" s="288" customFormat="1" ht="16.5" customHeight="1">
      <c r="A51" s="77">
        <f t="shared" ref="A51:A57" si="1">A50+0.1</f>
        <v>2.3000000000000003</v>
      </c>
      <c r="B51" s="77" t="s">
        <v>72</v>
      </c>
      <c r="C51" s="81" t="s">
        <v>69</v>
      </c>
      <c r="D51" s="32">
        <v>101.5</v>
      </c>
      <c r="E51" s="78">
        <f>E48*D51</f>
        <v>14.524650000000001</v>
      </c>
      <c r="F51" s="91"/>
      <c r="G51" s="32"/>
      <c r="H51" s="84"/>
      <c r="I51" s="85"/>
      <c r="J51" s="85"/>
      <c r="K51" s="84"/>
      <c r="L51" s="92"/>
    </row>
    <row r="52" spans="1:20" s="288" customFormat="1" ht="16.5" customHeight="1">
      <c r="A52" s="77">
        <f t="shared" si="1"/>
        <v>2.4000000000000004</v>
      </c>
      <c r="B52" s="81" t="s">
        <v>73</v>
      </c>
      <c r="C52" s="81" t="s">
        <v>74</v>
      </c>
      <c r="D52" s="32">
        <v>205</v>
      </c>
      <c r="E52" s="78">
        <f>D52*E48</f>
        <v>29.3355</v>
      </c>
      <c r="F52" s="78"/>
      <c r="G52" s="32"/>
      <c r="H52" s="84"/>
      <c r="I52" s="85"/>
      <c r="J52" s="85"/>
      <c r="K52" s="84"/>
      <c r="L52" s="92"/>
    </row>
    <row r="53" spans="1:20" s="381" customFormat="1" ht="19.5" customHeight="1">
      <c r="A53" s="77">
        <f t="shared" si="1"/>
        <v>2.5000000000000004</v>
      </c>
      <c r="B53" s="81" t="s">
        <v>75</v>
      </c>
      <c r="C53" s="81" t="s">
        <v>69</v>
      </c>
      <c r="D53" s="32">
        <v>3.08</v>
      </c>
      <c r="E53" s="78">
        <f>D53*E48</f>
        <v>0.44074800000000003</v>
      </c>
      <c r="F53" s="78"/>
      <c r="G53" s="32"/>
      <c r="H53" s="84"/>
      <c r="I53" s="85"/>
      <c r="J53" s="85"/>
      <c r="K53" s="84"/>
      <c r="L53" s="92"/>
      <c r="M53" s="344"/>
      <c r="N53" s="344"/>
      <c r="O53" s="344"/>
      <c r="P53" s="344"/>
      <c r="Q53" s="344"/>
      <c r="R53" s="344"/>
      <c r="S53" s="344"/>
      <c r="T53" s="344"/>
    </row>
    <row r="54" spans="1:20" s="288" customFormat="1" ht="16.5" customHeight="1">
      <c r="A54" s="77">
        <f t="shared" si="1"/>
        <v>2.6000000000000005</v>
      </c>
      <c r="B54" s="81" t="s">
        <v>76</v>
      </c>
      <c r="C54" s="81" t="s">
        <v>77</v>
      </c>
      <c r="D54" s="32">
        <v>170</v>
      </c>
      <c r="E54" s="78">
        <f>D54*E48</f>
        <v>24.327000000000002</v>
      </c>
      <c r="F54" s="78"/>
      <c r="G54" s="32"/>
      <c r="H54" s="84"/>
      <c r="I54" s="85"/>
      <c r="J54" s="85"/>
      <c r="K54" s="84"/>
      <c r="L54" s="92"/>
    </row>
    <row r="55" spans="1:20" s="319" customFormat="1" ht="20.25" customHeight="1">
      <c r="A55" s="77">
        <f t="shared" si="1"/>
        <v>2.7000000000000006</v>
      </c>
      <c r="B55" s="81" t="s">
        <v>78</v>
      </c>
      <c r="C55" s="81" t="s">
        <v>79</v>
      </c>
      <c r="D55" s="32" t="s">
        <v>26</v>
      </c>
      <c r="E55" s="32">
        <v>513.47</v>
      </c>
      <c r="F55" s="94"/>
      <c r="G55" s="32"/>
      <c r="H55" s="84"/>
      <c r="I55" s="85"/>
      <c r="J55" s="85"/>
      <c r="K55" s="84"/>
      <c r="L55" s="92"/>
      <c r="M55" s="345"/>
      <c r="N55" s="345"/>
      <c r="O55" s="345"/>
      <c r="P55" s="345"/>
      <c r="Q55" s="345"/>
      <c r="R55" s="345"/>
      <c r="S55" s="345"/>
      <c r="T55" s="345"/>
    </row>
    <row r="56" spans="1:20" s="288" customFormat="1" ht="18" customHeight="1">
      <c r="A56" s="77">
        <f t="shared" si="1"/>
        <v>2.8000000000000007</v>
      </c>
      <c r="B56" s="81" t="s">
        <v>80</v>
      </c>
      <c r="C56" s="81" t="s">
        <v>79</v>
      </c>
      <c r="D56" s="32" t="s">
        <v>26</v>
      </c>
      <c r="E56" s="32">
        <v>576.71</v>
      </c>
      <c r="F56" s="94"/>
      <c r="G56" s="32"/>
      <c r="H56" s="84"/>
      <c r="I56" s="85"/>
      <c r="J56" s="85"/>
      <c r="K56" s="84"/>
      <c r="L56" s="92"/>
    </row>
    <row r="57" spans="1:20" s="288" customFormat="1" ht="16.5" customHeight="1">
      <c r="A57" s="77">
        <f t="shared" si="1"/>
        <v>2.9000000000000008</v>
      </c>
      <c r="B57" s="81" t="s">
        <v>70</v>
      </c>
      <c r="C57" s="81" t="s">
        <v>32</v>
      </c>
      <c r="D57" s="32">
        <v>70</v>
      </c>
      <c r="E57" s="78">
        <f>D57*E48</f>
        <v>10.016999999999999</v>
      </c>
      <c r="F57" s="78"/>
      <c r="G57" s="32"/>
      <c r="H57" s="84"/>
      <c r="I57" s="85"/>
      <c r="J57" s="85"/>
      <c r="K57" s="84"/>
      <c r="L57" s="92"/>
    </row>
    <row r="58" spans="1:20" s="372" customFormat="1" ht="45.75" customHeight="1">
      <c r="A58" s="96" t="s">
        <v>34</v>
      </c>
      <c r="B58" s="97" t="s">
        <v>195</v>
      </c>
      <c r="C58" s="97" t="s">
        <v>69</v>
      </c>
      <c r="D58" s="98"/>
      <c r="E58" s="99">
        <v>1.03</v>
      </c>
      <c r="F58" s="100"/>
      <c r="G58" s="101"/>
      <c r="H58" s="102"/>
      <c r="I58" s="101"/>
      <c r="J58" s="102"/>
      <c r="K58" s="101"/>
      <c r="L58" s="98"/>
    </row>
    <row r="59" spans="1:20" s="372" customFormat="1" ht="16.5" customHeight="1">
      <c r="A59" s="104">
        <f>A58+0.1</f>
        <v>3.1</v>
      </c>
      <c r="B59" s="50" t="s">
        <v>66</v>
      </c>
      <c r="C59" s="50" t="s">
        <v>30</v>
      </c>
      <c r="D59" s="50">
        <v>0.89</v>
      </c>
      <c r="E59" s="50">
        <f>D59*E58</f>
        <v>0.91670000000000007</v>
      </c>
      <c r="F59" s="106"/>
      <c r="G59" s="106"/>
      <c r="H59" s="50"/>
      <c r="I59" s="107"/>
      <c r="J59" s="106"/>
      <c r="K59" s="106"/>
      <c r="L59" s="107"/>
    </row>
    <row r="60" spans="1:20" s="372" customFormat="1" ht="16.5" customHeight="1">
      <c r="A60" s="108">
        <f>A59+0.1</f>
        <v>3.2</v>
      </c>
      <c r="B60" s="108" t="s">
        <v>82</v>
      </c>
      <c r="C60" s="108" t="s">
        <v>32</v>
      </c>
      <c r="D60" s="52">
        <v>0.37</v>
      </c>
      <c r="E60" s="52">
        <f>D60*E58</f>
        <v>0.38109999999999999</v>
      </c>
      <c r="F60" s="109"/>
      <c r="G60" s="109"/>
      <c r="H60" s="109"/>
      <c r="I60" s="109"/>
      <c r="J60" s="52"/>
      <c r="K60" s="52"/>
      <c r="L60" s="52"/>
    </row>
    <row r="61" spans="1:20" s="372" customFormat="1" ht="16.5" customHeight="1">
      <c r="A61" s="110">
        <f t="shared" ref="A61" si="2">A60+0.1</f>
        <v>3.3000000000000003</v>
      </c>
      <c r="B61" s="105" t="s">
        <v>68</v>
      </c>
      <c r="C61" s="105" t="s">
        <v>69</v>
      </c>
      <c r="D61" s="111">
        <v>1.1499999999999999</v>
      </c>
      <c r="E61" s="111">
        <f>D61*E58</f>
        <v>1.1844999999999999</v>
      </c>
      <c r="F61" s="111"/>
      <c r="G61" s="112"/>
      <c r="H61" s="113"/>
      <c r="I61" s="114"/>
      <c r="J61" s="113"/>
      <c r="K61" s="114"/>
      <c r="L61" s="113"/>
    </row>
    <row r="62" spans="1:20" s="103" customFormat="1" ht="16.5" customHeight="1">
      <c r="A62" s="110">
        <f>A61+0.1</f>
        <v>3.4000000000000004</v>
      </c>
      <c r="B62" s="105" t="s">
        <v>83</v>
      </c>
      <c r="C62" s="105" t="s">
        <v>32</v>
      </c>
      <c r="D62" s="111">
        <v>0.02</v>
      </c>
      <c r="E62" s="111">
        <f>D62*E58</f>
        <v>2.06E-2</v>
      </c>
      <c r="F62" s="111"/>
      <c r="G62" s="112"/>
      <c r="H62" s="113"/>
      <c r="I62" s="114"/>
      <c r="J62" s="113"/>
      <c r="K62" s="114"/>
      <c r="L62" s="113"/>
    </row>
    <row r="63" spans="1:20" s="103" customFormat="1" ht="42.75" customHeight="1">
      <c r="A63" s="115" t="s">
        <v>36</v>
      </c>
      <c r="B63" s="116" t="s">
        <v>196</v>
      </c>
      <c r="C63" s="116" t="s">
        <v>41</v>
      </c>
      <c r="D63" s="99"/>
      <c r="E63" s="117">
        <v>0.03</v>
      </c>
      <c r="F63" s="99"/>
      <c r="G63" s="109"/>
      <c r="H63" s="109"/>
      <c r="I63" s="109"/>
      <c r="J63" s="109"/>
      <c r="K63" s="109"/>
      <c r="L63" s="99"/>
    </row>
    <row r="64" spans="1:20" s="103" customFormat="1" ht="16.5" customHeight="1">
      <c r="A64" s="104">
        <f>A63+0.1</f>
        <v>4.0999999999999996</v>
      </c>
      <c r="B64" s="50" t="s">
        <v>52</v>
      </c>
      <c r="C64" s="50" t="s">
        <v>30</v>
      </c>
      <c r="D64" s="50">
        <v>242</v>
      </c>
      <c r="E64" s="60">
        <f>D64*E63</f>
        <v>7.26</v>
      </c>
      <c r="F64" s="106"/>
      <c r="G64" s="106"/>
      <c r="H64" s="50"/>
      <c r="I64" s="107"/>
      <c r="J64" s="106"/>
      <c r="K64" s="106"/>
      <c r="L64" s="107"/>
    </row>
    <row r="65" spans="1:12" s="103" customFormat="1" ht="16.5" customHeight="1">
      <c r="A65" s="108">
        <f>A64+0.1</f>
        <v>4.1999999999999993</v>
      </c>
      <c r="B65" s="108" t="s">
        <v>31</v>
      </c>
      <c r="C65" s="108" t="s">
        <v>32</v>
      </c>
      <c r="D65" s="52">
        <v>108</v>
      </c>
      <c r="E65" s="40">
        <f>D65*E63</f>
        <v>3.2399999999999998</v>
      </c>
      <c r="F65" s="109"/>
      <c r="G65" s="109"/>
      <c r="H65" s="109"/>
      <c r="I65" s="109"/>
      <c r="J65" s="52"/>
      <c r="K65" s="52"/>
      <c r="L65" s="52"/>
    </row>
    <row r="66" spans="1:12" s="103" customFormat="1" ht="16.5" customHeight="1">
      <c r="A66" s="110">
        <f>A65+0.1</f>
        <v>4.2999999999999989</v>
      </c>
      <c r="B66" s="110" t="s">
        <v>72</v>
      </c>
      <c r="C66" s="110" t="s">
        <v>69</v>
      </c>
      <c r="D66" s="118">
        <v>101.5</v>
      </c>
      <c r="E66" s="78">
        <f>E63*D66</f>
        <v>3.0449999999999999</v>
      </c>
      <c r="F66" s="119"/>
      <c r="G66" s="118"/>
      <c r="H66" s="109"/>
      <c r="I66" s="109"/>
      <c r="J66" s="109"/>
      <c r="K66" s="109"/>
      <c r="L66" s="118"/>
    </row>
    <row r="67" spans="1:12" s="103" customFormat="1" ht="16.5" customHeight="1">
      <c r="A67" s="110">
        <f t="shared" ref="A67:A71" si="3">A66+0.1</f>
        <v>4.3999999999999986</v>
      </c>
      <c r="B67" s="110" t="s">
        <v>73</v>
      </c>
      <c r="C67" s="110" t="s">
        <v>74</v>
      </c>
      <c r="D67" s="118">
        <v>14</v>
      </c>
      <c r="E67" s="78">
        <f>D67*E63</f>
        <v>0.42</v>
      </c>
      <c r="F67" s="118"/>
      <c r="G67" s="118"/>
      <c r="H67" s="109"/>
      <c r="I67" s="109"/>
      <c r="J67" s="109"/>
      <c r="K67" s="109"/>
      <c r="L67" s="118"/>
    </row>
    <row r="68" spans="1:12" s="103" customFormat="1" ht="16.5" customHeight="1">
      <c r="A68" s="110">
        <f t="shared" si="3"/>
        <v>4.4999999999999982</v>
      </c>
      <c r="B68" s="110" t="s">
        <v>75</v>
      </c>
      <c r="C68" s="110" t="s">
        <v>69</v>
      </c>
      <c r="D68" s="118">
        <v>0.17</v>
      </c>
      <c r="E68" s="233">
        <f>D68*E63</f>
        <v>5.1000000000000004E-3</v>
      </c>
      <c r="F68" s="118"/>
      <c r="G68" s="118"/>
      <c r="H68" s="109"/>
      <c r="I68" s="109"/>
      <c r="J68" s="109"/>
      <c r="K68" s="109"/>
      <c r="L68" s="118"/>
    </row>
    <row r="69" spans="1:12" s="103" customFormat="1" ht="16.5" customHeight="1">
      <c r="A69" s="110">
        <f t="shared" si="3"/>
        <v>4.5999999999999979</v>
      </c>
      <c r="B69" s="110" t="s">
        <v>78</v>
      </c>
      <c r="C69" s="110" t="s">
        <v>77</v>
      </c>
      <c r="D69" s="78" t="s">
        <v>26</v>
      </c>
      <c r="E69" s="78">
        <v>33.020000000000003</v>
      </c>
      <c r="F69" s="120"/>
      <c r="G69" s="118"/>
      <c r="H69" s="109"/>
      <c r="I69" s="109"/>
      <c r="J69" s="109"/>
      <c r="K69" s="109"/>
      <c r="L69" s="118"/>
    </row>
    <row r="70" spans="1:12" s="103" customFormat="1" ht="16.5" customHeight="1">
      <c r="A70" s="110">
        <f t="shared" si="3"/>
        <v>4.6999999999999975</v>
      </c>
      <c r="B70" s="110" t="s">
        <v>80</v>
      </c>
      <c r="C70" s="110" t="s">
        <v>77</v>
      </c>
      <c r="D70" s="118" t="s">
        <v>26</v>
      </c>
      <c r="E70" s="118">
        <v>120.96</v>
      </c>
      <c r="F70" s="120"/>
      <c r="G70" s="118"/>
      <c r="H70" s="109"/>
      <c r="I70" s="109"/>
      <c r="J70" s="109"/>
      <c r="K70" s="109"/>
      <c r="L70" s="118"/>
    </row>
    <row r="71" spans="1:12" s="103" customFormat="1" ht="16.5" customHeight="1">
      <c r="A71" s="110">
        <f t="shared" si="3"/>
        <v>4.7999999999999972</v>
      </c>
      <c r="B71" s="110" t="s">
        <v>70</v>
      </c>
      <c r="C71" s="110" t="s">
        <v>32</v>
      </c>
      <c r="D71" s="118">
        <v>22</v>
      </c>
      <c r="E71" s="118">
        <f>D71*E63</f>
        <v>0.65999999999999992</v>
      </c>
      <c r="F71" s="118"/>
      <c r="G71" s="118"/>
      <c r="H71" s="109"/>
      <c r="I71" s="109"/>
      <c r="J71" s="109"/>
      <c r="K71" s="109"/>
      <c r="L71" s="118"/>
    </row>
    <row r="72" spans="1:12" s="103" customFormat="1" ht="54" customHeight="1">
      <c r="A72" s="121">
        <v>5</v>
      </c>
      <c r="B72" s="116" t="s">
        <v>85</v>
      </c>
      <c r="C72" s="116" t="s">
        <v>86</v>
      </c>
      <c r="D72" s="99"/>
      <c r="E72" s="99">
        <v>0.42399999999999999</v>
      </c>
      <c r="F72" s="99"/>
      <c r="G72" s="122"/>
      <c r="H72" s="122"/>
      <c r="I72" s="122"/>
      <c r="J72" s="122"/>
      <c r="K72" s="122"/>
      <c r="L72" s="99"/>
    </row>
    <row r="73" spans="1:12" s="103" customFormat="1" ht="16.5" customHeight="1">
      <c r="A73" s="123">
        <f>A72+0.1</f>
        <v>5.0999999999999996</v>
      </c>
      <c r="B73" s="123" t="s">
        <v>66</v>
      </c>
      <c r="C73" s="123" t="s">
        <v>30</v>
      </c>
      <c r="D73" s="50">
        <v>93</v>
      </c>
      <c r="E73" s="50">
        <f>D73*E72</f>
        <v>39.432000000000002</v>
      </c>
      <c r="F73" s="124"/>
      <c r="G73" s="124"/>
      <c r="H73" s="50"/>
      <c r="I73" s="50"/>
      <c r="J73" s="124"/>
      <c r="K73" s="124"/>
      <c r="L73" s="50"/>
    </row>
    <row r="74" spans="1:12" s="103" customFormat="1" ht="16.5" customHeight="1">
      <c r="A74" s="108">
        <f>A73+0.1</f>
        <v>5.1999999999999993</v>
      </c>
      <c r="B74" s="108" t="s">
        <v>87</v>
      </c>
      <c r="C74" s="108" t="s">
        <v>57</v>
      </c>
      <c r="D74" s="52">
        <v>2.4</v>
      </c>
      <c r="E74" s="52">
        <f>D74*E72</f>
        <v>1.0175999999999998</v>
      </c>
      <c r="F74" s="125"/>
      <c r="G74" s="125"/>
      <c r="H74" s="125"/>
      <c r="I74" s="125"/>
      <c r="J74" s="52"/>
      <c r="K74" s="52"/>
      <c r="L74" s="126"/>
    </row>
    <row r="75" spans="1:12" s="103" customFormat="1" ht="16.5" customHeight="1">
      <c r="A75" s="110">
        <f>A74+0.1</f>
        <v>5.2999999999999989</v>
      </c>
      <c r="B75" s="108" t="s">
        <v>88</v>
      </c>
      <c r="C75" s="108" t="s">
        <v>32</v>
      </c>
      <c r="D75" s="52">
        <v>2.6</v>
      </c>
      <c r="E75" s="52">
        <f>D75*E72</f>
        <v>1.1024</v>
      </c>
      <c r="F75" s="125"/>
      <c r="G75" s="125"/>
      <c r="H75" s="125"/>
      <c r="I75" s="125"/>
      <c r="J75" s="52"/>
      <c r="K75" s="52"/>
      <c r="L75" s="126"/>
    </row>
    <row r="76" spans="1:12" s="103" customFormat="1" ht="16.5" customHeight="1">
      <c r="A76" s="110">
        <f>A75+0.1</f>
        <v>5.3999999999999986</v>
      </c>
      <c r="B76" s="110" t="s">
        <v>89</v>
      </c>
      <c r="C76" s="110" t="s">
        <v>69</v>
      </c>
      <c r="D76" s="111">
        <v>2.56</v>
      </c>
      <c r="E76" s="118">
        <f>D76*E72</f>
        <v>1.08544</v>
      </c>
      <c r="F76" s="118"/>
      <c r="G76" s="118"/>
      <c r="H76" s="122"/>
      <c r="I76" s="122"/>
      <c r="J76" s="122"/>
      <c r="K76" s="122"/>
      <c r="L76" s="127"/>
    </row>
    <row r="77" spans="1:12" s="103" customFormat="1" ht="49.5" customHeight="1">
      <c r="A77" s="121">
        <v>6</v>
      </c>
      <c r="B77" s="116" t="s">
        <v>90</v>
      </c>
      <c r="C77" s="116" t="s">
        <v>86</v>
      </c>
      <c r="D77" s="99"/>
      <c r="E77" s="99">
        <f>E72</f>
        <v>0.42399999999999999</v>
      </c>
      <c r="F77" s="99"/>
      <c r="G77" s="122"/>
      <c r="H77" s="122"/>
      <c r="I77" s="122"/>
      <c r="J77" s="122"/>
      <c r="K77" s="122"/>
      <c r="L77" s="99"/>
    </row>
    <row r="78" spans="1:12" s="103" customFormat="1" ht="16.5" customHeight="1">
      <c r="A78" s="123">
        <f>A77+0.1</f>
        <v>6.1</v>
      </c>
      <c r="B78" s="123" t="s">
        <v>91</v>
      </c>
      <c r="C78" s="123" t="s">
        <v>30</v>
      </c>
      <c r="D78" s="50">
        <v>65.8</v>
      </c>
      <c r="E78" s="50">
        <f>D78*E77</f>
        <v>27.899199999999997</v>
      </c>
      <c r="F78" s="124"/>
      <c r="G78" s="124"/>
      <c r="H78" s="50"/>
      <c r="I78" s="50"/>
      <c r="J78" s="124"/>
      <c r="K78" s="124"/>
      <c r="L78" s="50"/>
    </row>
    <row r="79" spans="1:12" s="103" customFormat="1" ht="16.5" customHeight="1">
      <c r="A79" s="108">
        <f>A78+0.1</f>
        <v>6.1999999999999993</v>
      </c>
      <c r="B79" s="108" t="s">
        <v>92</v>
      </c>
      <c r="C79" s="108" t="s">
        <v>32</v>
      </c>
      <c r="D79" s="52">
        <v>1</v>
      </c>
      <c r="E79" s="52">
        <f>D79*E77</f>
        <v>0.42399999999999999</v>
      </c>
      <c r="F79" s="125"/>
      <c r="G79" s="125"/>
      <c r="H79" s="125"/>
      <c r="I79" s="125"/>
      <c r="J79" s="52"/>
      <c r="K79" s="52"/>
      <c r="L79" s="126"/>
    </row>
    <row r="80" spans="1:12" s="103" customFormat="1" ht="16.5" customHeight="1">
      <c r="A80" s="110">
        <f>A79+0.1</f>
        <v>6.2999999999999989</v>
      </c>
      <c r="B80" s="110" t="s">
        <v>93</v>
      </c>
      <c r="C80" s="110" t="s">
        <v>77</v>
      </c>
      <c r="D80" s="111">
        <v>63</v>
      </c>
      <c r="E80" s="118">
        <f>D80*E77</f>
        <v>26.712</v>
      </c>
      <c r="F80" s="118"/>
      <c r="G80" s="118"/>
      <c r="H80" s="122"/>
      <c r="I80" s="122"/>
      <c r="J80" s="122"/>
      <c r="K80" s="122"/>
      <c r="L80" s="127"/>
    </row>
    <row r="81" spans="1:19" s="103" customFormat="1" ht="16.5" customHeight="1">
      <c r="A81" s="110">
        <f>A80+0.1</f>
        <v>6.3999999999999986</v>
      </c>
      <c r="B81" s="110" t="s">
        <v>94</v>
      </c>
      <c r="C81" s="110" t="s">
        <v>77</v>
      </c>
      <c r="D81" s="111">
        <v>79</v>
      </c>
      <c r="E81" s="118">
        <f>D81*E77</f>
        <v>33.496000000000002</v>
      </c>
      <c r="F81" s="118"/>
      <c r="G81" s="118"/>
      <c r="H81" s="122"/>
      <c r="I81" s="122"/>
      <c r="J81" s="122"/>
      <c r="K81" s="122"/>
      <c r="L81" s="127"/>
    </row>
    <row r="82" spans="1:19" s="103" customFormat="1" ht="17.25" customHeight="1">
      <c r="A82" s="110">
        <f>A81+0.1</f>
        <v>6.4999999999999982</v>
      </c>
      <c r="B82" s="110" t="s">
        <v>95</v>
      </c>
      <c r="C82" s="110" t="s">
        <v>32</v>
      </c>
      <c r="D82" s="111">
        <v>1.6</v>
      </c>
      <c r="E82" s="118">
        <f>D82*E77</f>
        <v>0.6784</v>
      </c>
      <c r="F82" s="118"/>
      <c r="G82" s="118"/>
      <c r="H82" s="122"/>
      <c r="I82" s="122"/>
      <c r="J82" s="122"/>
      <c r="K82" s="122"/>
      <c r="L82" s="127"/>
    </row>
    <row r="83" spans="1:19" s="103" customFormat="1" ht="50.25" customHeight="1">
      <c r="A83" s="121">
        <v>7</v>
      </c>
      <c r="B83" s="358" t="s">
        <v>98</v>
      </c>
      <c r="C83" s="358" t="s">
        <v>28</v>
      </c>
      <c r="D83" s="359"/>
      <c r="E83" s="359">
        <f>N92/1000</f>
        <v>5.6961519999999997</v>
      </c>
      <c r="F83" s="359"/>
      <c r="G83" s="122"/>
      <c r="H83" s="122"/>
      <c r="I83" s="122"/>
      <c r="J83" s="122"/>
      <c r="K83" s="122"/>
      <c r="L83" s="359"/>
      <c r="M83" s="330"/>
      <c r="N83" s="330"/>
      <c r="O83" s="330"/>
    </row>
    <row r="84" spans="1:19" s="103" customFormat="1" ht="16.5" customHeight="1">
      <c r="A84" s="382">
        <f t="shared" ref="A84:A85" si="4">A83+0.1</f>
        <v>7.1</v>
      </c>
      <c r="B84" s="382" t="s">
        <v>96</v>
      </c>
      <c r="C84" s="382" t="s">
        <v>30</v>
      </c>
      <c r="D84" s="155">
        <v>19.399999999999999</v>
      </c>
      <c r="E84" s="155">
        <f>D84*E83</f>
        <v>110.50534879999998</v>
      </c>
      <c r="F84" s="124"/>
      <c r="G84" s="124"/>
      <c r="H84" s="173"/>
      <c r="I84" s="173"/>
      <c r="J84" s="124"/>
      <c r="K84" s="124"/>
      <c r="L84" s="50"/>
      <c r="M84" s="330"/>
      <c r="N84" s="330"/>
      <c r="O84" s="330"/>
    </row>
    <row r="85" spans="1:19" s="103" customFormat="1" ht="16.5" customHeight="1">
      <c r="A85" s="383">
        <f t="shared" si="4"/>
        <v>7.1999999999999993</v>
      </c>
      <c r="B85" s="383" t="s">
        <v>97</v>
      </c>
      <c r="C85" s="108" t="s">
        <v>32</v>
      </c>
      <c r="D85" s="156">
        <v>2.09</v>
      </c>
      <c r="E85" s="156">
        <f>D85*E83</f>
        <v>11.904957679999999</v>
      </c>
      <c r="F85" s="125"/>
      <c r="G85" s="125"/>
      <c r="H85" s="125"/>
      <c r="I85" s="125"/>
      <c r="J85" s="156"/>
      <c r="K85" s="156"/>
      <c r="L85" s="126"/>
      <c r="M85" s="330"/>
      <c r="N85" s="330"/>
      <c r="O85" s="384" t="s">
        <v>25</v>
      </c>
    </row>
    <row r="86" spans="1:19" ht="16.5" customHeight="1">
      <c r="A86" s="77">
        <f>A85+0.1</f>
        <v>7.2999999999999989</v>
      </c>
      <c r="B86" s="138" t="s">
        <v>99</v>
      </c>
      <c r="C86" s="138" t="s">
        <v>100</v>
      </c>
      <c r="D86" s="139" t="s">
        <v>26</v>
      </c>
      <c r="E86" s="139">
        <v>212.8</v>
      </c>
      <c r="F86" s="139"/>
      <c r="G86" s="139"/>
      <c r="H86" s="85"/>
      <c r="I86" s="85"/>
      <c r="J86" s="85"/>
      <c r="K86" s="84"/>
      <c r="L86" s="92"/>
      <c r="M86" s="321">
        <v>10.050000000000001</v>
      </c>
      <c r="N86" s="321">
        <f t="shared" ref="N86:N91" si="5">M86*E86</f>
        <v>2138.6400000000003</v>
      </c>
      <c r="O86" s="321">
        <f>0.32*2*E86</f>
        <v>136.19200000000001</v>
      </c>
    </row>
    <row r="87" spans="1:19" ht="16.5" customHeight="1">
      <c r="A87" s="77">
        <f t="shared" ref="A87:A92" si="6">A86+0.1</f>
        <v>7.3999999999999986</v>
      </c>
      <c r="B87" s="138" t="s">
        <v>101</v>
      </c>
      <c r="C87" s="138" t="s">
        <v>100</v>
      </c>
      <c r="D87" s="139" t="s">
        <v>26</v>
      </c>
      <c r="E87" s="139">
        <v>5.6</v>
      </c>
      <c r="F87" s="139"/>
      <c r="G87" s="139"/>
      <c r="H87" s="85"/>
      <c r="I87" s="85"/>
      <c r="J87" s="85"/>
      <c r="K87" s="84"/>
      <c r="L87" s="92"/>
      <c r="M87" s="321">
        <v>7.54</v>
      </c>
      <c r="N87" s="321">
        <f t="shared" si="5"/>
        <v>42.223999999999997</v>
      </c>
      <c r="O87" s="321">
        <f>0.24*E87</f>
        <v>1.3439999999999999</v>
      </c>
    </row>
    <row r="88" spans="1:19" ht="16.5" customHeight="1">
      <c r="A88" s="77">
        <f t="shared" si="6"/>
        <v>7.4999999999999982</v>
      </c>
      <c r="B88" s="138" t="s">
        <v>102</v>
      </c>
      <c r="C88" s="138" t="s">
        <v>100</v>
      </c>
      <c r="D88" s="139" t="s">
        <v>26</v>
      </c>
      <c r="E88" s="139">
        <v>680</v>
      </c>
      <c r="F88" s="139"/>
      <c r="G88" s="139"/>
      <c r="H88" s="85"/>
      <c r="I88" s="85"/>
      <c r="J88" s="85"/>
      <c r="K88" s="84"/>
      <c r="L88" s="92"/>
      <c r="M88" s="321">
        <v>3.77</v>
      </c>
      <c r="N88" s="321">
        <f t="shared" si="5"/>
        <v>2563.6</v>
      </c>
      <c r="O88" s="321">
        <f>0.16*E88</f>
        <v>108.8</v>
      </c>
      <c r="P88" s="321"/>
    </row>
    <row r="89" spans="1:19" ht="16.5" customHeight="1">
      <c r="A89" s="77">
        <f t="shared" si="6"/>
        <v>7.5999999999999979</v>
      </c>
      <c r="B89" s="138" t="s">
        <v>103</v>
      </c>
      <c r="C89" s="138" t="s">
        <v>100</v>
      </c>
      <c r="D89" s="139" t="s">
        <v>26</v>
      </c>
      <c r="E89" s="139">
        <v>41</v>
      </c>
      <c r="F89" s="139"/>
      <c r="G89" s="139"/>
      <c r="H89" s="85"/>
      <c r="I89" s="85"/>
      <c r="J89" s="85"/>
      <c r="K89" s="84"/>
      <c r="L89" s="92"/>
      <c r="M89" s="321">
        <v>1.9</v>
      </c>
      <c r="N89" s="321">
        <f t="shared" si="5"/>
        <v>77.899999999999991</v>
      </c>
      <c r="O89" s="321">
        <f>0.16*E89</f>
        <v>6.5600000000000005</v>
      </c>
    </row>
    <row r="90" spans="1:19" ht="16.5" customHeight="1">
      <c r="A90" s="77">
        <f t="shared" si="6"/>
        <v>7.6999999999999975</v>
      </c>
      <c r="B90" s="138" t="s">
        <v>104</v>
      </c>
      <c r="C90" s="138" t="s">
        <v>100</v>
      </c>
      <c r="D90" s="78" t="s">
        <v>105</v>
      </c>
      <c r="E90" s="139">
        <v>29.2</v>
      </c>
      <c r="F90" s="139"/>
      <c r="G90" s="139"/>
      <c r="H90" s="85"/>
      <c r="I90" s="85"/>
      <c r="J90" s="85"/>
      <c r="K90" s="84"/>
      <c r="L90" s="92"/>
      <c r="M90" s="321">
        <v>0.89</v>
      </c>
      <c r="N90" s="321">
        <f t="shared" si="5"/>
        <v>25.988</v>
      </c>
      <c r="O90" s="321">
        <f>0.08*E90</f>
        <v>2.3359999999999999</v>
      </c>
    </row>
    <row r="91" spans="1:19" ht="16.5" customHeight="1">
      <c r="A91" s="77">
        <f t="shared" si="6"/>
        <v>7.7999999999999972</v>
      </c>
      <c r="B91" s="138" t="s">
        <v>106</v>
      </c>
      <c r="C91" s="138" t="s">
        <v>37</v>
      </c>
      <c r="D91" s="139" t="s">
        <v>26</v>
      </c>
      <c r="E91" s="140">
        <v>36</v>
      </c>
      <c r="F91" s="139"/>
      <c r="G91" s="139"/>
      <c r="H91" s="85"/>
      <c r="I91" s="85"/>
      <c r="J91" s="85"/>
      <c r="K91" s="84"/>
      <c r="L91" s="92"/>
      <c r="M91" s="321">
        <v>23.55</v>
      </c>
      <c r="N91" s="321">
        <f t="shared" si="5"/>
        <v>847.80000000000007</v>
      </c>
      <c r="O91" s="327">
        <f>E91</f>
        <v>36</v>
      </c>
    </row>
    <row r="92" spans="1:19" ht="16.5" customHeight="1">
      <c r="A92" s="77">
        <f t="shared" si="6"/>
        <v>7.8999999999999968</v>
      </c>
      <c r="B92" s="138" t="s">
        <v>76</v>
      </c>
      <c r="C92" s="138" t="s">
        <v>77</v>
      </c>
      <c r="D92" s="139">
        <v>6.3</v>
      </c>
      <c r="E92" s="139">
        <f>D92*E83</f>
        <v>35.885757599999998</v>
      </c>
      <c r="F92" s="139"/>
      <c r="G92" s="139"/>
      <c r="H92" s="85"/>
      <c r="I92" s="85"/>
      <c r="J92" s="85"/>
      <c r="K92" s="84"/>
      <c r="L92" s="92"/>
      <c r="M92" s="321"/>
      <c r="N92" s="321">
        <f>SUM(N86:N91)</f>
        <v>5696.152</v>
      </c>
      <c r="O92" s="321"/>
    </row>
    <row r="93" spans="1:19" ht="20.25" customHeight="1">
      <c r="A93" s="78">
        <v>7.1</v>
      </c>
      <c r="B93" s="138" t="s">
        <v>107</v>
      </c>
      <c r="C93" s="77" t="s">
        <v>32</v>
      </c>
      <c r="D93" s="139">
        <v>2.78</v>
      </c>
      <c r="E93" s="139">
        <f>D93*E83</f>
        <v>15.835302559999999</v>
      </c>
      <c r="F93" s="139"/>
      <c r="G93" s="139"/>
      <c r="H93" s="79"/>
      <c r="I93" s="85"/>
      <c r="J93" s="85"/>
      <c r="K93" s="84"/>
      <c r="L93" s="92"/>
      <c r="M93" s="321"/>
      <c r="N93" s="321"/>
      <c r="O93" s="321"/>
      <c r="R93" s="103"/>
      <c r="S93" s="103"/>
    </row>
    <row r="94" spans="1:19" ht="39.75" customHeight="1">
      <c r="A94" s="128">
        <v>8</v>
      </c>
      <c r="B94" s="11" t="s">
        <v>108</v>
      </c>
      <c r="C94" s="11" t="s">
        <v>109</v>
      </c>
      <c r="D94" s="24"/>
      <c r="E94" s="24">
        <v>476</v>
      </c>
      <c r="F94" s="19"/>
      <c r="G94" s="24"/>
      <c r="H94" s="24"/>
      <c r="I94" s="24"/>
      <c r="J94" s="19"/>
      <c r="K94" s="24"/>
      <c r="L94" s="20"/>
      <c r="M94" s="321"/>
      <c r="N94" s="321"/>
      <c r="O94" s="321"/>
      <c r="R94" s="103"/>
      <c r="S94" s="103"/>
    </row>
    <row r="95" spans="1:19" ht="16.5" customHeight="1">
      <c r="A95" s="25">
        <f t="shared" ref="A95:A103" si="7">A94+0.1</f>
        <v>8.1</v>
      </c>
      <c r="B95" s="25" t="s">
        <v>110</v>
      </c>
      <c r="C95" s="25" t="s">
        <v>30</v>
      </c>
      <c r="D95" s="29">
        <v>1.1319999999999999</v>
      </c>
      <c r="E95" s="26">
        <f>E94*D95</f>
        <v>538.83199999999999</v>
      </c>
      <c r="F95" s="28"/>
      <c r="G95" s="26"/>
      <c r="H95" s="26"/>
      <c r="I95" s="26"/>
      <c r="J95" s="28"/>
      <c r="K95" s="26"/>
      <c r="L95" s="26"/>
      <c r="M95" s="321"/>
      <c r="N95" s="321"/>
      <c r="O95" s="321"/>
      <c r="R95" s="360"/>
      <c r="S95" s="103"/>
    </row>
    <row r="96" spans="1:19" ht="16.5" customHeight="1">
      <c r="A96" s="141">
        <f t="shared" si="7"/>
        <v>8.1999999999999993</v>
      </c>
      <c r="B96" s="142" t="s">
        <v>111</v>
      </c>
      <c r="C96" s="141" t="s">
        <v>32</v>
      </c>
      <c r="D96" s="143">
        <v>0.12</v>
      </c>
      <c r="E96" s="143">
        <f>E94*D96</f>
        <v>57.12</v>
      </c>
      <c r="F96" s="144"/>
      <c r="G96" s="143"/>
      <c r="H96" s="143"/>
      <c r="I96" s="143"/>
      <c r="J96" s="144"/>
      <c r="K96" s="143"/>
      <c r="L96" s="143"/>
      <c r="M96" s="321"/>
      <c r="N96" s="321"/>
      <c r="O96" s="321"/>
      <c r="R96" s="103"/>
      <c r="S96" s="103"/>
    </row>
    <row r="97" spans="1:19" ht="30" customHeight="1">
      <c r="A97" s="77">
        <f t="shared" si="7"/>
        <v>8.2999999999999989</v>
      </c>
      <c r="B97" s="145" t="s">
        <v>112</v>
      </c>
      <c r="C97" s="138" t="s">
        <v>25</v>
      </c>
      <c r="D97" s="139" t="s">
        <v>26</v>
      </c>
      <c r="E97" s="139">
        <v>513</v>
      </c>
      <c r="F97" s="146"/>
      <c r="G97" s="139"/>
      <c r="H97" s="85"/>
      <c r="I97" s="85"/>
      <c r="J97" s="85"/>
      <c r="K97" s="84"/>
      <c r="L97" s="92"/>
      <c r="M97" s="321"/>
      <c r="N97" s="321"/>
      <c r="O97" s="321"/>
      <c r="R97" s="103"/>
      <c r="S97" s="103"/>
    </row>
    <row r="98" spans="1:19" ht="30" customHeight="1">
      <c r="A98" s="77">
        <f t="shared" si="7"/>
        <v>8.3999999999999986</v>
      </c>
      <c r="B98" s="34" t="s">
        <v>113</v>
      </c>
      <c r="C98" s="34" t="s">
        <v>114</v>
      </c>
      <c r="D98" s="139" t="s">
        <v>26</v>
      </c>
      <c r="E98" s="33">
        <v>154</v>
      </c>
      <c r="F98" s="31"/>
      <c r="G98" s="33"/>
      <c r="H98" s="31"/>
      <c r="I98" s="33"/>
      <c r="J98" s="31"/>
      <c r="K98" s="33"/>
      <c r="L98" s="33"/>
      <c r="M98" s="321"/>
      <c r="N98" s="321"/>
      <c r="O98" s="321"/>
      <c r="R98" s="103"/>
      <c r="S98" s="103"/>
    </row>
    <row r="99" spans="1:19" ht="25.5" customHeight="1">
      <c r="A99" s="77">
        <f t="shared" si="7"/>
        <v>8.4999999999999982</v>
      </c>
      <c r="B99" s="34" t="s">
        <v>115</v>
      </c>
      <c r="C99" s="34" t="s">
        <v>116</v>
      </c>
      <c r="D99" s="139" t="s">
        <v>26</v>
      </c>
      <c r="E99" s="33">
        <v>20</v>
      </c>
      <c r="F99" s="31"/>
      <c r="G99" s="33"/>
      <c r="H99" s="31"/>
      <c r="I99" s="33"/>
      <c r="J99" s="31"/>
      <c r="K99" s="33"/>
      <c r="L99" s="33"/>
      <c r="M99" s="321"/>
      <c r="N99" s="321"/>
      <c r="O99" s="321"/>
    </row>
    <row r="100" spans="1:19" ht="27.75" customHeight="1">
      <c r="A100" s="77">
        <f t="shared" si="7"/>
        <v>8.5999999999999979</v>
      </c>
      <c r="B100" s="147" t="s">
        <v>117</v>
      </c>
      <c r="C100" s="34" t="s">
        <v>114</v>
      </c>
      <c r="D100" s="139" t="s">
        <v>26</v>
      </c>
      <c r="E100" s="33">
        <v>688</v>
      </c>
      <c r="F100" s="31"/>
      <c r="G100" s="33"/>
      <c r="H100" s="31"/>
      <c r="I100" s="33"/>
      <c r="J100" s="31"/>
      <c r="K100" s="33"/>
      <c r="L100" s="33"/>
      <c r="M100" s="321"/>
      <c r="N100" s="321"/>
      <c r="O100" s="321"/>
    </row>
    <row r="101" spans="1:19" ht="27.75" customHeight="1">
      <c r="A101" s="77">
        <f t="shared" si="7"/>
        <v>8.6999999999999975</v>
      </c>
      <c r="B101" s="138" t="s">
        <v>118</v>
      </c>
      <c r="C101" s="138" t="s">
        <v>100</v>
      </c>
      <c r="D101" s="78" t="s">
        <v>105</v>
      </c>
      <c r="E101" s="139">
        <v>24</v>
      </c>
      <c r="F101" s="139"/>
      <c r="G101" s="139"/>
      <c r="H101" s="85"/>
      <c r="I101" s="85"/>
      <c r="J101" s="85"/>
      <c r="K101" s="84"/>
      <c r="L101" s="92"/>
      <c r="M101" s="321"/>
      <c r="N101" s="321"/>
      <c r="O101" s="321">
        <f>E101*0.16</f>
        <v>3.84</v>
      </c>
    </row>
    <row r="102" spans="1:19" ht="25.5" customHeight="1">
      <c r="A102" s="77">
        <f t="shared" si="7"/>
        <v>8.7999999999999972</v>
      </c>
      <c r="B102" s="34" t="s">
        <v>119</v>
      </c>
      <c r="C102" s="34" t="s">
        <v>79</v>
      </c>
      <c r="D102" s="78" t="s">
        <v>105</v>
      </c>
      <c r="E102" s="33">
        <v>92</v>
      </c>
      <c r="F102" s="31"/>
      <c r="G102" s="33"/>
      <c r="H102" s="31"/>
      <c r="I102" s="33"/>
      <c r="J102" s="31"/>
      <c r="K102" s="33"/>
      <c r="L102" s="33"/>
      <c r="M102" s="321"/>
      <c r="N102" s="321"/>
      <c r="O102" s="321"/>
    </row>
    <row r="103" spans="1:19" ht="16.5" customHeight="1">
      <c r="A103" s="77">
        <f t="shared" si="7"/>
        <v>8.8999999999999968</v>
      </c>
      <c r="B103" s="34" t="s">
        <v>33</v>
      </c>
      <c r="C103" s="34" t="s">
        <v>32</v>
      </c>
      <c r="D103" s="33">
        <v>0.04</v>
      </c>
      <c r="E103" s="33">
        <f>D103*E94</f>
        <v>19.04</v>
      </c>
      <c r="F103" s="31"/>
      <c r="G103" s="33"/>
      <c r="H103" s="33"/>
      <c r="I103" s="33"/>
      <c r="J103" s="31"/>
      <c r="K103" s="33"/>
      <c r="L103" s="33"/>
      <c r="M103" s="321"/>
      <c r="N103" s="321"/>
      <c r="O103" s="321"/>
    </row>
    <row r="104" spans="1:19" ht="42" customHeight="1">
      <c r="A104" s="128">
        <v>9</v>
      </c>
      <c r="B104" s="11" t="s">
        <v>120</v>
      </c>
      <c r="C104" s="148" t="s">
        <v>37</v>
      </c>
      <c r="D104" s="149"/>
      <c r="E104" s="149">
        <v>2</v>
      </c>
      <c r="F104" s="150"/>
      <c r="G104" s="151"/>
      <c r="H104" s="151"/>
      <c r="I104" s="151"/>
      <c r="J104" s="150"/>
      <c r="K104" s="151"/>
      <c r="L104" s="24"/>
      <c r="M104" s="321"/>
      <c r="N104" s="321"/>
      <c r="O104" s="321"/>
    </row>
    <row r="105" spans="1:19" ht="16.5" customHeight="1">
      <c r="A105" s="25">
        <f>A104+0.1</f>
        <v>9.1</v>
      </c>
      <c r="B105" s="25" t="s">
        <v>121</v>
      </c>
      <c r="C105" s="25" t="s">
        <v>32</v>
      </c>
      <c r="D105" s="26" t="s">
        <v>26</v>
      </c>
      <c r="E105" s="26">
        <f>E104</f>
        <v>2</v>
      </c>
      <c r="F105" s="28"/>
      <c r="G105" s="26"/>
      <c r="H105" s="26"/>
      <c r="I105" s="26"/>
      <c r="J105" s="28"/>
      <c r="K105" s="26"/>
      <c r="L105" s="26"/>
      <c r="M105" s="321"/>
      <c r="N105" s="321"/>
      <c r="O105" s="321"/>
    </row>
    <row r="106" spans="1:19" ht="16.5" customHeight="1">
      <c r="A106" s="77">
        <f>A105+0.1</f>
        <v>9.1999999999999993</v>
      </c>
      <c r="B106" s="138" t="s">
        <v>102</v>
      </c>
      <c r="C106" s="34" t="s">
        <v>114</v>
      </c>
      <c r="D106" s="33" t="s">
        <v>26</v>
      </c>
      <c r="E106" s="33">
        <f>7.44*E104</f>
        <v>14.88</v>
      </c>
      <c r="F106" s="139"/>
      <c r="G106" s="33"/>
      <c r="H106" s="33"/>
      <c r="I106" s="33"/>
      <c r="J106" s="31"/>
      <c r="K106" s="33"/>
      <c r="L106" s="33"/>
      <c r="M106" s="321"/>
      <c r="N106" s="321"/>
      <c r="O106" s="321">
        <f>E106*0.16</f>
        <v>2.3808000000000002</v>
      </c>
    </row>
    <row r="107" spans="1:19" ht="16.5" customHeight="1">
      <c r="A107" s="77">
        <f>A106+0.1</f>
        <v>9.2999999999999989</v>
      </c>
      <c r="B107" s="34" t="s">
        <v>122</v>
      </c>
      <c r="C107" s="34" t="s">
        <v>114</v>
      </c>
      <c r="D107" s="33" t="s">
        <v>26</v>
      </c>
      <c r="E107" s="33">
        <f>8.2*E104</f>
        <v>16.399999999999999</v>
      </c>
      <c r="F107" s="31"/>
      <c r="G107" s="33"/>
      <c r="H107" s="33"/>
      <c r="I107" s="33"/>
      <c r="J107" s="31"/>
      <c r="K107" s="33"/>
      <c r="L107" s="33"/>
      <c r="M107" s="321"/>
      <c r="N107" s="321"/>
      <c r="O107" s="321">
        <f>0.12*E107</f>
        <v>1.9679999999999997</v>
      </c>
    </row>
    <row r="108" spans="1:19" ht="16.5" customHeight="1">
      <c r="A108" s="77">
        <f t="shared" ref="A108:A110" si="8">A107+0.1</f>
        <v>9.3999999999999986</v>
      </c>
      <c r="B108" s="34" t="s">
        <v>123</v>
      </c>
      <c r="C108" s="34" t="s">
        <v>124</v>
      </c>
      <c r="D108" s="33" t="s">
        <v>26</v>
      </c>
      <c r="E108" s="33">
        <f>3*E104</f>
        <v>6</v>
      </c>
      <c r="F108" s="31"/>
      <c r="G108" s="33"/>
      <c r="H108" s="33"/>
      <c r="I108" s="33"/>
      <c r="J108" s="31"/>
      <c r="K108" s="33"/>
      <c r="L108" s="33"/>
      <c r="M108" s="321"/>
      <c r="N108" s="321"/>
      <c r="O108" s="321"/>
    </row>
    <row r="109" spans="1:19" ht="16.5" customHeight="1">
      <c r="A109" s="77">
        <f t="shared" si="8"/>
        <v>9.4999999999999982</v>
      </c>
      <c r="B109" s="34" t="s">
        <v>125</v>
      </c>
      <c r="C109" s="34" t="s">
        <v>124</v>
      </c>
      <c r="D109" s="33" t="s">
        <v>26</v>
      </c>
      <c r="E109" s="33">
        <f>1*E104</f>
        <v>2</v>
      </c>
      <c r="F109" s="31"/>
      <c r="G109" s="33"/>
      <c r="H109" s="33"/>
      <c r="I109" s="33"/>
      <c r="J109" s="31"/>
      <c r="K109" s="33"/>
      <c r="L109" s="33"/>
      <c r="M109" s="321"/>
      <c r="N109" s="321"/>
      <c r="O109" s="321"/>
    </row>
    <row r="110" spans="1:19" ht="16.5" customHeight="1">
      <c r="A110" s="77">
        <f t="shared" si="8"/>
        <v>9.5999999999999979</v>
      </c>
      <c r="B110" s="34" t="s">
        <v>126</v>
      </c>
      <c r="C110" s="34" t="s">
        <v>124</v>
      </c>
      <c r="D110" s="33" t="s">
        <v>26</v>
      </c>
      <c r="E110" s="33">
        <f>1*E104</f>
        <v>2</v>
      </c>
      <c r="F110" s="31"/>
      <c r="G110" s="33"/>
      <c r="H110" s="33"/>
      <c r="I110" s="33"/>
      <c r="J110" s="31"/>
      <c r="K110" s="33"/>
      <c r="L110" s="33"/>
      <c r="M110" s="321"/>
      <c r="N110" s="321"/>
      <c r="O110" s="321"/>
    </row>
    <row r="111" spans="1:19" s="153" customFormat="1" ht="36.75" customHeight="1">
      <c r="A111" s="128">
        <v>10</v>
      </c>
      <c r="B111" s="152" t="s">
        <v>197</v>
      </c>
      <c r="C111" s="152" t="s">
        <v>241</v>
      </c>
      <c r="D111" s="129"/>
      <c r="E111" s="328">
        <f>E114/100</f>
        <v>0.51</v>
      </c>
      <c r="F111" s="129"/>
      <c r="G111" s="85"/>
      <c r="H111" s="85"/>
      <c r="I111" s="85"/>
      <c r="J111" s="85"/>
      <c r="K111" s="85"/>
      <c r="L111" s="129"/>
      <c r="M111" s="329"/>
      <c r="N111" s="329"/>
      <c r="O111" s="329"/>
    </row>
    <row r="112" spans="1:19" ht="16.5" customHeight="1">
      <c r="A112" s="130">
        <f>A111+0.1</f>
        <v>10.1</v>
      </c>
      <c r="B112" s="131" t="s">
        <v>96</v>
      </c>
      <c r="C112" s="131" t="s">
        <v>30</v>
      </c>
      <c r="D112" s="154">
        <v>133</v>
      </c>
      <c r="E112" s="155">
        <f>D112*E111</f>
        <v>67.83</v>
      </c>
      <c r="F112" s="87"/>
      <c r="G112" s="88"/>
      <c r="H112" s="26"/>
      <c r="I112" s="28"/>
      <c r="J112" s="87"/>
      <c r="K112" s="88"/>
      <c r="L112" s="49"/>
      <c r="M112" s="321"/>
      <c r="N112" s="321"/>
      <c r="O112" s="321"/>
    </row>
    <row r="113" spans="1:19" ht="16.5" customHeight="1">
      <c r="A113" s="133">
        <f>A112+0.1</f>
        <v>10.199999999999999</v>
      </c>
      <c r="B113" s="134" t="s">
        <v>97</v>
      </c>
      <c r="C113" s="37" t="s">
        <v>32</v>
      </c>
      <c r="D113" s="136">
        <v>3.69</v>
      </c>
      <c r="E113" s="156">
        <f>D113*E111</f>
        <v>1.8818999999999999</v>
      </c>
      <c r="F113" s="89"/>
      <c r="G113" s="90"/>
      <c r="H113" s="90"/>
      <c r="I113" s="89"/>
      <c r="J113" s="135"/>
      <c r="K113" s="136"/>
      <c r="L113" s="75"/>
      <c r="M113" s="321"/>
      <c r="N113" s="321"/>
      <c r="O113" s="321"/>
    </row>
    <row r="114" spans="1:19" ht="16.5" customHeight="1">
      <c r="A114" s="77">
        <f t="shared" ref="A114:A115" si="9">A113+0.1</f>
        <v>10.299999999999999</v>
      </c>
      <c r="B114" s="137" t="s">
        <v>102</v>
      </c>
      <c r="C114" s="137" t="s">
        <v>100</v>
      </c>
      <c r="D114" s="33" t="s">
        <v>26</v>
      </c>
      <c r="E114" s="146">
        <v>51</v>
      </c>
      <c r="F114" s="139"/>
      <c r="G114" s="140"/>
      <c r="H114" s="84"/>
      <c r="I114" s="85"/>
      <c r="J114" s="85"/>
      <c r="K114" s="84"/>
      <c r="L114" s="92"/>
      <c r="M114" s="321">
        <v>3.77</v>
      </c>
      <c r="N114" s="321">
        <f>M114*E114</f>
        <v>192.27</v>
      </c>
      <c r="O114" s="321">
        <f>0.08*2*E114</f>
        <v>8.16</v>
      </c>
    </row>
    <row r="115" spans="1:19" ht="16.5" customHeight="1">
      <c r="A115" s="77">
        <f t="shared" si="9"/>
        <v>10.399999999999999</v>
      </c>
      <c r="B115" s="137" t="s">
        <v>107</v>
      </c>
      <c r="C115" s="81" t="s">
        <v>32</v>
      </c>
      <c r="D115" s="140">
        <v>41.9</v>
      </c>
      <c r="E115" s="146">
        <f>D115*E111</f>
        <v>21.369</v>
      </c>
      <c r="F115" s="139"/>
      <c r="G115" s="140"/>
      <c r="H115" s="84"/>
      <c r="I115" s="85"/>
      <c r="J115" s="85"/>
      <c r="K115" s="84"/>
      <c r="L115" s="92"/>
      <c r="M115" s="321"/>
      <c r="N115" s="321"/>
      <c r="O115" s="321"/>
    </row>
    <row r="116" spans="1:19" s="103" customFormat="1" ht="46.5" customHeight="1">
      <c r="A116" s="121">
        <v>11</v>
      </c>
      <c r="B116" s="62" t="s">
        <v>128</v>
      </c>
      <c r="C116" s="62" t="s">
        <v>109</v>
      </c>
      <c r="D116" s="157"/>
      <c r="E116" s="157">
        <f>O116*1.1</f>
        <v>338.33888000000007</v>
      </c>
      <c r="F116" s="157"/>
      <c r="G116" s="157"/>
      <c r="H116" s="157"/>
      <c r="I116" s="157"/>
      <c r="J116" s="157"/>
      <c r="K116" s="157"/>
      <c r="L116" s="157"/>
      <c r="M116" s="330"/>
      <c r="N116" s="330"/>
      <c r="O116" s="330">
        <f>SUM(O86:O115)</f>
        <v>307.58080000000007</v>
      </c>
    </row>
    <row r="117" spans="1:19" ht="16.5" customHeight="1">
      <c r="A117" s="25">
        <f t="shared" ref="A117:A121" si="10">A116+0.1</f>
        <v>11.1</v>
      </c>
      <c r="B117" s="25" t="s">
        <v>121</v>
      </c>
      <c r="C117" s="25" t="s">
        <v>30</v>
      </c>
      <c r="D117" s="29">
        <v>0.38800000000000001</v>
      </c>
      <c r="E117" s="26">
        <f>E116*D117</f>
        <v>131.27548544000004</v>
      </c>
      <c r="F117" s="28"/>
      <c r="G117" s="26"/>
      <c r="H117" s="26"/>
      <c r="I117" s="26"/>
      <c r="J117" s="28"/>
      <c r="K117" s="26"/>
      <c r="L117" s="26"/>
      <c r="M117" s="321"/>
      <c r="N117" s="321"/>
      <c r="O117" s="321"/>
      <c r="R117" s="331"/>
    </row>
    <row r="118" spans="1:19" ht="16.5" customHeight="1">
      <c r="A118" s="142">
        <f t="shared" si="10"/>
        <v>11.2</v>
      </c>
      <c r="B118" s="142" t="s">
        <v>129</v>
      </c>
      <c r="C118" s="141" t="s">
        <v>32</v>
      </c>
      <c r="D118" s="158">
        <v>3.0000000000000001E-3</v>
      </c>
      <c r="E118" s="143">
        <f>D118*E116</f>
        <v>1.0150166400000002</v>
      </c>
      <c r="F118" s="144"/>
      <c r="G118" s="143"/>
      <c r="H118" s="143"/>
      <c r="I118" s="143"/>
      <c r="J118" s="144"/>
      <c r="K118" s="143"/>
      <c r="L118" s="143"/>
      <c r="M118" s="321"/>
      <c r="N118" s="321"/>
      <c r="O118" s="321"/>
    </row>
    <row r="119" spans="1:19" ht="16.5" customHeight="1">
      <c r="A119" s="77">
        <v>11.3</v>
      </c>
      <c r="B119" s="147" t="s">
        <v>130</v>
      </c>
      <c r="C119" s="147" t="s">
        <v>74</v>
      </c>
      <c r="D119" s="159" t="s">
        <v>26</v>
      </c>
      <c r="E119" s="159">
        <f>E116*0.01</f>
        <v>3.383388800000001</v>
      </c>
      <c r="F119" s="159"/>
      <c r="G119" s="159"/>
      <c r="H119" s="159"/>
      <c r="I119" s="159"/>
      <c r="J119" s="159"/>
      <c r="K119" s="159"/>
      <c r="L119" s="159"/>
      <c r="M119" s="321"/>
      <c r="N119" s="321"/>
      <c r="O119" s="321"/>
    </row>
    <row r="120" spans="1:19" ht="16.5" customHeight="1">
      <c r="A120" s="77">
        <v>11.4</v>
      </c>
      <c r="B120" s="34" t="s">
        <v>131</v>
      </c>
      <c r="C120" s="34" t="s">
        <v>77</v>
      </c>
      <c r="D120" s="160">
        <v>0.28000000000000003</v>
      </c>
      <c r="E120" s="33">
        <f>D120*E116</f>
        <v>94.734886400000036</v>
      </c>
      <c r="F120" s="31"/>
      <c r="G120" s="33"/>
      <c r="H120" s="33"/>
      <c r="I120" s="33"/>
      <c r="J120" s="31"/>
      <c r="K120" s="33"/>
      <c r="L120" s="33"/>
      <c r="M120" s="321"/>
      <c r="N120" s="321"/>
      <c r="O120" s="321"/>
    </row>
    <row r="121" spans="1:19" ht="16.5" customHeight="1">
      <c r="A121" s="77">
        <f t="shared" si="10"/>
        <v>11.5</v>
      </c>
      <c r="B121" s="34" t="s">
        <v>33</v>
      </c>
      <c r="C121" s="34" t="s">
        <v>32</v>
      </c>
      <c r="D121" s="161">
        <v>1.9E-3</v>
      </c>
      <c r="E121" s="33">
        <f>D121*E116</f>
        <v>0.64284387200000015</v>
      </c>
      <c r="F121" s="31"/>
      <c r="G121" s="33"/>
      <c r="H121" s="33"/>
      <c r="I121" s="33"/>
      <c r="J121" s="31"/>
      <c r="K121" s="33"/>
      <c r="L121" s="33"/>
      <c r="M121" s="321"/>
      <c r="N121" s="321"/>
      <c r="O121" s="321"/>
      <c r="Q121" s="324"/>
      <c r="R121" s="41"/>
      <c r="S121" s="41"/>
    </row>
    <row r="122" spans="1:19" s="103" customFormat="1" ht="16.5" customHeight="1">
      <c r="A122" s="292"/>
      <c r="B122" s="232" t="s">
        <v>44</v>
      </c>
      <c r="C122" s="293"/>
      <c r="D122" s="293"/>
      <c r="E122" s="294"/>
      <c r="F122" s="294"/>
      <c r="G122" s="300"/>
      <c r="H122" s="300"/>
      <c r="I122" s="300"/>
      <c r="J122" s="294"/>
      <c r="K122" s="300"/>
      <c r="L122" s="295"/>
      <c r="M122" s="361">
        <f>K122+I122+G122</f>
        <v>0</v>
      </c>
      <c r="N122" s="330"/>
      <c r="O122" s="330"/>
      <c r="Q122" s="362"/>
      <c r="R122" s="291"/>
      <c r="S122" s="291"/>
    </row>
    <row r="123" spans="1:19" s="103" customFormat="1" ht="16.5" customHeight="1">
      <c r="A123" s="292"/>
      <c r="B123" s="293" t="s">
        <v>45</v>
      </c>
      <c r="C123" s="294" t="s">
        <v>32</v>
      </c>
      <c r="D123" s="301" t="s">
        <v>220</v>
      </c>
      <c r="E123" s="294"/>
      <c r="F123" s="294"/>
      <c r="G123" s="293"/>
      <c r="H123" s="293"/>
      <c r="I123" s="300"/>
      <c r="J123" s="294"/>
      <c r="K123" s="300"/>
      <c r="L123" s="295"/>
      <c r="M123" s="361">
        <f>SUM(L116,L94,L48,L43,D94,L77,L72,L63,L58)</f>
        <v>0</v>
      </c>
      <c r="N123" s="408">
        <f>M123+M124</f>
        <v>0</v>
      </c>
      <c r="O123" s="330"/>
      <c r="Q123" s="362"/>
      <c r="R123" s="291"/>
      <c r="S123" s="291"/>
    </row>
    <row r="124" spans="1:19" s="103" customFormat="1" ht="16.5" customHeight="1">
      <c r="A124" s="296"/>
      <c r="B124" s="296" t="s">
        <v>132</v>
      </c>
      <c r="C124" s="296" t="s">
        <v>32</v>
      </c>
      <c r="D124" s="302" t="s">
        <v>220</v>
      </c>
      <c r="E124" s="296"/>
      <c r="F124" s="296"/>
      <c r="G124" s="297"/>
      <c r="H124" s="297"/>
      <c r="I124" s="297"/>
      <c r="J124" s="296"/>
      <c r="K124" s="297"/>
      <c r="L124" s="297"/>
      <c r="M124" s="361">
        <f>SUM(L104,L83,L111)</f>
        <v>0</v>
      </c>
      <c r="N124" s="409"/>
      <c r="O124" s="330"/>
      <c r="Q124" s="362"/>
      <c r="R124" s="291"/>
      <c r="S124" s="291"/>
    </row>
    <row r="125" spans="1:19" s="103" customFormat="1" ht="16.5" customHeight="1">
      <c r="A125" s="292"/>
      <c r="B125" s="293" t="s">
        <v>46</v>
      </c>
      <c r="C125" s="294" t="s">
        <v>32</v>
      </c>
      <c r="D125" s="293"/>
      <c r="E125" s="294"/>
      <c r="F125" s="294"/>
      <c r="G125" s="293"/>
      <c r="H125" s="293"/>
      <c r="I125" s="300"/>
      <c r="J125" s="294"/>
      <c r="K125" s="300"/>
      <c r="L125" s="295"/>
      <c r="M125" s="330"/>
      <c r="N125" s="330"/>
      <c r="O125" s="330"/>
      <c r="Q125" s="362"/>
      <c r="R125" s="291"/>
      <c r="S125" s="291"/>
    </row>
    <row r="126" spans="1:19" s="103" customFormat="1" ht="16.5" customHeight="1">
      <c r="A126" s="292"/>
      <c r="B126" s="293" t="s">
        <v>47</v>
      </c>
      <c r="C126" s="294" t="s">
        <v>32</v>
      </c>
      <c r="D126" s="301" t="s">
        <v>220</v>
      </c>
      <c r="E126" s="294"/>
      <c r="F126" s="294"/>
      <c r="G126" s="293"/>
      <c r="H126" s="293"/>
      <c r="I126" s="300"/>
      <c r="J126" s="294"/>
      <c r="K126" s="300"/>
      <c r="L126" s="295"/>
      <c r="M126" s="330"/>
      <c r="N126" s="330"/>
      <c r="O126" s="330"/>
      <c r="Q126" s="362"/>
      <c r="R126" s="291"/>
      <c r="S126" s="291"/>
    </row>
    <row r="127" spans="1:19" s="291" customFormat="1" ht="21" customHeight="1">
      <c r="A127" s="292"/>
      <c r="B127" s="232" t="s">
        <v>133</v>
      </c>
      <c r="C127" s="293"/>
      <c r="D127" s="293"/>
      <c r="E127" s="294"/>
      <c r="F127" s="294"/>
      <c r="G127" s="303"/>
      <c r="H127" s="293"/>
      <c r="I127" s="300"/>
      <c r="J127" s="294"/>
      <c r="K127" s="300"/>
      <c r="L127" s="295"/>
      <c r="M127" s="362">
        <f>K127+I127</f>
        <v>0</v>
      </c>
      <c r="Q127" s="363"/>
      <c r="R127" s="103"/>
      <c r="S127" s="103"/>
    </row>
    <row r="128" spans="1:19" s="103" customFormat="1" ht="27.75" customHeight="1">
      <c r="A128" s="162"/>
      <c r="B128" s="62" t="s">
        <v>134</v>
      </c>
      <c r="C128" s="163"/>
      <c r="D128" s="164"/>
      <c r="E128" s="164"/>
      <c r="F128" s="164"/>
      <c r="G128" s="164"/>
      <c r="H128" s="164"/>
      <c r="I128" s="164"/>
      <c r="J128" s="164"/>
      <c r="K128" s="164"/>
      <c r="L128" s="165"/>
      <c r="M128" s="330"/>
      <c r="N128" s="330"/>
      <c r="O128" s="330"/>
    </row>
    <row r="129" spans="1:18" s="103" customFormat="1" ht="39" customHeight="1">
      <c r="A129" s="166">
        <v>1</v>
      </c>
      <c r="B129" s="167" t="s">
        <v>140</v>
      </c>
      <c r="C129" s="167" t="s">
        <v>69</v>
      </c>
      <c r="D129" s="168"/>
      <c r="E129" s="168">
        <v>61</v>
      </c>
      <c r="F129" s="169"/>
      <c r="G129" s="159"/>
      <c r="H129" s="157"/>
      <c r="I129" s="157"/>
      <c r="J129" s="157"/>
      <c r="K129" s="157"/>
      <c r="L129" s="99"/>
    </row>
    <row r="130" spans="1:18" s="103" customFormat="1" ht="19.5" customHeight="1">
      <c r="A130" s="170">
        <f>A129+0.1</f>
        <v>1.1000000000000001</v>
      </c>
      <c r="B130" s="171" t="s">
        <v>96</v>
      </c>
      <c r="C130" s="171" t="s">
        <v>30</v>
      </c>
      <c r="D130" s="172">
        <v>0.89</v>
      </c>
      <c r="E130" s="173">
        <f>D130*E129</f>
        <v>54.29</v>
      </c>
      <c r="F130" s="173"/>
      <c r="G130" s="173"/>
      <c r="H130" s="173"/>
      <c r="I130" s="173"/>
      <c r="J130" s="173"/>
      <c r="K130" s="173"/>
      <c r="L130" s="173"/>
    </row>
    <row r="131" spans="1:18" s="103" customFormat="1" ht="19.5" customHeight="1">
      <c r="A131" s="174">
        <f>A130+0.1</f>
        <v>1.2000000000000002</v>
      </c>
      <c r="B131" s="163" t="s">
        <v>136</v>
      </c>
      <c r="C131" s="163" t="s">
        <v>69</v>
      </c>
      <c r="D131" s="175" t="s">
        <v>26</v>
      </c>
      <c r="E131" s="164">
        <f>E134</f>
        <v>74.42</v>
      </c>
      <c r="F131" s="164"/>
      <c r="G131" s="164"/>
      <c r="H131" s="164"/>
      <c r="I131" s="164"/>
      <c r="J131" s="164"/>
      <c r="K131" s="164"/>
      <c r="L131" s="164"/>
    </row>
    <row r="132" spans="1:18" s="103" customFormat="1" ht="16.5" customHeight="1">
      <c r="A132" s="174">
        <f t="shared" ref="A132:A133" si="11">A131+0.1</f>
        <v>1.3000000000000003</v>
      </c>
      <c r="B132" s="163" t="s">
        <v>137</v>
      </c>
      <c r="C132" s="163" t="s">
        <v>69</v>
      </c>
      <c r="D132" s="175" t="s">
        <v>26</v>
      </c>
      <c r="E132" s="164">
        <f>E134</f>
        <v>74.42</v>
      </c>
      <c r="F132" s="164"/>
      <c r="G132" s="164"/>
      <c r="H132" s="164"/>
      <c r="I132" s="164"/>
      <c r="J132" s="164"/>
      <c r="K132" s="164"/>
      <c r="L132" s="164"/>
    </row>
    <row r="133" spans="1:18" s="103" customFormat="1" ht="16.5" customHeight="1">
      <c r="A133" s="174">
        <f t="shared" si="11"/>
        <v>1.4000000000000004</v>
      </c>
      <c r="B133" s="163" t="s">
        <v>138</v>
      </c>
      <c r="C133" s="163" t="s">
        <v>57</v>
      </c>
      <c r="D133" s="175">
        <v>9.7000000000000003E-3</v>
      </c>
      <c r="E133" s="164">
        <f>D133*E129</f>
        <v>0.5917</v>
      </c>
      <c r="F133" s="164"/>
      <c r="G133" s="164"/>
      <c r="H133" s="164"/>
      <c r="I133" s="164"/>
      <c r="J133" s="164"/>
      <c r="K133" s="164"/>
      <c r="L133" s="164"/>
    </row>
    <row r="134" spans="1:18" s="103" customFormat="1" ht="16.5" customHeight="1">
      <c r="A134" s="176">
        <f>A133+0.1</f>
        <v>1.5000000000000004</v>
      </c>
      <c r="B134" s="110" t="s">
        <v>141</v>
      </c>
      <c r="C134" s="110" t="s">
        <v>69</v>
      </c>
      <c r="D134" s="118">
        <v>1.22</v>
      </c>
      <c r="E134" s="118">
        <f>D134*E129</f>
        <v>74.42</v>
      </c>
      <c r="F134" s="118"/>
      <c r="G134" s="118"/>
      <c r="H134" s="127"/>
      <c r="I134" s="127"/>
      <c r="J134" s="127"/>
      <c r="K134" s="127"/>
      <c r="L134" s="127"/>
      <c r="M134" s="147" t="s">
        <v>224</v>
      </c>
      <c r="N134" s="330" t="s">
        <v>225</v>
      </c>
    </row>
    <row r="135" spans="1:18" s="103" customFormat="1" ht="16.5" customHeight="1">
      <c r="A135" s="176">
        <f>A134+0.1</f>
        <v>1.6000000000000005</v>
      </c>
      <c r="B135" s="147" t="s">
        <v>107</v>
      </c>
      <c r="C135" s="147" t="s">
        <v>32</v>
      </c>
      <c r="D135" s="161">
        <v>0.02</v>
      </c>
      <c r="E135" s="159">
        <f>D135*E129</f>
        <v>1.22</v>
      </c>
      <c r="F135" s="159"/>
      <c r="G135" s="159"/>
      <c r="H135" s="159"/>
      <c r="I135" s="159"/>
      <c r="J135" s="159"/>
      <c r="K135" s="159"/>
      <c r="L135" s="159"/>
    </row>
    <row r="136" spans="1:18" s="103" customFormat="1" ht="53.25" customHeight="1">
      <c r="A136" s="166">
        <v>2</v>
      </c>
      <c r="B136" s="116" t="s">
        <v>142</v>
      </c>
      <c r="C136" s="116" t="s">
        <v>28</v>
      </c>
      <c r="D136" s="99"/>
      <c r="E136" s="99">
        <f>E139/1000</f>
        <v>2.6789999999999998</v>
      </c>
      <c r="F136" s="99"/>
      <c r="G136" s="127"/>
      <c r="H136" s="127"/>
      <c r="I136" s="127"/>
      <c r="J136" s="127"/>
      <c r="K136" s="127"/>
      <c r="L136" s="99"/>
    </row>
    <row r="137" spans="1:18" s="103" customFormat="1" ht="16.5" customHeight="1">
      <c r="A137" s="170">
        <f>A136+0.1</f>
        <v>2.1</v>
      </c>
      <c r="B137" s="123" t="s">
        <v>52</v>
      </c>
      <c r="C137" s="123" t="s">
        <v>30</v>
      </c>
      <c r="D137" s="50">
        <v>12.3</v>
      </c>
      <c r="E137" s="50">
        <f>D137*E136</f>
        <v>32.951700000000002</v>
      </c>
      <c r="F137" s="177"/>
      <c r="G137" s="177"/>
      <c r="H137" s="173"/>
      <c r="I137" s="50"/>
      <c r="J137" s="177"/>
      <c r="K137" s="177"/>
      <c r="L137" s="50"/>
    </row>
    <row r="138" spans="1:18" s="103" customFormat="1" ht="16.5" customHeight="1">
      <c r="A138" s="174">
        <f>A137+0.1</f>
        <v>2.2000000000000002</v>
      </c>
      <c r="B138" s="108" t="s">
        <v>67</v>
      </c>
      <c r="C138" s="108" t="s">
        <v>32</v>
      </c>
      <c r="D138" s="52">
        <v>1.4</v>
      </c>
      <c r="E138" s="52">
        <f>D138*E136</f>
        <v>3.7505999999999995</v>
      </c>
      <c r="F138" s="126"/>
      <c r="G138" s="126"/>
      <c r="H138" s="126"/>
      <c r="I138" s="126"/>
      <c r="J138" s="52"/>
      <c r="K138" s="52"/>
      <c r="L138" s="126"/>
    </row>
    <row r="139" spans="1:18" s="103" customFormat="1" ht="16.5" customHeight="1">
      <c r="A139" s="176">
        <f>A138+0.1</f>
        <v>2.3000000000000003</v>
      </c>
      <c r="B139" s="110" t="s">
        <v>143</v>
      </c>
      <c r="C139" s="110" t="s">
        <v>77</v>
      </c>
      <c r="D139" s="118" t="s">
        <v>26</v>
      </c>
      <c r="E139" s="118">
        <v>2679</v>
      </c>
      <c r="F139" s="120"/>
      <c r="G139" s="118"/>
      <c r="H139" s="127"/>
      <c r="I139" s="127"/>
      <c r="J139" s="127"/>
      <c r="K139" s="127"/>
      <c r="L139" s="127"/>
    </row>
    <row r="140" spans="1:18" s="103" customFormat="1" ht="16.5" customHeight="1">
      <c r="A140" s="176">
        <f t="shared" ref="A140" si="12">A139+0.1</f>
        <v>2.4000000000000004</v>
      </c>
      <c r="B140" s="110" t="s">
        <v>33</v>
      </c>
      <c r="C140" s="110" t="s">
        <v>8</v>
      </c>
      <c r="D140" s="118">
        <v>7.15</v>
      </c>
      <c r="E140" s="118">
        <f>D140*E136</f>
        <v>19.15485</v>
      </c>
      <c r="F140" s="118"/>
      <c r="G140" s="118"/>
      <c r="H140" s="127"/>
      <c r="I140" s="127"/>
      <c r="J140" s="127"/>
      <c r="K140" s="127"/>
      <c r="L140" s="127"/>
    </row>
    <row r="141" spans="1:18" s="103" customFormat="1" ht="54" customHeight="1">
      <c r="A141" s="166">
        <v>3</v>
      </c>
      <c r="B141" s="116" t="s">
        <v>144</v>
      </c>
      <c r="C141" s="116" t="s">
        <v>41</v>
      </c>
      <c r="D141" s="99"/>
      <c r="E141" s="117">
        <v>0.42799999999999999</v>
      </c>
      <c r="F141" s="99"/>
      <c r="G141" s="127"/>
      <c r="H141" s="127"/>
      <c r="I141" s="127"/>
      <c r="J141" s="127"/>
      <c r="K141" s="127"/>
      <c r="L141" s="99"/>
    </row>
    <row r="142" spans="1:18" s="103" customFormat="1" ht="16.5" customHeight="1">
      <c r="A142" s="170">
        <f>A141+0.1</f>
        <v>3.1</v>
      </c>
      <c r="B142" s="123" t="s">
        <v>52</v>
      </c>
      <c r="C142" s="123" t="s">
        <v>30</v>
      </c>
      <c r="D142" s="50">
        <v>137</v>
      </c>
      <c r="E142" s="50">
        <f>D142*E141</f>
        <v>58.635999999999996</v>
      </c>
      <c r="F142" s="177"/>
      <c r="G142" s="177"/>
      <c r="H142" s="173"/>
      <c r="I142" s="50"/>
      <c r="J142" s="177"/>
      <c r="K142" s="177"/>
      <c r="L142" s="50"/>
      <c r="R142" s="360">
        <v>4.5999999999999996</v>
      </c>
    </row>
    <row r="143" spans="1:18" s="103" customFormat="1" ht="16.5" customHeight="1">
      <c r="A143" s="174">
        <f>A142+0.1</f>
        <v>3.2</v>
      </c>
      <c r="B143" s="108" t="s">
        <v>67</v>
      </c>
      <c r="C143" s="108" t="s">
        <v>32</v>
      </c>
      <c r="D143" s="52">
        <v>28.3</v>
      </c>
      <c r="E143" s="52">
        <f>D143*E141</f>
        <v>12.112400000000001</v>
      </c>
      <c r="F143" s="126"/>
      <c r="G143" s="126"/>
      <c r="H143" s="126"/>
      <c r="I143" s="126"/>
      <c r="J143" s="52"/>
      <c r="K143" s="52"/>
      <c r="L143" s="126"/>
    </row>
    <row r="144" spans="1:18" s="103" customFormat="1" ht="16.5" customHeight="1">
      <c r="A144" s="176">
        <f>A143+0.1</f>
        <v>3.3000000000000003</v>
      </c>
      <c r="B144" s="110" t="s">
        <v>145</v>
      </c>
      <c r="C144" s="110" t="s">
        <v>69</v>
      </c>
      <c r="D144" s="118">
        <v>102</v>
      </c>
      <c r="E144" s="52">
        <f>D144*E141</f>
        <v>43.655999999999999</v>
      </c>
      <c r="F144" s="118"/>
      <c r="G144" s="118"/>
      <c r="H144" s="127"/>
      <c r="I144" s="127"/>
      <c r="J144" s="127"/>
      <c r="K144" s="127"/>
      <c r="L144" s="127"/>
    </row>
    <row r="145" spans="1:19" s="103" customFormat="1" ht="16.5" customHeight="1">
      <c r="A145" s="176">
        <f>A144+0.1</f>
        <v>3.4000000000000004</v>
      </c>
      <c r="B145" s="110" t="s">
        <v>33</v>
      </c>
      <c r="C145" s="110" t="s">
        <v>32</v>
      </c>
      <c r="D145" s="118">
        <v>62</v>
      </c>
      <c r="E145" s="118">
        <f>D145*E141</f>
        <v>26.535999999999998</v>
      </c>
      <c r="F145" s="118"/>
      <c r="G145" s="118"/>
      <c r="H145" s="127"/>
      <c r="I145" s="127"/>
      <c r="J145" s="127"/>
      <c r="K145" s="127"/>
      <c r="L145" s="127"/>
    </row>
    <row r="146" spans="1:19" s="103" customFormat="1" ht="39.75" customHeight="1">
      <c r="A146" s="166">
        <v>4</v>
      </c>
      <c r="B146" s="62" t="s">
        <v>146</v>
      </c>
      <c r="C146" s="62" t="s">
        <v>74</v>
      </c>
      <c r="D146" s="157"/>
      <c r="E146" s="157">
        <v>654</v>
      </c>
      <c r="F146" s="178"/>
      <c r="G146" s="159"/>
      <c r="H146" s="159"/>
      <c r="I146" s="159"/>
      <c r="J146" s="159"/>
      <c r="K146" s="159"/>
      <c r="L146" s="157"/>
    </row>
    <row r="147" spans="1:19" s="103" customFormat="1" ht="40.5" customHeight="1">
      <c r="A147" s="176">
        <f>A146+0.1</f>
        <v>4.0999999999999996</v>
      </c>
      <c r="B147" s="147" t="s">
        <v>146</v>
      </c>
      <c r="C147" s="147" t="s">
        <v>74</v>
      </c>
      <c r="D147" s="159" t="s">
        <v>26</v>
      </c>
      <c r="E147" s="159">
        <f>E146</f>
        <v>654</v>
      </c>
      <c r="F147" s="159"/>
      <c r="G147" s="159"/>
      <c r="H147" s="159"/>
      <c r="I147" s="159"/>
      <c r="J147" s="159"/>
      <c r="K147" s="159"/>
      <c r="L147" s="159"/>
    </row>
    <row r="148" spans="1:19" s="103" customFormat="1" ht="25.5" customHeight="1">
      <c r="A148" s="176">
        <f t="shared" ref="A148:A150" si="13">A147+0.1</f>
        <v>4.1999999999999993</v>
      </c>
      <c r="B148" s="179" t="s">
        <v>147</v>
      </c>
      <c r="C148" s="179" t="s">
        <v>100</v>
      </c>
      <c r="D148" s="159" t="s">
        <v>26</v>
      </c>
      <c r="E148" s="146">
        <v>106</v>
      </c>
      <c r="F148" s="146"/>
      <c r="G148" s="146"/>
      <c r="H148" s="122"/>
      <c r="I148" s="122"/>
      <c r="J148" s="122"/>
      <c r="K148" s="122"/>
      <c r="L148" s="127"/>
    </row>
    <row r="149" spans="1:19" s="103" customFormat="1" ht="20.25" customHeight="1">
      <c r="A149" s="176">
        <f t="shared" si="13"/>
        <v>4.2999999999999989</v>
      </c>
      <c r="B149" s="147" t="s">
        <v>148</v>
      </c>
      <c r="C149" s="147" t="s">
        <v>79</v>
      </c>
      <c r="D149" s="118" t="s">
        <v>105</v>
      </c>
      <c r="E149" s="159">
        <v>26.5</v>
      </c>
      <c r="F149" s="159"/>
      <c r="G149" s="159"/>
      <c r="H149" s="159"/>
      <c r="I149" s="159"/>
      <c r="J149" s="159"/>
      <c r="K149" s="159"/>
      <c r="L149" s="159"/>
    </row>
    <row r="150" spans="1:19" s="103" customFormat="1" ht="16.5" customHeight="1">
      <c r="A150" s="176">
        <f t="shared" si="13"/>
        <v>4.3999999999999986</v>
      </c>
      <c r="B150" s="147" t="s">
        <v>107</v>
      </c>
      <c r="C150" s="147" t="s">
        <v>149</v>
      </c>
      <c r="D150" s="159">
        <v>0.04</v>
      </c>
      <c r="E150" s="159">
        <f>D150*E146</f>
        <v>26.16</v>
      </c>
      <c r="F150" s="159"/>
      <c r="G150" s="159"/>
      <c r="H150" s="159"/>
      <c r="I150" s="159"/>
      <c r="J150" s="159"/>
      <c r="K150" s="159"/>
      <c r="L150" s="159"/>
    </row>
    <row r="151" spans="1:19" s="103" customFormat="1" ht="41.25" customHeight="1">
      <c r="A151" s="166">
        <v>5</v>
      </c>
      <c r="B151" s="167" t="s">
        <v>150</v>
      </c>
      <c r="C151" s="167" t="s">
        <v>151</v>
      </c>
      <c r="D151" s="168"/>
      <c r="E151" s="168">
        <f>E146/100</f>
        <v>6.54</v>
      </c>
      <c r="F151" s="168"/>
      <c r="G151" s="159"/>
      <c r="H151" s="159"/>
      <c r="I151" s="159"/>
      <c r="J151" s="159"/>
      <c r="K151" s="159"/>
      <c r="L151" s="157"/>
    </row>
    <row r="152" spans="1:19" s="103" customFormat="1" ht="16.5" customHeight="1">
      <c r="A152" s="170">
        <f>A151+0.1</f>
        <v>5.0999999999999996</v>
      </c>
      <c r="B152" s="171" t="s">
        <v>96</v>
      </c>
      <c r="C152" s="171" t="s">
        <v>30</v>
      </c>
      <c r="D152" s="173">
        <v>0.8</v>
      </c>
      <c r="E152" s="173">
        <f>D152*E151</f>
        <v>5.2320000000000002</v>
      </c>
      <c r="F152" s="173"/>
      <c r="G152" s="173"/>
      <c r="H152" s="173"/>
      <c r="I152" s="173"/>
      <c r="J152" s="173"/>
      <c r="K152" s="173"/>
      <c r="L152" s="107"/>
      <c r="R152" s="360">
        <v>4.5999999999999996</v>
      </c>
    </row>
    <row r="153" spans="1:19" s="103" customFormat="1" ht="16.5" customHeight="1">
      <c r="A153" s="174">
        <f>A152+0.1</f>
        <v>5.1999999999999993</v>
      </c>
      <c r="B153" s="163" t="s">
        <v>152</v>
      </c>
      <c r="C153" s="163" t="s">
        <v>57</v>
      </c>
      <c r="D153" s="164">
        <v>0.32</v>
      </c>
      <c r="E153" s="164">
        <f>D153*E151</f>
        <v>2.0928</v>
      </c>
      <c r="F153" s="164"/>
      <c r="G153" s="164"/>
      <c r="H153" s="164"/>
      <c r="I153" s="164"/>
      <c r="J153" s="164"/>
      <c r="K153" s="164"/>
      <c r="L153" s="164"/>
    </row>
    <row r="154" spans="1:19" s="103" customFormat="1" ht="30.75" customHeight="1">
      <c r="A154" s="176">
        <f>A153+0.1</f>
        <v>5.2999999999999989</v>
      </c>
      <c r="B154" s="147" t="s">
        <v>153</v>
      </c>
      <c r="C154" s="147" t="s">
        <v>69</v>
      </c>
      <c r="D154" s="159">
        <v>1.2</v>
      </c>
      <c r="E154" s="159">
        <f>D154*E151</f>
        <v>7.8479999999999999</v>
      </c>
      <c r="F154" s="159"/>
      <c r="G154" s="159"/>
      <c r="H154" s="159"/>
      <c r="I154" s="159"/>
      <c r="J154" s="159"/>
      <c r="K154" s="159"/>
      <c r="L154" s="159"/>
      <c r="Q154" s="362"/>
      <c r="R154" s="291"/>
      <c r="S154" s="291"/>
    </row>
    <row r="155" spans="1:19" s="103" customFormat="1" ht="30.75" customHeight="1">
      <c r="A155" s="176">
        <f t="shared" ref="A155" si="14">A154+0.1</f>
        <v>5.3999999999999986</v>
      </c>
      <c r="B155" s="147" t="s">
        <v>107</v>
      </c>
      <c r="C155" s="147" t="s">
        <v>149</v>
      </c>
      <c r="D155" s="159">
        <v>0.02</v>
      </c>
      <c r="E155" s="159">
        <f>D155*E151</f>
        <v>0.1308</v>
      </c>
      <c r="F155" s="159"/>
      <c r="G155" s="159"/>
      <c r="H155" s="159"/>
      <c r="I155" s="159"/>
      <c r="J155" s="159"/>
      <c r="K155" s="159"/>
      <c r="L155" s="159"/>
      <c r="Q155" s="362"/>
      <c r="R155" s="291"/>
      <c r="S155" s="291"/>
    </row>
    <row r="156" spans="1:19" s="103" customFormat="1" ht="18.75" customHeight="1">
      <c r="A156" s="116"/>
      <c r="B156" s="62" t="s">
        <v>44</v>
      </c>
      <c r="C156" s="332"/>
      <c r="D156" s="332"/>
      <c r="E156" s="333"/>
      <c r="F156" s="332"/>
      <c r="G156" s="334"/>
      <c r="H156" s="332"/>
      <c r="I156" s="334"/>
      <c r="J156" s="332"/>
      <c r="K156" s="334"/>
      <c r="L156" s="335"/>
      <c r="M156" s="363">
        <f>G156+I156+K156</f>
        <v>0</v>
      </c>
      <c r="Q156" s="362"/>
      <c r="R156" s="291"/>
      <c r="S156" s="291"/>
    </row>
    <row r="157" spans="1:19" s="103" customFormat="1" ht="21" customHeight="1">
      <c r="A157" s="116"/>
      <c r="B157" s="180" t="s">
        <v>45</v>
      </c>
      <c r="C157" s="336" t="s">
        <v>32</v>
      </c>
      <c r="D157" s="337">
        <v>0.1</v>
      </c>
      <c r="E157" s="333"/>
      <c r="F157" s="332"/>
      <c r="G157" s="332"/>
      <c r="H157" s="332"/>
      <c r="I157" s="334"/>
      <c r="J157" s="332"/>
      <c r="K157" s="334"/>
      <c r="L157" s="338"/>
      <c r="Q157" s="362"/>
      <c r="R157" s="291"/>
      <c r="S157" s="291"/>
    </row>
    <row r="158" spans="1:19" s="103" customFormat="1" ht="20.25" customHeight="1">
      <c r="A158" s="116"/>
      <c r="B158" s="332" t="s">
        <v>46</v>
      </c>
      <c r="C158" s="333" t="s">
        <v>32</v>
      </c>
      <c r="D158" s="180"/>
      <c r="E158" s="333"/>
      <c r="F158" s="332"/>
      <c r="G158" s="332"/>
      <c r="H158" s="332"/>
      <c r="I158" s="334"/>
      <c r="J158" s="332"/>
      <c r="K158" s="334"/>
      <c r="L158" s="335"/>
      <c r="Q158" s="362"/>
      <c r="R158" s="291"/>
      <c r="S158" s="291"/>
    </row>
    <row r="159" spans="1:19" s="103" customFormat="1" ht="20.25" customHeight="1">
      <c r="A159" s="116"/>
      <c r="B159" s="180" t="s">
        <v>47</v>
      </c>
      <c r="C159" s="336" t="s">
        <v>32</v>
      </c>
      <c r="D159" s="337">
        <v>0.08</v>
      </c>
      <c r="E159" s="333"/>
      <c r="F159" s="332"/>
      <c r="G159" s="332"/>
      <c r="H159" s="332"/>
      <c r="I159" s="334"/>
      <c r="J159" s="332"/>
      <c r="K159" s="334"/>
      <c r="L159" s="338"/>
      <c r="Q159" s="362"/>
      <c r="R159" s="291"/>
      <c r="S159" s="291"/>
    </row>
    <row r="160" spans="1:19" s="103" customFormat="1" ht="23.25" customHeight="1">
      <c r="A160" s="116"/>
      <c r="B160" s="62" t="s">
        <v>154</v>
      </c>
      <c r="C160" s="332"/>
      <c r="D160" s="332"/>
      <c r="E160" s="333"/>
      <c r="F160" s="332"/>
      <c r="G160" s="339"/>
      <c r="H160" s="180"/>
      <c r="I160" s="334"/>
      <c r="J160" s="180"/>
      <c r="K160" s="334"/>
      <c r="L160" s="335"/>
      <c r="Q160" s="362"/>
      <c r="R160" s="291"/>
      <c r="S160" s="291"/>
    </row>
    <row r="161" spans="1:18" s="103" customFormat="1" ht="16.5" customHeight="1">
      <c r="A161" s="162"/>
      <c r="B161" s="62" t="s">
        <v>155</v>
      </c>
      <c r="C161" s="163"/>
      <c r="D161" s="164"/>
      <c r="E161" s="164"/>
      <c r="F161" s="164"/>
      <c r="G161" s="164"/>
      <c r="H161" s="164"/>
      <c r="I161" s="164"/>
      <c r="J161" s="164"/>
      <c r="K161" s="164"/>
      <c r="L161" s="165"/>
    </row>
    <row r="162" spans="1:18" s="103" customFormat="1" ht="38.25" customHeight="1">
      <c r="A162" s="115" t="s">
        <v>24</v>
      </c>
      <c r="B162" s="116" t="s">
        <v>65</v>
      </c>
      <c r="C162" s="116" t="s">
        <v>41</v>
      </c>
      <c r="D162" s="99"/>
      <c r="E162" s="286">
        <v>3.0000000000000001E-3</v>
      </c>
      <c r="F162" s="306"/>
      <c r="G162" s="307"/>
      <c r="H162" s="307"/>
      <c r="I162" s="307"/>
      <c r="J162" s="307"/>
      <c r="K162" s="307"/>
      <c r="L162" s="99"/>
    </row>
    <row r="163" spans="1:18" s="103" customFormat="1" ht="16.5" customHeight="1">
      <c r="A163" s="104">
        <f>A162+0.1</f>
        <v>1.1000000000000001</v>
      </c>
      <c r="B163" s="50" t="s">
        <v>66</v>
      </c>
      <c r="C163" s="50" t="s">
        <v>30</v>
      </c>
      <c r="D163" s="50">
        <v>89</v>
      </c>
      <c r="E163" s="50">
        <f>D163*E162</f>
        <v>0.26700000000000002</v>
      </c>
      <c r="F163" s="308"/>
      <c r="G163" s="308"/>
      <c r="H163" s="309"/>
      <c r="I163" s="309"/>
      <c r="J163" s="307"/>
      <c r="K163" s="307"/>
      <c r="L163" s="310"/>
    </row>
    <row r="164" spans="1:18" s="103" customFormat="1" ht="16.5" customHeight="1">
      <c r="A164" s="311">
        <f t="shared" ref="A164:A166" si="15">A163+0.1</f>
        <v>1.2000000000000002</v>
      </c>
      <c r="B164" s="108" t="s">
        <v>67</v>
      </c>
      <c r="C164" s="108" t="s">
        <v>116</v>
      </c>
      <c r="D164" s="52">
        <v>37</v>
      </c>
      <c r="E164" s="52">
        <f>D164*E162</f>
        <v>0.111</v>
      </c>
      <c r="F164" s="126"/>
      <c r="G164" s="126"/>
      <c r="H164" s="126"/>
      <c r="I164" s="126"/>
      <c r="J164" s="52"/>
      <c r="K164" s="52"/>
      <c r="L164" s="126"/>
    </row>
    <row r="165" spans="1:18" s="103" customFormat="1" ht="16.5" customHeight="1">
      <c r="A165" s="311">
        <f t="shared" si="15"/>
        <v>1.3000000000000003</v>
      </c>
      <c r="B165" s="110" t="s">
        <v>68</v>
      </c>
      <c r="C165" s="110" t="s">
        <v>69</v>
      </c>
      <c r="D165" s="118">
        <v>115</v>
      </c>
      <c r="E165" s="118">
        <f>D165*E162</f>
        <v>0.34500000000000003</v>
      </c>
      <c r="F165" s="118"/>
      <c r="G165" s="118"/>
      <c r="H165" s="127"/>
      <c r="I165" s="127"/>
      <c r="J165" s="127"/>
      <c r="K165" s="127"/>
      <c r="L165" s="127"/>
    </row>
    <row r="166" spans="1:18" s="103" customFormat="1" ht="16.5" customHeight="1">
      <c r="A166" s="311">
        <f t="shared" si="15"/>
        <v>1.4000000000000004</v>
      </c>
      <c r="B166" s="147" t="s">
        <v>107</v>
      </c>
      <c r="C166" s="147" t="s">
        <v>149</v>
      </c>
      <c r="D166" s="159">
        <v>2</v>
      </c>
      <c r="E166" s="159">
        <f>D166*E162</f>
        <v>6.0000000000000001E-3</v>
      </c>
      <c r="F166" s="159"/>
      <c r="G166" s="159"/>
      <c r="H166" s="159"/>
      <c r="I166" s="159"/>
      <c r="J166" s="159"/>
      <c r="K166" s="159"/>
      <c r="L166" s="159"/>
    </row>
    <row r="167" spans="1:18" s="103" customFormat="1" ht="39.75" customHeight="1">
      <c r="A167" s="166">
        <v>2</v>
      </c>
      <c r="B167" s="116" t="s">
        <v>156</v>
      </c>
      <c r="C167" s="116" t="s">
        <v>41</v>
      </c>
      <c r="D167" s="99"/>
      <c r="E167" s="117">
        <v>2.5000000000000001E-2</v>
      </c>
      <c r="F167" s="99"/>
      <c r="G167" s="127"/>
      <c r="H167" s="127"/>
      <c r="I167" s="127"/>
      <c r="J167" s="127"/>
      <c r="K167" s="127"/>
      <c r="L167" s="99"/>
    </row>
    <row r="168" spans="1:18" s="103" customFormat="1" ht="16.5" customHeight="1">
      <c r="A168" s="170">
        <f>A167+0.1</f>
        <v>2.1</v>
      </c>
      <c r="B168" s="123" t="s">
        <v>52</v>
      </c>
      <c r="C168" s="123" t="s">
        <v>30</v>
      </c>
      <c r="D168" s="50">
        <v>450</v>
      </c>
      <c r="E168" s="50">
        <f>D168*E167</f>
        <v>11.25</v>
      </c>
      <c r="F168" s="177"/>
      <c r="G168" s="177"/>
      <c r="H168" s="173"/>
      <c r="I168" s="50"/>
      <c r="J168" s="177"/>
      <c r="K168" s="177"/>
      <c r="L168" s="50"/>
      <c r="R168" s="360">
        <v>4.5999999999999996</v>
      </c>
    </row>
    <row r="169" spans="1:18" s="103" customFormat="1" ht="16.5" customHeight="1">
      <c r="A169" s="174">
        <f>A168+0.1</f>
        <v>2.2000000000000002</v>
      </c>
      <c r="B169" s="108" t="s">
        <v>67</v>
      </c>
      <c r="C169" s="108" t="s">
        <v>32</v>
      </c>
      <c r="D169" s="52">
        <v>37</v>
      </c>
      <c r="E169" s="52">
        <f>D169*E167</f>
        <v>0.92500000000000004</v>
      </c>
      <c r="F169" s="126"/>
      <c r="G169" s="126"/>
      <c r="H169" s="126"/>
      <c r="I169" s="126"/>
      <c r="J169" s="52"/>
      <c r="K169" s="52"/>
      <c r="L169" s="126"/>
    </row>
    <row r="170" spans="1:18" s="103" customFormat="1" ht="16.5" customHeight="1">
      <c r="A170" s="191">
        <f>A169+0.1</f>
        <v>2.3000000000000003</v>
      </c>
      <c r="B170" s="110" t="s">
        <v>157</v>
      </c>
      <c r="C170" s="110" t="s">
        <v>69</v>
      </c>
      <c r="D170" s="118">
        <v>102</v>
      </c>
      <c r="E170" s="118">
        <f>D170*E167</f>
        <v>2.5500000000000003</v>
      </c>
      <c r="F170" s="234"/>
      <c r="G170" s="118"/>
      <c r="H170" s="127"/>
      <c r="I170" s="127"/>
      <c r="J170" s="127"/>
      <c r="K170" s="127"/>
      <c r="L170" s="127"/>
    </row>
    <row r="171" spans="1:18" s="103" customFormat="1" ht="16.5" customHeight="1">
      <c r="A171" s="191">
        <f t="shared" ref="A171:A173" si="16">A170+0.1</f>
        <v>2.4000000000000004</v>
      </c>
      <c r="B171" s="110" t="s">
        <v>198</v>
      </c>
      <c r="C171" s="110" t="s">
        <v>74</v>
      </c>
      <c r="D171" s="118">
        <v>161</v>
      </c>
      <c r="E171" s="118">
        <f>D171*E167</f>
        <v>4.0250000000000004</v>
      </c>
      <c r="F171" s="234"/>
      <c r="G171" s="118"/>
      <c r="H171" s="127"/>
      <c r="I171" s="127"/>
      <c r="J171" s="127"/>
      <c r="K171" s="127"/>
      <c r="L171" s="127"/>
      <c r="M171" s="103" t="s">
        <v>226</v>
      </c>
    </row>
    <row r="172" spans="1:18" s="103" customFormat="1" ht="16.5" customHeight="1">
      <c r="A172" s="191">
        <f t="shared" si="16"/>
        <v>2.5000000000000004</v>
      </c>
      <c r="B172" s="110" t="s">
        <v>199</v>
      </c>
      <c r="C172" s="110" t="s">
        <v>69</v>
      </c>
      <c r="D172" s="118">
        <v>2</v>
      </c>
      <c r="E172" s="118">
        <f>D172*E167</f>
        <v>0.05</v>
      </c>
      <c r="F172" s="234"/>
      <c r="G172" s="118"/>
      <c r="H172" s="127"/>
      <c r="I172" s="127"/>
      <c r="J172" s="127"/>
      <c r="K172" s="127"/>
      <c r="L172" s="127"/>
    </row>
    <row r="173" spans="1:18" s="103" customFormat="1" ht="16.5" customHeight="1">
      <c r="A173" s="191">
        <f t="shared" si="16"/>
        <v>2.6000000000000005</v>
      </c>
      <c r="B173" s="110" t="s">
        <v>33</v>
      </c>
      <c r="C173" s="110" t="s">
        <v>8</v>
      </c>
      <c r="D173" s="118">
        <v>28</v>
      </c>
      <c r="E173" s="118">
        <f>D173*E167</f>
        <v>0.70000000000000007</v>
      </c>
      <c r="F173" s="118"/>
      <c r="G173" s="118"/>
      <c r="H173" s="127"/>
      <c r="I173" s="127"/>
      <c r="J173" s="127"/>
      <c r="K173" s="127"/>
      <c r="L173" s="127"/>
    </row>
    <row r="174" spans="1:18" s="103" customFormat="1" ht="35.25" customHeight="1">
      <c r="A174" s="166">
        <v>3</v>
      </c>
      <c r="B174" s="62" t="s">
        <v>158</v>
      </c>
      <c r="C174" s="62" t="s">
        <v>159</v>
      </c>
      <c r="D174" s="159"/>
      <c r="E174" s="159">
        <v>2</v>
      </c>
      <c r="F174" s="159"/>
      <c r="G174" s="159"/>
      <c r="H174" s="159"/>
      <c r="I174" s="159"/>
      <c r="J174" s="159"/>
      <c r="K174" s="159"/>
      <c r="L174" s="157"/>
    </row>
    <row r="175" spans="1:18" s="103" customFormat="1" ht="16.5" customHeight="1">
      <c r="A175" s="170">
        <f>A174+0.1</f>
        <v>3.1</v>
      </c>
      <c r="B175" s="123" t="s">
        <v>52</v>
      </c>
      <c r="C175" s="123" t="s">
        <v>116</v>
      </c>
      <c r="D175" s="50" t="s">
        <v>26</v>
      </c>
      <c r="E175" s="50">
        <v>2</v>
      </c>
      <c r="F175" s="177"/>
      <c r="G175" s="177"/>
      <c r="H175" s="173"/>
      <c r="I175" s="50"/>
      <c r="J175" s="177"/>
      <c r="K175" s="177"/>
      <c r="L175" s="50"/>
    </row>
    <row r="176" spans="1:18" s="103" customFormat="1" ht="16.5" customHeight="1">
      <c r="A176" s="191">
        <f>A175+0.1</f>
        <v>3.2</v>
      </c>
      <c r="B176" s="110" t="s">
        <v>160</v>
      </c>
      <c r="C176" s="110" t="s">
        <v>114</v>
      </c>
      <c r="D176" s="118" t="s">
        <v>26</v>
      </c>
      <c r="E176" s="118">
        <f>9.46*E174</f>
        <v>18.920000000000002</v>
      </c>
      <c r="F176" s="118"/>
      <c r="G176" s="118"/>
      <c r="H176" s="127"/>
      <c r="I176" s="127"/>
      <c r="J176" s="127"/>
      <c r="K176" s="127"/>
      <c r="L176" s="127"/>
      <c r="O176" s="363">
        <f>F176:F1895</f>
        <v>0</v>
      </c>
    </row>
    <row r="177" spans="1:19" s="103" customFormat="1" ht="16.5" customHeight="1">
      <c r="A177" s="191">
        <f t="shared" ref="A177:A178" si="17">A176+0.1</f>
        <v>3.3000000000000003</v>
      </c>
      <c r="B177" s="110" t="s">
        <v>161</v>
      </c>
      <c r="C177" s="110" t="s">
        <v>114</v>
      </c>
      <c r="D177" s="118" t="s">
        <v>26</v>
      </c>
      <c r="E177" s="118">
        <f>8.18*E174</f>
        <v>16.36</v>
      </c>
      <c r="F177" s="118"/>
      <c r="G177" s="118"/>
      <c r="H177" s="127"/>
      <c r="I177" s="127"/>
      <c r="J177" s="127"/>
      <c r="K177" s="127"/>
      <c r="L177" s="127"/>
      <c r="O177" s="103">
        <f>0.28*E177</f>
        <v>4.5808</v>
      </c>
    </row>
    <row r="178" spans="1:19" s="103" customFormat="1" ht="16.5" customHeight="1">
      <c r="A178" s="191">
        <f t="shared" si="17"/>
        <v>3.4000000000000004</v>
      </c>
      <c r="B178" s="110" t="s">
        <v>162</v>
      </c>
      <c r="C178" s="110" t="s">
        <v>77</v>
      </c>
      <c r="D178" s="159" t="s">
        <v>26</v>
      </c>
      <c r="E178" s="159">
        <v>19.2</v>
      </c>
      <c r="F178" s="159"/>
      <c r="G178" s="159"/>
      <c r="H178" s="159"/>
      <c r="I178" s="159"/>
      <c r="J178" s="159"/>
      <c r="K178" s="159"/>
      <c r="L178" s="127"/>
    </row>
    <row r="179" spans="1:19" s="103" customFormat="1" ht="16.5" customHeight="1">
      <c r="A179" s="191">
        <f>A178+0.1</f>
        <v>3.5000000000000004</v>
      </c>
      <c r="B179" s="110" t="s">
        <v>163</v>
      </c>
      <c r="C179" s="110" t="s">
        <v>74</v>
      </c>
      <c r="D179" s="159" t="s">
        <v>26</v>
      </c>
      <c r="E179" s="159">
        <v>25.6</v>
      </c>
      <c r="F179" s="159"/>
      <c r="G179" s="159"/>
      <c r="H179" s="159"/>
      <c r="I179" s="159"/>
      <c r="J179" s="159"/>
      <c r="K179" s="159"/>
      <c r="L179" s="127"/>
    </row>
    <row r="180" spans="1:19" s="103" customFormat="1" ht="16.5" customHeight="1">
      <c r="A180" s="191">
        <f t="shared" ref="A180" si="18">A179+0.1</f>
        <v>3.6000000000000005</v>
      </c>
      <c r="B180" s="110" t="s">
        <v>164</v>
      </c>
      <c r="C180" s="110" t="s">
        <v>165</v>
      </c>
      <c r="D180" s="118" t="s">
        <v>26</v>
      </c>
      <c r="E180" s="118">
        <v>1</v>
      </c>
      <c r="F180" s="118"/>
      <c r="G180" s="118"/>
      <c r="H180" s="127"/>
      <c r="I180" s="127"/>
      <c r="J180" s="127"/>
      <c r="K180" s="127"/>
      <c r="L180" s="127"/>
    </row>
    <row r="181" spans="1:19" s="103" customFormat="1" ht="33" customHeight="1">
      <c r="A181" s="166">
        <v>4</v>
      </c>
      <c r="B181" s="62" t="s">
        <v>166</v>
      </c>
      <c r="C181" s="62" t="s">
        <v>159</v>
      </c>
      <c r="D181" s="159"/>
      <c r="E181" s="159">
        <v>2</v>
      </c>
      <c r="F181" s="159"/>
      <c r="G181" s="159"/>
      <c r="H181" s="159"/>
      <c r="I181" s="159"/>
      <c r="J181" s="159"/>
      <c r="K181" s="159"/>
      <c r="L181" s="157"/>
    </row>
    <row r="182" spans="1:19" ht="15" customHeight="1">
      <c r="A182" s="170">
        <f>A181+0.1</f>
        <v>4.0999999999999996</v>
      </c>
      <c r="B182" s="123" t="s">
        <v>52</v>
      </c>
      <c r="C182" s="123" t="s">
        <v>116</v>
      </c>
      <c r="D182" s="50" t="s">
        <v>26</v>
      </c>
      <c r="E182" s="50">
        <v>2</v>
      </c>
      <c r="F182" s="177"/>
      <c r="G182" s="177"/>
      <c r="H182" s="173"/>
      <c r="I182" s="50"/>
      <c r="J182" s="177"/>
      <c r="K182" s="177"/>
      <c r="L182" s="50"/>
    </row>
    <row r="183" spans="1:19" s="103" customFormat="1" ht="16.5" customHeight="1">
      <c r="A183" s="191">
        <f>A182+0.1</f>
        <v>4.1999999999999993</v>
      </c>
      <c r="B183" s="179" t="s">
        <v>167</v>
      </c>
      <c r="C183" s="179" t="s">
        <v>100</v>
      </c>
      <c r="D183" s="146" t="s">
        <v>26</v>
      </c>
      <c r="E183" s="146">
        <v>13.48</v>
      </c>
      <c r="F183" s="146"/>
      <c r="G183" s="146"/>
      <c r="H183" s="122"/>
      <c r="I183" s="122"/>
      <c r="J183" s="122"/>
      <c r="K183" s="122"/>
      <c r="L183" s="127"/>
      <c r="O183" s="103">
        <f>E183*0.6</f>
        <v>8.0879999999999992</v>
      </c>
      <c r="Q183" s="312"/>
      <c r="R183" s="312"/>
      <c r="S183" s="312"/>
    </row>
    <row r="184" spans="1:19" s="312" customFormat="1" ht="18.75" customHeight="1">
      <c r="A184" s="191">
        <f t="shared" ref="A184:A187" si="19">A183+0.1</f>
        <v>4.2999999999999989</v>
      </c>
      <c r="B184" s="179" t="s">
        <v>168</v>
      </c>
      <c r="C184" s="179" t="s">
        <v>25</v>
      </c>
      <c r="D184" s="146" t="s">
        <v>26</v>
      </c>
      <c r="E184" s="146">
        <v>0.5</v>
      </c>
      <c r="F184" s="146"/>
      <c r="G184" s="146"/>
      <c r="H184" s="122"/>
      <c r="I184" s="122"/>
      <c r="J184" s="122"/>
      <c r="K184" s="122"/>
      <c r="L184" s="127"/>
      <c r="O184" s="385">
        <f>E184</f>
        <v>0.5</v>
      </c>
      <c r="Q184" s="103"/>
      <c r="R184" s="103"/>
      <c r="S184" s="103"/>
    </row>
    <row r="185" spans="1:19" s="103" customFormat="1" ht="16.5" customHeight="1">
      <c r="A185" s="191">
        <f t="shared" si="19"/>
        <v>4.3999999999999986</v>
      </c>
      <c r="B185" s="179" t="s">
        <v>169</v>
      </c>
      <c r="C185" s="179" t="s">
        <v>25</v>
      </c>
      <c r="D185" s="146" t="s">
        <v>26</v>
      </c>
      <c r="E185" s="146">
        <v>0.65</v>
      </c>
      <c r="F185" s="146"/>
      <c r="G185" s="146"/>
      <c r="H185" s="122"/>
      <c r="I185" s="122"/>
      <c r="J185" s="122"/>
      <c r="K185" s="122"/>
      <c r="L185" s="127"/>
      <c r="O185" s="385">
        <f>E185</f>
        <v>0.65</v>
      </c>
    </row>
    <row r="186" spans="1:19" s="103" customFormat="1" ht="19.5" customHeight="1">
      <c r="A186" s="191">
        <f t="shared" si="19"/>
        <v>4.4999999999999982</v>
      </c>
      <c r="B186" s="179" t="s">
        <v>170</v>
      </c>
      <c r="C186" s="179" t="s">
        <v>116</v>
      </c>
      <c r="D186" s="146" t="s">
        <v>26</v>
      </c>
      <c r="E186" s="146">
        <v>2</v>
      </c>
      <c r="F186" s="146"/>
      <c r="G186" s="146"/>
      <c r="H186" s="122"/>
      <c r="I186" s="122"/>
      <c r="J186" s="122"/>
      <c r="K186" s="122"/>
      <c r="L186" s="127"/>
      <c r="O186" s="363">
        <f>SUM(O176:O185)</f>
        <v>13.8188</v>
      </c>
    </row>
    <row r="187" spans="1:19" s="103" customFormat="1" ht="16.5" customHeight="1">
      <c r="A187" s="191">
        <f t="shared" si="19"/>
        <v>4.5999999999999979</v>
      </c>
      <c r="B187" s="110" t="s">
        <v>164</v>
      </c>
      <c r="C187" s="110" t="s">
        <v>165</v>
      </c>
      <c r="D187" s="118" t="s">
        <v>26</v>
      </c>
      <c r="E187" s="118">
        <v>1</v>
      </c>
      <c r="F187" s="118"/>
      <c r="G187" s="118"/>
      <c r="H187" s="127"/>
      <c r="I187" s="127"/>
      <c r="J187" s="127"/>
      <c r="K187" s="127"/>
      <c r="L187" s="127"/>
      <c r="M187" s="103" t="s">
        <v>227</v>
      </c>
    </row>
    <row r="188" spans="1:19" s="103" customFormat="1" ht="57.75" customHeight="1">
      <c r="A188" s="121">
        <v>5</v>
      </c>
      <c r="B188" s="62" t="s">
        <v>128</v>
      </c>
      <c r="C188" s="62" t="s">
        <v>109</v>
      </c>
      <c r="D188" s="157"/>
      <c r="E188" s="157">
        <f>O186</f>
        <v>13.8188</v>
      </c>
      <c r="F188" s="157"/>
      <c r="G188" s="157"/>
      <c r="H188" s="157"/>
      <c r="I188" s="157"/>
      <c r="J188" s="157"/>
      <c r="K188" s="157"/>
      <c r="L188" s="157"/>
      <c r="Q188" s="362"/>
      <c r="R188" s="291"/>
      <c r="S188" s="291"/>
    </row>
    <row r="189" spans="1:19" s="103" customFormat="1" ht="18" customHeight="1">
      <c r="A189" s="171">
        <f t="shared" ref="A189:A193" si="20">A188+0.1</f>
        <v>5.0999999999999996</v>
      </c>
      <c r="B189" s="171" t="s">
        <v>121</v>
      </c>
      <c r="C189" s="171" t="s">
        <v>30</v>
      </c>
      <c r="D189" s="172">
        <v>0.38800000000000001</v>
      </c>
      <c r="E189" s="173">
        <f>E188*D189</f>
        <v>5.3616944000000002</v>
      </c>
      <c r="F189" s="173"/>
      <c r="G189" s="173"/>
      <c r="H189" s="173"/>
      <c r="I189" s="173"/>
      <c r="J189" s="173"/>
      <c r="K189" s="173"/>
      <c r="L189" s="173"/>
      <c r="Q189" s="362"/>
      <c r="R189" s="291"/>
      <c r="S189" s="291"/>
    </row>
    <row r="190" spans="1:19" s="103" customFormat="1" ht="18" customHeight="1">
      <c r="A190" s="193">
        <f t="shared" si="20"/>
        <v>5.1999999999999993</v>
      </c>
      <c r="B190" s="193" t="s">
        <v>129</v>
      </c>
      <c r="C190" s="194" t="s">
        <v>32</v>
      </c>
      <c r="D190" s="195">
        <v>3.0000000000000001E-3</v>
      </c>
      <c r="E190" s="196">
        <f>D190*E188</f>
        <v>4.1456399999999997E-2</v>
      </c>
      <c r="F190" s="196"/>
      <c r="G190" s="196"/>
      <c r="H190" s="196"/>
      <c r="I190" s="196"/>
      <c r="J190" s="196"/>
      <c r="K190" s="196"/>
      <c r="L190" s="196"/>
      <c r="Q190" s="362"/>
      <c r="R190" s="291"/>
      <c r="S190" s="291"/>
    </row>
    <row r="191" spans="1:19" s="103" customFormat="1" ht="18" customHeight="1">
      <c r="A191" s="110">
        <f t="shared" si="20"/>
        <v>5.2999999999999989</v>
      </c>
      <c r="B191" s="147" t="s">
        <v>131</v>
      </c>
      <c r="C191" s="147" t="s">
        <v>77</v>
      </c>
      <c r="D191" s="161">
        <v>0.253</v>
      </c>
      <c r="E191" s="159">
        <f>D191*E188</f>
        <v>3.4961563999999998</v>
      </c>
      <c r="F191" s="159"/>
      <c r="G191" s="159"/>
      <c r="H191" s="159"/>
      <c r="I191" s="159"/>
      <c r="J191" s="159"/>
      <c r="K191" s="159"/>
      <c r="L191" s="159"/>
      <c r="Q191" s="362"/>
      <c r="R191" s="291"/>
      <c r="S191" s="291"/>
    </row>
    <row r="192" spans="1:19" s="103" customFormat="1" ht="18" customHeight="1">
      <c r="A192" s="110">
        <f t="shared" si="20"/>
        <v>5.3999999999999986</v>
      </c>
      <c r="B192" s="147" t="s">
        <v>130</v>
      </c>
      <c r="C192" s="147" t="s">
        <v>74</v>
      </c>
      <c r="D192" s="159" t="s">
        <v>26</v>
      </c>
      <c r="E192" s="159">
        <f>E189*0.1</f>
        <v>0.53616944</v>
      </c>
      <c r="F192" s="159"/>
      <c r="G192" s="159"/>
      <c r="H192" s="159"/>
      <c r="I192" s="159"/>
      <c r="J192" s="159"/>
      <c r="K192" s="159"/>
      <c r="L192" s="159"/>
      <c r="M192" s="103" t="s">
        <v>227</v>
      </c>
      <c r="Q192" s="362"/>
      <c r="R192" s="291"/>
      <c r="S192" s="291"/>
    </row>
    <row r="193" spans="1:19" s="103" customFormat="1" ht="18" customHeight="1">
      <c r="A193" s="110">
        <f t="shared" si="20"/>
        <v>5.4999999999999982</v>
      </c>
      <c r="B193" s="147" t="s">
        <v>171</v>
      </c>
      <c r="C193" s="147" t="s">
        <v>77</v>
      </c>
      <c r="D193" s="161">
        <v>2.7E-2</v>
      </c>
      <c r="E193" s="159">
        <f>E188*D193</f>
        <v>0.37310759999999998</v>
      </c>
      <c r="F193" s="159"/>
      <c r="G193" s="159"/>
      <c r="H193" s="159"/>
      <c r="I193" s="159"/>
      <c r="J193" s="159"/>
      <c r="K193" s="159"/>
      <c r="L193" s="159"/>
      <c r="M193" s="103" t="s">
        <v>227</v>
      </c>
      <c r="Q193" s="362"/>
      <c r="R193" s="291"/>
      <c r="S193" s="291"/>
    </row>
    <row r="194" spans="1:19" s="103" customFormat="1" ht="18" customHeight="1">
      <c r="A194" s="110">
        <f>A191+0.1</f>
        <v>5.3999999999999986</v>
      </c>
      <c r="B194" s="147" t="s">
        <v>33</v>
      </c>
      <c r="C194" s="147" t="s">
        <v>32</v>
      </c>
      <c r="D194" s="161">
        <v>1.9E-3</v>
      </c>
      <c r="E194" s="159">
        <f>D194*E188</f>
        <v>2.625572E-2</v>
      </c>
      <c r="F194" s="159"/>
      <c r="G194" s="159"/>
      <c r="H194" s="159"/>
      <c r="I194" s="159"/>
      <c r="J194" s="159"/>
      <c r="K194" s="159"/>
      <c r="L194" s="159"/>
      <c r="Q194" s="362"/>
      <c r="R194" s="291"/>
      <c r="S194" s="291"/>
    </row>
    <row r="195" spans="1:19" ht="18" customHeight="1">
      <c r="A195" s="292"/>
      <c r="B195" s="232" t="s">
        <v>44</v>
      </c>
      <c r="C195" s="293"/>
      <c r="D195" s="293"/>
      <c r="E195" s="294"/>
      <c r="F195" s="294"/>
      <c r="G195" s="300"/>
      <c r="H195" s="293"/>
      <c r="I195" s="300"/>
      <c r="J195" s="294"/>
      <c r="K195" s="300"/>
      <c r="L195" s="295"/>
      <c r="M195" s="190">
        <f>G195+I195+K195</f>
        <v>0</v>
      </c>
      <c r="P195" s="190"/>
      <c r="Q195" s="324"/>
      <c r="R195" s="41"/>
      <c r="S195" s="41"/>
    </row>
    <row r="196" spans="1:19" ht="18" customHeight="1">
      <c r="A196" s="292"/>
      <c r="B196" s="293" t="s">
        <v>45</v>
      </c>
      <c r="C196" s="294" t="s">
        <v>32</v>
      </c>
      <c r="D196" s="301" t="s">
        <v>220</v>
      </c>
      <c r="E196" s="294"/>
      <c r="F196" s="294"/>
      <c r="G196" s="293"/>
      <c r="H196" s="293"/>
      <c r="I196" s="300"/>
      <c r="J196" s="294"/>
      <c r="K196" s="300"/>
      <c r="L196" s="295"/>
      <c r="M196" s="190">
        <f>SUM(L188,L167,L162)</f>
        <v>0</v>
      </c>
      <c r="N196" s="410">
        <f>M196+M197</f>
        <v>0</v>
      </c>
      <c r="Q196" s="324"/>
      <c r="R196" s="41"/>
      <c r="S196" s="41"/>
    </row>
    <row r="197" spans="1:19" ht="18" customHeight="1">
      <c r="A197" s="296"/>
      <c r="B197" s="296" t="s">
        <v>132</v>
      </c>
      <c r="C197" s="296" t="s">
        <v>32</v>
      </c>
      <c r="D197" s="302" t="s">
        <v>220</v>
      </c>
      <c r="E197" s="296"/>
      <c r="F197" s="296"/>
      <c r="G197" s="297"/>
      <c r="H197" s="297"/>
      <c r="I197" s="297"/>
      <c r="J197" s="296"/>
      <c r="K197" s="297"/>
      <c r="L197" s="297"/>
      <c r="M197" s="190">
        <f>SUM(L181,L174)</f>
        <v>0</v>
      </c>
      <c r="N197" s="411"/>
      <c r="Q197" s="324"/>
      <c r="R197" s="41"/>
      <c r="S197" s="41"/>
    </row>
    <row r="198" spans="1:19" ht="18" customHeight="1">
      <c r="A198" s="292"/>
      <c r="B198" s="293" t="s">
        <v>46</v>
      </c>
      <c r="C198" s="294" t="s">
        <v>32</v>
      </c>
      <c r="D198" s="293"/>
      <c r="E198" s="294"/>
      <c r="F198" s="294"/>
      <c r="G198" s="293"/>
      <c r="H198" s="293"/>
      <c r="I198" s="300"/>
      <c r="J198" s="294"/>
      <c r="K198" s="300"/>
      <c r="L198" s="295"/>
      <c r="Q198" s="324"/>
      <c r="R198" s="41"/>
      <c r="S198" s="41"/>
    </row>
    <row r="199" spans="1:19" ht="18" customHeight="1">
      <c r="A199" s="292"/>
      <c r="B199" s="293" t="s">
        <v>47</v>
      </c>
      <c r="C199" s="294" t="s">
        <v>32</v>
      </c>
      <c r="D199" s="301" t="s">
        <v>220</v>
      </c>
      <c r="E199" s="294"/>
      <c r="F199" s="294"/>
      <c r="G199" s="293"/>
      <c r="H199" s="293"/>
      <c r="I199" s="300"/>
      <c r="J199" s="294"/>
      <c r="K199" s="300"/>
      <c r="L199" s="295"/>
      <c r="Q199" s="324"/>
      <c r="R199" s="41"/>
      <c r="S199" s="41"/>
    </row>
    <row r="200" spans="1:19" ht="18" customHeight="1">
      <c r="A200" s="292"/>
      <c r="B200" s="232" t="s">
        <v>172</v>
      </c>
      <c r="C200" s="293"/>
      <c r="D200" s="293"/>
      <c r="E200" s="294"/>
      <c r="F200" s="294"/>
      <c r="G200" s="303"/>
      <c r="H200" s="293"/>
      <c r="I200" s="300"/>
      <c r="J200" s="294"/>
      <c r="K200" s="300"/>
      <c r="L200" s="295"/>
      <c r="Q200" s="324"/>
      <c r="R200" s="41"/>
      <c r="S200" s="41"/>
    </row>
    <row r="201" spans="1:19" ht="30.75" customHeight="1">
      <c r="A201" s="235"/>
      <c r="B201" s="237" t="s">
        <v>228</v>
      </c>
      <c r="C201" s="236"/>
      <c r="D201" s="210"/>
      <c r="E201" s="238"/>
      <c r="F201" s="238"/>
      <c r="G201" s="238"/>
      <c r="H201" s="238"/>
      <c r="I201" s="238"/>
      <c r="J201" s="238"/>
      <c r="K201" s="238"/>
      <c r="L201" s="239"/>
      <c r="Q201" s="324"/>
      <c r="R201" s="41"/>
      <c r="S201" s="41"/>
    </row>
    <row r="202" spans="1:19" ht="52.5" customHeight="1">
      <c r="A202" s="240">
        <v>1</v>
      </c>
      <c r="B202" s="241" t="s">
        <v>200</v>
      </c>
      <c r="C202" s="241" t="s">
        <v>41</v>
      </c>
      <c r="D202" s="242"/>
      <c r="E202" s="243">
        <v>0.02</v>
      </c>
      <c r="F202" s="244"/>
      <c r="G202" s="245"/>
      <c r="H202" s="245"/>
      <c r="I202" s="245"/>
      <c r="J202" s="246"/>
      <c r="K202" s="245"/>
      <c r="L202" s="242"/>
      <c r="Q202" s="324"/>
      <c r="R202" s="41"/>
      <c r="S202" s="41"/>
    </row>
    <row r="203" spans="1:19" ht="18" customHeight="1">
      <c r="A203" s="247">
        <f>A202+0.1</f>
        <v>1.1000000000000001</v>
      </c>
      <c r="B203" s="248" t="s">
        <v>52</v>
      </c>
      <c r="C203" s="248" t="s">
        <v>30</v>
      </c>
      <c r="D203" s="249">
        <v>196</v>
      </c>
      <c r="E203" s="249">
        <f>D203*E202</f>
        <v>3.92</v>
      </c>
      <c r="F203" s="246"/>
      <c r="G203" s="245"/>
      <c r="H203" s="210"/>
      <c r="I203" s="250"/>
      <c r="J203" s="246"/>
      <c r="K203" s="245"/>
      <c r="L203" s="249"/>
      <c r="Q203" s="324"/>
      <c r="R203" s="41"/>
      <c r="S203" s="41"/>
    </row>
    <row r="204" spans="1:19" ht="18" customHeight="1">
      <c r="A204" s="188">
        <f>A203+0.1</f>
        <v>1.2000000000000002</v>
      </c>
      <c r="B204" s="248" t="s">
        <v>157</v>
      </c>
      <c r="C204" s="248" t="s">
        <v>69</v>
      </c>
      <c r="D204" s="249">
        <v>101.5</v>
      </c>
      <c r="E204" s="249">
        <f>D204*E202</f>
        <v>2.0300000000000002</v>
      </c>
      <c r="F204" s="251"/>
      <c r="G204" s="250"/>
      <c r="H204" s="245"/>
      <c r="I204" s="252"/>
      <c r="J204" s="246"/>
      <c r="K204" s="245"/>
      <c r="L204" s="245"/>
      <c r="Q204" s="324"/>
      <c r="R204" s="41"/>
      <c r="S204" s="41"/>
    </row>
    <row r="205" spans="1:19" ht="18" customHeight="1">
      <c r="A205" s="188">
        <f t="shared" ref="A205" si="21">A204+0.1</f>
        <v>1.3000000000000003</v>
      </c>
      <c r="B205" s="236" t="s">
        <v>68</v>
      </c>
      <c r="C205" s="236" t="s">
        <v>69</v>
      </c>
      <c r="D205" s="139" t="s">
        <v>26</v>
      </c>
      <c r="E205" s="210">
        <v>0.4</v>
      </c>
      <c r="F205" s="238"/>
      <c r="G205" s="253"/>
      <c r="H205" s="210"/>
      <c r="I205" s="253"/>
      <c r="J205" s="238"/>
      <c r="K205" s="210"/>
      <c r="L205" s="210"/>
      <c r="Q205" s="324"/>
      <c r="R205" s="41"/>
      <c r="S205" s="41"/>
    </row>
    <row r="206" spans="1:19" ht="51.75" customHeight="1">
      <c r="A206" s="240">
        <v>2</v>
      </c>
      <c r="B206" s="63" t="s">
        <v>201</v>
      </c>
      <c r="C206" s="237" t="s">
        <v>37</v>
      </c>
      <c r="D206" s="254"/>
      <c r="E206" s="255">
        <v>2</v>
      </c>
      <c r="F206" s="239"/>
      <c r="G206" s="256"/>
      <c r="H206" s="255"/>
      <c r="I206" s="253"/>
      <c r="J206" s="238"/>
      <c r="K206" s="210"/>
      <c r="L206" s="255"/>
      <c r="Q206" s="324"/>
      <c r="R206" s="41"/>
      <c r="S206" s="41"/>
    </row>
    <row r="207" spans="1:19" ht="18" customHeight="1">
      <c r="A207" s="247">
        <f>A206+0.1</f>
        <v>2.1</v>
      </c>
      <c r="B207" s="236" t="s">
        <v>96</v>
      </c>
      <c r="C207" s="236" t="s">
        <v>32</v>
      </c>
      <c r="D207" s="257">
        <v>2.52</v>
      </c>
      <c r="E207" s="210">
        <f>D207*E206</f>
        <v>5.04</v>
      </c>
      <c r="F207" s="238"/>
      <c r="G207" s="253"/>
      <c r="H207" s="210"/>
      <c r="I207" s="253"/>
      <c r="J207" s="238"/>
      <c r="K207" s="210"/>
      <c r="L207" s="210"/>
      <c r="Q207" s="324"/>
      <c r="R207" s="41"/>
      <c r="S207" s="41"/>
    </row>
    <row r="208" spans="1:19" ht="18" customHeight="1">
      <c r="A208" s="258">
        <f>A207+0.1</f>
        <v>2.2000000000000002</v>
      </c>
      <c r="B208" s="259" t="s">
        <v>202</v>
      </c>
      <c r="C208" s="260" t="s">
        <v>57</v>
      </c>
      <c r="D208" s="261">
        <v>1.2</v>
      </c>
      <c r="E208" s="261">
        <f>D208*E206</f>
        <v>2.4</v>
      </c>
      <c r="F208" s="262"/>
      <c r="G208" s="263"/>
      <c r="H208" s="259"/>
      <c r="I208" s="263"/>
      <c r="J208" s="264"/>
      <c r="K208" s="265"/>
      <c r="L208" s="266"/>
      <c r="Q208" s="324"/>
      <c r="R208" s="41"/>
      <c r="S208" s="41"/>
    </row>
    <row r="209" spans="1:25" ht="18" customHeight="1">
      <c r="A209" s="258">
        <f>A208+0.1</f>
        <v>2.3000000000000003</v>
      </c>
      <c r="B209" s="259" t="s">
        <v>203</v>
      </c>
      <c r="C209" s="260" t="s">
        <v>57</v>
      </c>
      <c r="D209" s="267">
        <v>1.25</v>
      </c>
      <c r="E209" s="261">
        <f>E206*D209</f>
        <v>2.5</v>
      </c>
      <c r="F209" s="262"/>
      <c r="G209" s="263"/>
      <c r="H209" s="259"/>
      <c r="I209" s="263"/>
      <c r="J209" s="264"/>
      <c r="K209" s="265"/>
      <c r="L209" s="266"/>
      <c r="Q209" s="324"/>
      <c r="R209" s="41"/>
      <c r="S209" s="41"/>
    </row>
    <row r="210" spans="1:25" ht="18" customHeight="1">
      <c r="A210" s="188">
        <f t="shared" ref="A210:A215" si="22">A209+0.1</f>
        <v>2.4000000000000004</v>
      </c>
      <c r="B210" s="236" t="s">
        <v>204</v>
      </c>
      <c r="C210" s="236" t="s">
        <v>177</v>
      </c>
      <c r="D210" s="139" t="s">
        <v>26</v>
      </c>
      <c r="E210" s="210">
        <v>12</v>
      </c>
      <c r="F210" s="238"/>
      <c r="G210" s="253"/>
      <c r="H210" s="210"/>
      <c r="I210" s="253"/>
      <c r="J210" s="238"/>
      <c r="K210" s="253"/>
      <c r="L210" s="210"/>
      <c r="O210" s="5">
        <f>E210*0.4775</f>
        <v>5.7299999999999995</v>
      </c>
      <c r="Q210" s="324"/>
      <c r="R210" s="41"/>
      <c r="S210" s="41"/>
    </row>
    <row r="211" spans="1:25" ht="18" customHeight="1">
      <c r="A211" s="188">
        <f t="shared" si="22"/>
        <v>2.5000000000000004</v>
      </c>
      <c r="B211" s="236" t="s">
        <v>205</v>
      </c>
      <c r="C211" s="236" t="s">
        <v>177</v>
      </c>
      <c r="D211" s="139" t="s">
        <v>26</v>
      </c>
      <c r="E211" s="210">
        <v>5</v>
      </c>
      <c r="F211" s="238"/>
      <c r="G211" s="253"/>
      <c r="H211" s="210"/>
      <c r="I211" s="253"/>
      <c r="J211" s="238"/>
      <c r="K211" s="253"/>
      <c r="L211" s="210"/>
      <c r="O211" s="5">
        <f>E211*0.3581</f>
        <v>1.7904999999999998</v>
      </c>
      <c r="Q211" s="324"/>
      <c r="R211" s="41"/>
      <c r="S211" s="41"/>
    </row>
    <row r="212" spans="1:25" ht="18" customHeight="1">
      <c r="A212" s="77">
        <f t="shared" si="22"/>
        <v>2.6000000000000005</v>
      </c>
      <c r="B212" s="34" t="s">
        <v>206</v>
      </c>
      <c r="C212" s="34" t="s">
        <v>177</v>
      </c>
      <c r="D212" s="139" t="s">
        <v>26</v>
      </c>
      <c r="E212" s="215">
        <v>25.6</v>
      </c>
      <c r="F212" s="33"/>
      <c r="G212" s="33"/>
      <c r="H212" s="31"/>
      <c r="I212" s="33"/>
      <c r="J212" s="206"/>
      <c r="K212" s="206"/>
      <c r="L212" s="33"/>
      <c r="O212" s="5">
        <f>E212*0.1</f>
        <v>2.5600000000000005</v>
      </c>
      <c r="Q212" s="324"/>
      <c r="R212" s="41"/>
      <c r="S212"/>
      <c r="T212"/>
      <c r="U212"/>
      <c r="V212"/>
      <c r="W212"/>
      <c r="X212"/>
      <c r="Y212"/>
    </row>
    <row r="213" spans="1:25" ht="18" customHeight="1">
      <c r="A213" s="77">
        <f t="shared" si="22"/>
        <v>2.7000000000000006</v>
      </c>
      <c r="B213" s="236" t="s">
        <v>207</v>
      </c>
      <c r="C213" s="236" t="s">
        <v>177</v>
      </c>
      <c r="D213" s="139" t="s">
        <v>26</v>
      </c>
      <c r="E213" s="210">
        <v>24</v>
      </c>
      <c r="F213" s="210"/>
      <c r="G213" s="253"/>
      <c r="H213" s="210"/>
      <c r="I213" s="253"/>
      <c r="J213" s="210"/>
      <c r="K213" s="253"/>
      <c r="L213" s="210"/>
      <c r="O213" s="5">
        <f>E213*0.1</f>
        <v>2.4000000000000004</v>
      </c>
      <c r="Q213" s="324"/>
      <c r="R213" s="41"/>
      <c r="S213"/>
      <c r="T213"/>
      <c r="U213"/>
      <c r="V213"/>
      <c r="W213"/>
      <c r="X213"/>
      <c r="Y213"/>
    </row>
    <row r="214" spans="1:25" ht="18" customHeight="1">
      <c r="A214" s="77">
        <f t="shared" si="22"/>
        <v>2.8000000000000007</v>
      </c>
      <c r="B214" s="236" t="s">
        <v>208</v>
      </c>
      <c r="C214" s="236" t="s">
        <v>209</v>
      </c>
      <c r="D214" s="139" t="s">
        <v>26</v>
      </c>
      <c r="E214" s="210">
        <v>8</v>
      </c>
      <c r="F214" s="238"/>
      <c r="G214" s="253"/>
      <c r="H214" s="210"/>
      <c r="I214" s="253"/>
      <c r="J214" s="238"/>
      <c r="K214" s="253"/>
      <c r="L214" s="210"/>
      <c r="Q214" s="324"/>
      <c r="R214" s="41"/>
      <c r="S214" s="41"/>
    </row>
    <row r="215" spans="1:25" ht="18" customHeight="1">
      <c r="A215" s="77">
        <f t="shared" si="22"/>
        <v>2.9000000000000008</v>
      </c>
      <c r="B215" s="268" t="s">
        <v>83</v>
      </c>
      <c r="C215" s="268" t="s">
        <v>32</v>
      </c>
      <c r="D215" s="269">
        <v>0.21</v>
      </c>
      <c r="E215" s="270">
        <f>E206*D215</f>
        <v>0.42</v>
      </c>
      <c r="F215" s="271"/>
      <c r="G215" s="272"/>
      <c r="H215" s="268"/>
      <c r="I215" s="272"/>
      <c r="J215" s="273"/>
      <c r="K215" s="272"/>
      <c r="L215" s="274"/>
      <c r="Q215" s="324"/>
      <c r="R215" s="41"/>
      <c r="S215" s="41"/>
    </row>
    <row r="216" spans="1:25" ht="38.25" customHeight="1">
      <c r="A216" s="275">
        <v>3</v>
      </c>
      <c r="B216" s="237" t="s">
        <v>210</v>
      </c>
      <c r="C216" s="237" t="s">
        <v>211</v>
      </c>
      <c r="D216" s="255"/>
      <c r="E216" s="255">
        <f>O216</f>
        <v>12.480500000000001</v>
      </c>
      <c r="F216" s="239"/>
      <c r="G216" s="256"/>
      <c r="H216" s="255"/>
      <c r="I216" s="256"/>
      <c r="J216" s="239"/>
      <c r="K216" s="256"/>
      <c r="L216" s="255"/>
      <c r="O216" s="5">
        <f>SUM(O210:O215)</f>
        <v>12.480500000000001</v>
      </c>
      <c r="Q216" s="324"/>
      <c r="R216" s="41"/>
      <c r="S216" s="41"/>
    </row>
    <row r="217" spans="1:25" ht="18" customHeight="1">
      <c r="A217" s="25">
        <f t="shared" ref="A217:A220" si="23">A216+0.1</f>
        <v>3.1</v>
      </c>
      <c r="B217" s="25" t="s">
        <v>121</v>
      </c>
      <c r="C217" s="25" t="s">
        <v>30</v>
      </c>
      <c r="D217" s="29">
        <v>0.38800000000000001</v>
      </c>
      <c r="E217" s="26">
        <f>E216*D217</f>
        <v>4.8424340000000008</v>
      </c>
      <c r="F217" s="28"/>
      <c r="G217" s="26"/>
      <c r="H217" s="26"/>
      <c r="I217" s="26"/>
      <c r="J217" s="28"/>
      <c r="K217" s="26"/>
      <c r="L217" s="26"/>
      <c r="Q217" s="324"/>
      <c r="R217" s="41"/>
      <c r="S217" s="41"/>
    </row>
    <row r="218" spans="1:25" ht="18" customHeight="1">
      <c r="A218" s="142">
        <f t="shared" si="23"/>
        <v>3.2</v>
      </c>
      <c r="B218" s="142" t="s">
        <v>129</v>
      </c>
      <c r="C218" s="141" t="s">
        <v>32</v>
      </c>
      <c r="D218" s="158">
        <v>3.0000000000000001E-3</v>
      </c>
      <c r="E218" s="143">
        <f>D218*E216</f>
        <v>3.7441500000000003E-2</v>
      </c>
      <c r="F218" s="144"/>
      <c r="G218" s="143"/>
      <c r="H218" s="143"/>
      <c r="I218" s="143"/>
      <c r="J218" s="144"/>
      <c r="K218" s="143"/>
      <c r="L218" s="143"/>
      <c r="Q218" s="324"/>
      <c r="R218" s="41"/>
      <c r="S218" s="41"/>
    </row>
    <row r="219" spans="1:25" ht="18" customHeight="1">
      <c r="A219" s="77">
        <f t="shared" si="23"/>
        <v>3.3000000000000003</v>
      </c>
      <c r="B219" s="34" t="s">
        <v>131</v>
      </c>
      <c r="C219" s="34" t="s">
        <v>77</v>
      </c>
      <c r="D219" s="160">
        <v>0.253</v>
      </c>
      <c r="E219" s="33">
        <f>D219*E216</f>
        <v>3.1575665000000002</v>
      </c>
      <c r="F219" s="31"/>
      <c r="G219" s="33"/>
      <c r="H219" s="33"/>
      <c r="I219" s="33"/>
      <c r="J219" s="31"/>
      <c r="K219" s="33"/>
      <c r="L219" s="33"/>
      <c r="Q219" s="324"/>
      <c r="R219" s="41"/>
      <c r="S219" s="41"/>
    </row>
    <row r="220" spans="1:25" ht="18" customHeight="1">
      <c r="A220" s="77">
        <f t="shared" si="23"/>
        <v>3.4000000000000004</v>
      </c>
      <c r="B220" s="34" t="s">
        <v>33</v>
      </c>
      <c r="C220" s="34" t="s">
        <v>32</v>
      </c>
      <c r="D220" s="161">
        <v>1.9E-3</v>
      </c>
      <c r="E220" s="33">
        <f>D220*E216</f>
        <v>2.3712950000000003E-2</v>
      </c>
      <c r="F220" s="31"/>
      <c r="G220" s="33"/>
      <c r="H220" s="33"/>
      <c r="I220" s="33"/>
      <c r="J220" s="31"/>
      <c r="K220" s="33"/>
      <c r="L220" s="33"/>
      <c r="Q220" s="324"/>
      <c r="R220" s="41"/>
      <c r="S220" s="41"/>
    </row>
    <row r="221" spans="1:25" ht="18" customHeight="1">
      <c r="A221" s="296"/>
      <c r="B221" s="299" t="s">
        <v>44</v>
      </c>
      <c r="C221" s="296"/>
      <c r="D221" s="296"/>
      <c r="E221" s="296"/>
      <c r="F221" s="296"/>
      <c r="G221" s="297"/>
      <c r="H221" s="297"/>
      <c r="I221" s="297"/>
      <c r="J221" s="296"/>
      <c r="K221" s="297"/>
      <c r="L221" s="297"/>
      <c r="M221" s="190">
        <f>SUM(G221:K221)</f>
        <v>0</v>
      </c>
      <c r="Q221" s="324"/>
      <c r="R221" s="41"/>
      <c r="S221" s="41"/>
    </row>
    <row r="222" spans="1:25" ht="18" customHeight="1">
      <c r="A222" s="296"/>
      <c r="B222" s="296" t="s">
        <v>45</v>
      </c>
      <c r="C222" s="296" t="s">
        <v>32</v>
      </c>
      <c r="D222" s="302" t="s">
        <v>220</v>
      </c>
      <c r="E222" s="296"/>
      <c r="F222" s="296"/>
      <c r="G222" s="297"/>
      <c r="H222" s="297"/>
      <c r="I222" s="297"/>
      <c r="J222" s="296"/>
      <c r="K222" s="297"/>
      <c r="L222" s="297"/>
      <c r="M222" s="190">
        <f>L216+L202</f>
        <v>0</v>
      </c>
      <c r="N222" s="421">
        <f>M222+M223</f>
        <v>0</v>
      </c>
      <c r="Q222" s="324"/>
      <c r="R222" s="41"/>
      <c r="S222" s="41"/>
    </row>
    <row r="223" spans="1:25" ht="18" customHeight="1">
      <c r="A223" s="296"/>
      <c r="B223" s="296" t="s">
        <v>132</v>
      </c>
      <c r="C223" s="296" t="s">
        <v>32</v>
      </c>
      <c r="D223" s="302" t="s">
        <v>220</v>
      </c>
      <c r="E223" s="296"/>
      <c r="F223" s="296"/>
      <c r="G223" s="297"/>
      <c r="H223" s="297"/>
      <c r="I223" s="297"/>
      <c r="J223" s="296"/>
      <c r="K223" s="297"/>
      <c r="L223" s="297"/>
      <c r="M223" s="190">
        <f>SUM(L206)</f>
        <v>0</v>
      </c>
      <c r="N223" s="411"/>
      <c r="Q223" s="324"/>
      <c r="R223" s="41"/>
      <c r="S223" s="41"/>
    </row>
    <row r="224" spans="1:25" ht="18" customHeight="1">
      <c r="A224" s="296"/>
      <c r="B224" s="296" t="s">
        <v>46</v>
      </c>
      <c r="C224" s="296" t="s">
        <v>32</v>
      </c>
      <c r="D224" s="296"/>
      <c r="E224" s="296"/>
      <c r="F224" s="296"/>
      <c r="G224" s="297"/>
      <c r="H224" s="297"/>
      <c r="I224" s="297"/>
      <c r="J224" s="296"/>
      <c r="K224" s="297"/>
      <c r="L224" s="297"/>
      <c r="Q224" s="324"/>
      <c r="R224" s="41"/>
      <c r="S224" s="41"/>
    </row>
    <row r="225" spans="1:19" ht="18" customHeight="1">
      <c r="A225" s="296"/>
      <c r="B225" s="296" t="s">
        <v>47</v>
      </c>
      <c r="C225" s="296" t="s">
        <v>32</v>
      </c>
      <c r="D225" s="302" t="s">
        <v>220</v>
      </c>
      <c r="E225" s="296"/>
      <c r="F225" s="296"/>
      <c r="G225" s="297"/>
      <c r="H225" s="297"/>
      <c r="I225" s="297"/>
      <c r="J225" s="296"/>
      <c r="K225" s="297"/>
      <c r="L225" s="297"/>
      <c r="Q225" s="324"/>
      <c r="R225" s="41"/>
      <c r="S225" s="41"/>
    </row>
    <row r="226" spans="1:19" ht="18" customHeight="1">
      <c r="A226" s="296"/>
      <c r="B226" s="299" t="s">
        <v>212</v>
      </c>
      <c r="C226" s="296"/>
      <c r="D226" s="296"/>
      <c r="E226" s="296"/>
      <c r="F226" s="296"/>
      <c r="G226" s="297"/>
      <c r="H226" s="297"/>
      <c r="I226" s="297"/>
      <c r="J226" s="296"/>
      <c r="K226" s="297"/>
      <c r="L226" s="297"/>
      <c r="Q226" s="324"/>
      <c r="R226" s="41"/>
      <c r="S226" s="41"/>
    </row>
    <row r="227" spans="1:19" ht="18" customHeight="1">
      <c r="A227" s="10"/>
      <c r="B227" s="11" t="s">
        <v>229</v>
      </c>
      <c r="C227" s="12"/>
      <c r="D227" s="13"/>
      <c r="E227" s="14"/>
      <c r="F227" s="14"/>
      <c r="G227" s="14"/>
      <c r="H227" s="14"/>
      <c r="I227" s="14"/>
      <c r="J227" s="14"/>
      <c r="K227" s="14"/>
      <c r="L227" s="197"/>
      <c r="Q227" s="324"/>
      <c r="R227" s="41"/>
      <c r="S227" s="41"/>
    </row>
    <row r="228" spans="1:19" ht="45.75" customHeight="1">
      <c r="A228" s="43">
        <v>1</v>
      </c>
      <c r="B228" s="198" t="s">
        <v>174</v>
      </c>
      <c r="C228" s="43" t="s">
        <v>116</v>
      </c>
      <c r="D228" s="199"/>
      <c r="E228" s="199">
        <v>8</v>
      </c>
      <c r="F228" s="200"/>
      <c r="G228" s="201"/>
      <c r="H228" s="33"/>
      <c r="I228" s="24"/>
      <c r="J228" s="19"/>
      <c r="K228" s="24"/>
      <c r="L228" s="24"/>
      <c r="Q228" s="324"/>
      <c r="R228" s="41"/>
      <c r="S228" s="41"/>
    </row>
    <row r="229" spans="1:19" ht="18" customHeight="1">
      <c r="A229" s="25">
        <f>A228+0.1</f>
        <v>1.1000000000000001</v>
      </c>
      <c r="B229" s="25" t="s">
        <v>96</v>
      </c>
      <c r="C229" s="202" t="s">
        <v>32</v>
      </c>
      <c r="D229" s="203">
        <v>2.5499999999999998</v>
      </c>
      <c r="E229" s="203">
        <f>D229*E228</f>
        <v>20.399999999999999</v>
      </c>
      <c r="F229" s="31"/>
      <c r="G229" s="33"/>
      <c r="H229" s="26"/>
      <c r="I229" s="204"/>
      <c r="J229" s="31"/>
      <c r="K229" s="33"/>
      <c r="L229" s="204"/>
      <c r="Q229" s="324"/>
      <c r="R229" s="41"/>
      <c r="S229" s="41"/>
    </row>
    <row r="230" spans="1:19" ht="18" customHeight="1">
      <c r="A230" s="12">
        <f>A229+0.1</f>
        <v>1.2000000000000002</v>
      </c>
      <c r="B230" s="12" t="s">
        <v>82</v>
      </c>
      <c r="C230" s="205" t="s">
        <v>32</v>
      </c>
      <c r="D230" s="206">
        <v>0.86</v>
      </c>
      <c r="E230" s="207">
        <f>D230*E229</f>
        <v>17.543999999999997</v>
      </c>
      <c r="F230" s="31"/>
      <c r="G230" s="33"/>
      <c r="H230" s="33"/>
      <c r="I230" s="33"/>
      <c r="J230" s="208"/>
      <c r="K230" s="206"/>
      <c r="L230" s="209"/>
      <c r="Q230" s="324"/>
      <c r="R230" s="41"/>
      <c r="S230" s="41"/>
    </row>
    <row r="231" spans="1:19" ht="18" customHeight="1">
      <c r="A231" s="77">
        <f t="shared" ref="A231:A232" si="24">A230+0.1</f>
        <v>1.3000000000000003</v>
      </c>
      <c r="B231" s="34" t="s">
        <v>175</v>
      </c>
      <c r="C231" s="34" t="s">
        <v>116</v>
      </c>
      <c r="D231" s="210">
        <v>1</v>
      </c>
      <c r="E231" s="211">
        <f>D231*E228</f>
        <v>8</v>
      </c>
      <c r="F231" s="31"/>
      <c r="G231" s="33"/>
      <c r="H231" s="33"/>
      <c r="I231" s="33"/>
      <c r="J231" s="208"/>
      <c r="K231" s="206"/>
      <c r="L231" s="33"/>
      <c r="Q231" s="324"/>
      <c r="R231" s="41"/>
      <c r="S231" s="41"/>
    </row>
    <row r="232" spans="1:19" ht="21" customHeight="1">
      <c r="A232" s="77">
        <f t="shared" si="24"/>
        <v>1.4000000000000004</v>
      </c>
      <c r="B232" s="34" t="s">
        <v>83</v>
      </c>
      <c r="C232" s="34" t="s">
        <v>32</v>
      </c>
      <c r="D232" s="33">
        <v>2.14</v>
      </c>
      <c r="E232" s="212">
        <f>D232*E228</f>
        <v>17.12</v>
      </c>
      <c r="F232" s="31"/>
      <c r="G232" s="33"/>
      <c r="H232" s="33"/>
      <c r="I232" s="33"/>
      <c r="J232" s="31"/>
      <c r="K232" s="33"/>
      <c r="L232" s="33"/>
      <c r="Q232" s="324"/>
      <c r="R232" s="41"/>
      <c r="S232" s="41"/>
    </row>
    <row r="233" spans="1:19" ht="46.5" customHeight="1">
      <c r="A233" s="43">
        <v>2</v>
      </c>
      <c r="B233" s="198" t="s">
        <v>176</v>
      </c>
      <c r="C233" s="43" t="s">
        <v>177</v>
      </c>
      <c r="D233" s="199"/>
      <c r="E233" s="199">
        <f>SUM(E236:E237)</f>
        <v>109</v>
      </c>
      <c r="F233" s="213"/>
      <c r="G233" s="33"/>
      <c r="H233" s="24"/>
      <c r="I233" s="24"/>
      <c r="J233" s="19"/>
      <c r="K233" s="24"/>
      <c r="L233" s="24"/>
      <c r="Q233" s="324"/>
      <c r="R233" s="41"/>
      <c r="S233" s="41"/>
    </row>
    <row r="234" spans="1:19" ht="18" customHeight="1">
      <c r="A234" s="25">
        <f t="shared" ref="A234:A242" si="25">A233+0.1</f>
        <v>2.1</v>
      </c>
      <c r="B234" s="25" t="s">
        <v>96</v>
      </c>
      <c r="C234" s="25" t="s">
        <v>32</v>
      </c>
      <c r="D234" s="35">
        <v>7.0000000000000007E-2</v>
      </c>
      <c r="E234" s="35">
        <f>D234*E233</f>
        <v>7.6300000000000008</v>
      </c>
      <c r="F234" s="27"/>
      <c r="G234" s="55"/>
      <c r="H234" s="26"/>
      <c r="I234" s="26"/>
      <c r="J234" s="27"/>
      <c r="K234" s="25"/>
      <c r="L234" s="204"/>
      <c r="Q234" s="324"/>
      <c r="R234" s="41"/>
      <c r="S234" s="41"/>
    </row>
    <row r="235" spans="1:19" ht="18" customHeight="1">
      <c r="A235" s="12">
        <f t="shared" si="25"/>
        <v>2.2000000000000002</v>
      </c>
      <c r="B235" s="12" t="s">
        <v>82</v>
      </c>
      <c r="C235" s="12" t="s">
        <v>57</v>
      </c>
      <c r="D235" s="36">
        <v>4.8399999999999999E-2</v>
      </c>
      <c r="E235" s="36">
        <f>D235*E233</f>
        <v>5.2755999999999998</v>
      </c>
      <c r="F235" s="58"/>
      <c r="G235" s="214"/>
      <c r="H235" s="214"/>
      <c r="I235" s="12"/>
      <c r="J235" s="14"/>
      <c r="K235" s="13"/>
      <c r="L235" s="209"/>
      <c r="Q235" s="324"/>
      <c r="R235" s="41"/>
      <c r="S235" s="41"/>
    </row>
    <row r="236" spans="1:19" ht="18" customHeight="1">
      <c r="A236" s="77">
        <f t="shared" si="25"/>
        <v>2.3000000000000003</v>
      </c>
      <c r="B236" s="30" t="s">
        <v>178</v>
      </c>
      <c r="C236" s="34" t="s">
        <v>177</v>
      </c>
      <c r="D236" s="33" t="s">
        <v>26</v>
      </c>
      <c r="E236" s="215">
        <v>85</v>
      </c>
      <c r="F236" s="31"/>
      <c r="G236" s="33"/>
      <c r="H236" s="33"/>
      <c r="I236" s="33"/>
      <c r="J236" s="31"/>
      <c r="K236" s="33"/>
      <c r="L236" s="33"/>
      <c r="Q236" s="324"/>
      <c r="R236" s="41"/>
      <c r="S236" s="41"/>
    </row>
    <row r="237" spans="1:19" ht="15.75" customHeight="1">
      <c r="A237" s="77">
        <f t="shared" si="25"/>
        <v>2.4000000000000004</v>
      </c>
      <c r="B237" s="34" t="s">
        <v>179</v>
      </c>
      <c r="C237" s="34" t="s">
        <v>177</v>
      </c>
      <c r="D237" s="33" t="s">
        <v>26</v>
      </c>
      <c r="E237" s="215">
        <v>24</v>
      </c>
      <c r="F237" s="31"/>
      <c r="G237" s="33"/>
      <c r="H237" s="33"/>
      <c r="I237" s="33"/>
      <c r="J237" s="31"/>
      <c r="K237" s="33"/>
      <c r="L237" s="33"/>
      <c r="Q237" s="324"/>
      <c r="R237" s="41"/>
      <c r="S237" s="41"/>
    </row>
    <row r="238" spans="1:19" ht="18" customHeight="1">
      <c r="A238" s="77">
        <f t="shared" si="25"/>
        <v>2.5000000000000004</v>
      </c>
      <c r="B238" s="34" t="s">
        <v>180</v>
      </c>
      <c r="C238" s="34" t="s">
        <v>116</v>
      </c>
      <c r="D238" s="33" t="s">
        <v>26</v>
      </c>
      <c r="E238" s="212">
        <v>4</v>
      </c>
      <c r="F238" s="31"/>
      <c r="G238" s="33"/>
      <c r="H238" s="216"/>
      <c r="I238" s="34"/>
      <c r="J238" s="30"/>
      <c r="K238" s="34"/>
      <c r="L238" s="33"/>
      <c r="Q238" s="324"/>
      <c r="R238" s="41"/>
      <c r="S238" s="41"/>
    </row>
    <row r="239" spans="1:19" ht="18" customHeight="1">
      <c r="A239" s="77">
        <f>A238+0.1</f>
        <v>2.6000000000000005</v>
      </c>
      <c r="B239" s="34" t="s">
        <v>181</v>
      </c>
      <c r="C239" s="34" t="s">
        <v>37</v>
      </c>
      <c r="D239" s="33" t="s">
        <v>26</v>
      </c>
      <c r="E239" s="212">
        <v>4</v>
      </c>
      <c r="F239" s="31"/>
      <c r="G239" s="33"/>
      <c r="H239" s="216"/>
      <c r="I239" s="34"/>
      <c r="J239" s="30"/>
      <c r="K239" s="34"/>
      <c r="L239" s="33"/>
      <c r="Q239" s="324"/>
      <c r="R239" s="41"/>
      <c r="S239" s="41"/>
    </row>
    <row r="240" spans="1:19" ht="18" customHeight="1">
      <c r="A240" s="77">
        <f t="shared" si="25"/>
        <v>2.7000000000000006</v>
      </c>
      <c r="B240" s="34" t="s">
        <v>182</v>
      </c>
      <c r="C240" s="34" t="s">
        <v>37</v>
      </c>
      <c r="D240" s="33" t="s">
        <v>26</v>
      </c>
      <c r="E240" s="212">
        <v>6</v>
      </c>
      <c r="F240" s="31"/>
      <c r="G240" s="33"/>
      <c r="H240" s="216"/>
      <c r="I240" s="34"/>
      <c r="J240" s="30"/>
      <c r="K240" s="34"/>
      <c r="L240" s="33"/>
      <c r="Q240" s="324"/>
      <c r="R240" s="41"/>
      <c r="S240" s="41"/>
    </row>
    <row r="241" spans="1:19" ht="18" customHeight="1">
      <c r="A241" s="77">
        <f t="shared" si="25"/>
        <v>2.8000000000000007</v>
      </c>
      <c r="B241" s="34" t="s">
        <v>183</v>
      </c>
      <c r="C241" s="34" t="s">
        <v>37</v>
      </c>
      <c r="D241" s="33" t="s">
        <v>26</v>
      </c>
      <c r="E241" s="212">
        <v>12</v>
      </c>
      <c r="F241" s="31"/>
      <c r="G241" s="33"/>
      <c r="H241" s="216"/>
      <c r="I241" s="34"/>
      <c r="J241" s="30"/>
      <c r="K241" s="34"/>
      <c r="L241" s="33"/>
      <c r="Q241" s="324"/>
      <c r="R241" s="41"/>
      <c r="S241" s="41"/>
    </row>
    <row r="242" spans="1:19" ht="18" customHeight="1">
      <c r="A242" s="77">
        <f t="shared" si="25"/>
        <v>2.9000000000000008</v>
      </c>
      <c r="B242" s="34" t="s">
        <v>83</v>
      </c>
      <c r="C242" s="34" t="s">
        <v>32</v>
      </c>
      <c r="D242" s="33">
        <v>1.5</v>
      </c>
      <c r="E242" s="212">
        <f>D242*E233</f>
        <v>163.5</v>
      </c>
      <c r="F242" s="31"/>
      <c r="G242" s="33"/>
      <c r="H242" s="33"/>
      <c r="I242" s="33"/>
      <c r="J242" s="31"/>
      <c r="K242" s="33"/>
      <c r="L242" s="33"/>
      <c r="Q242" s="324"/>
      <c r="R242" s="41"/>
      <c r="S242" s="41"/>
    </row>
    <row r="243" spans="1:19" ht="34.5" customHeight="1">
      <c r="A243" s="18">
        <v>3</v>
      </c>
      <c r="B243" s="18" t="s">
        <v>184</v>
      </c>
      <c r="C243" s="18" t="s">
        <v>185</v>
      </c>
      <c r="D243" s="19"/>
      <c r="E243" s="217">
        <v>4</v>
      </c>
      <c r="F243" s="19"/>
      <c r="G243" s="218"/>
      <c r="H243" s="218"/>
      <c r="I243" s="34"/>
      <c r="J243" s="30"/>
      <c r="K243" s="30"/>
      <c r="L243" s="24"/>
      <c r="Q243" s="324"/>
      <c r="R243" s="41"/>
      <c r="S243" s="41"/>
    </row>
    <row r="244" spans="1:19" ht="18" customHeight="1">
      <c r="A244" s="27">
        <f t="shared" ref="A244:A249" si="26">A243+0.1</f>
        <v>3.1</v>
      </c>
      <c r="B244" s="27" t="s">
        <v>96</v>
      </c>
      <c r="C244" s="27" t="s">
        <v>30</v>
      </c>
      <c r="D244" s="28">
        <v>9</v>
      </c>
      <c r="E244" s="219">
        <f>E243*D244</f>
        <v>36</v>
      </c>
      <c r="F244" s="27"/>
      <c r="G244" s="220"/>
      <c r="H244" s="28"/>
      <c r="I244" s="26"/>
      <c r="J244" s="27"/>
      <c r="K244" s="27"/>
      <c r="L244" s="26"/>
      <c r="Q244" s="324"/>
      <c r="R244" s="41"/>
      <c r="S244" s="41"/>
    </row>
    <row r="245" spans="1:19" ht="18" customHeight="1">
      <c r="A245" s="58">
        <f t="shared" si="26"/>
        <v>3.2</v>
      </c>
      <c r="B245" s="58" t="s">
        <v>82</v>
      </c>
      <c r="C245" s="58" t="s">
        <v>32</v>
      </c>
      <c r="D245" s="14">
        <v>0.77</v>
      </c>
      <c r="E245" s="221">
        <f>E243*D245</f>
        <v>3.08</v>
      </c>
      <c r="F245" s="58"/>
      <c r="G245" s="222"/>
      <c r="H245" s="222"/>
      <c r="I245" s="12"/>
      <c r="J245" s="14"/>
      <c r="K245" s="14"/>
      <c r="L245" s="13"/>
      <c r="Q245" s="324"/>
      <c r="R245" s="41"/>
      <c r="S245" s="41"/>
    </row>
    <row r="246" spans="1:19" ht="18" customHeight="1">
      <c r="A246" s="30">
        <f t="shared" si="26"/>
        <v>3.3000000000000003</v>
      </c>
      <c r="B246" s="138" t="s">
        <v>103</v>
      </c>
      <c r="C246" s="138" t="s">
        <v>100</v>
      </c>
      <c r="D246" s="139" t="s">
        <v>26</v>
      </c>
      <c r="E246" s="139">
        <v>40</v>
      </c>
      <c r="F246" s="139"/>
      <c r="G246" s="139"/>
      <c r="H246" s="85"/>
      <c r="I246" s="85"/>
      <c r="J246" s="85"/>
      <c r="K246" s="84"/>
      <c r="L246" s="92"/>
      <c r="Q246" s="324"/>
      <c r="R246" s="41"/>
      <c r="S246" s="41"/>
    </row>
    <row r="247" spans="1:19" ht="18.75" customHeight="1">
      <c r="A247" s="30">
        <f t="shared" si="26"/>
        <v>3.4000000000000004</v>
      </c>
      <c r="B247" s="81" t="s">
        <v>186</v>
      </c>
      <c r="C247" s="223" t="s">
        <v>187</v>
      </c>
      <c r="D247" s="224" t="s">
        <v>26</v>
      </c>
      <c r="E247" s="225">
        <v>40</v>
      </c>
      <c r="F247" s="226"/>
      <c r="G247" s="31"/>
      <c r="H247" s="218"/>
      <c r="I247" s="34"/>
      <c r="J247" s="30"/>
      <c r="K247" s="30"/>
      <c r="L247" s="31"/>
      <c r="Q247" s="324"/>
      <c r="R247" s="41"/>
      <c r="S247" s="41"/>
    </row>
    <row r="248" spans="1:19" ht="18" customHeight="1">
      <c r="A248" s="30">
        <f t="shared" si="26"/>
        <v>3.5000000000000004</v>
      </c>
      <c r="B248" s="81" t="s">
        <v>188</v>
      </c>
      <c r="C248" s="227" t="s">
        <v>77</v>
      </c>
      <c r="D248" s="31" t="s">
        <v>26</v>
      </c>
      <c r="E248" s="31">
        <v>10</v>
      </c>
      <c r="F248" s="226"/>
      <c r="G248" s="31"/>
      <c r="H248" s="218"/>
      <c r="I248" s="34"/>
      <c r="J248" s="30"/>
      <c r="K248" s="30"/>
      <c r="L248" s="31"/>
      <c r="Q248" s="324"/>
      <c r="R248" s="41"/>
      <c r="S248" s="41"/>
    </row>
    <row r="249" spans="1:19" ht="18" customHeight="1">
      <c r="A249" s="30">
        <f t="shared" si="26"/>
        <v>3.6000000000000005</v>
      </c>
      <c r="B249" s="228" t="s">
        <v>83</v>
      </c>
      <c r="C249" s="30" t="s">
        <v>32</v>
      </c>
      <c r="D249" s="31">
        <v>0.35</v>
      </c>
      <c r="E249" s="229">
        <f>D249*E243</f>
        <v>1.4</v>
      </c>
      <c r="F249" s="226"/>
      <c r="G249" s="230"/>
      <c r="H249" s="218"/>
      <c r="I249" s="34"/>
      <c r="J249" s="30"/>
      <c r="K249" s="30"/>
      <c r="L249" s="31"/>
      <c r="Q249" s="324"/>
      <c r="R249" s="41"/>
      <c r="S249" s="41"/>
    </row>
    <row r="250" spans="1:19" ht="18" customHeight="1">
      <c r="A250" s="292"/>
      <c r="B250" s="232" t="s">
        <v>44</v>
      </c>
      <c r="C250" s="293"/>
      <c r="D250" s="293"/>
      <c r="E250" s="294"/>
      <c r="F250" s="294"/>
      <c r="G250" s="300">
        <f>SUM(G227:G249)</f>
        <v>0</v>
      </c>
      <c r="H250" s="293"/>
      <c r="I250" s="300">
        <f>SUM(I227:I249)</f>
        <v>0</v>
      </c>
      <c r="J250" s="294"/>
      <c r="K250" s="300">
        <f>SUM(K227:K249)</f>
        <v>0</v>
      </c>
      <c r="L250" s="295">
        <f>SUM(L243,L233,L228)</f>
        <v>0</v>
      </c>
      <c r="M250" s="190">
        <f>G250+I250+K250</f>
        <v>0</v>
      </c>
      <c r="Q250" s="324"/>
      <c r="R250" s="41"/>
      <c r="S250" s="41"/>
    </row>
    <row r="251" spans="1:19" ht="18" customHeight="1">
      <c r="A251" s="292"/>
      <c r="B251" s="293" t="s">
        <v>189</v>
      </c>
      <c r="C251" s="294" t="s">
        <v>32</v>
      </c>
      <c r="D251" s="301">
        <v>0.75</v>
      </c>
      <c r="E251" s="294"/>
      <c r="F251" s="294"/>
      <c r="G251" s="293"/>
      <c r="H251" s="293"/>
      <c r="I251" s="300"/>
      <c r="J251" s="294"/>
      <c r="K251" s="300"/>
      <c r="L251" s="295"/>
      <c r="Q251" s="324"/>
      <c r="R251" s="41"/>
      <c r="S251" s="41"/>
    </row>
    <row r="252" spans="1:19" ht="18" customHeight="1">
      <c r="A252" s="292"/>
      <c r="B252" s="293" t="s">
        <v>46</v>
      </c>
      <c r="C252" s="294" t="s">
        <v>32</v>
      </c>
      <c r="D252" s="293"/>
      <c r="E252" s="294"/>
      <c r="F252" s="294"/>
      <c r="G252" s="293"/>
      <c r="H252" s="293"/>
      <c r="I252" s="300"/>
      <c r="J252" s="294"/>
      <c r="K252" s="300"/>
      <c r="L252" s="295"/>
      <c r="Q252" s="324"/>
      <c r="R252" s="41"/>
      <c r="S252" s="41"/>
    </row>
    <row r="253" spans="1:19" ht="18" customHeight="1">
      <c r="A253" s="292"/>
      <c r="B253" s="293" t="s">
        <v>47</v>
      </c>
      <c r="C253" s="294" t="s">
        <v>32</v>
      </c>
      <c r="D253" s="301" t="s">
        <v>220</v>
      </c>
      <c r="E253" s="294"/>
      <c r="F253" s="294"/>
      <c r="G253" s="293"/>
      <c r="H253" s="293"/>
      <c r="I253" s="300"/>
      <c r="J253" s="294"/>
      <c r="K253" s="300"/>
      <c r="L253" s="295"/>
      <c r="Q253" s="324"/>
      <c r="R253" s="41"/>
      <c r="S253" s="41"/>
    </row>
    <row r="254" spans="1:19" ht="18" customHeight="1">
      <c r="A254" s="292"/>
      <c r="B254" s="232" t="s">
        <v>230</v>
      </c>
      <c r="C254" s="293"/>
      <c r="D254" s="293"/>
      <c r="E254" s="294"/>
      <c r="F254" s="294"/>
      <c r="G254" s="303"/>
      <c r="H254" s="293"/>
      <c r="I254" s="300"/>
      <c r="J254" s="294"/>
      <c r="K254" s="300"/>
      <c r="L254" s="295"/>
      <c r="Q254" s="324"/>
      <c r="R254" s="41"/>
      <c r="S254" s="41"/>
    </row>
    <row r="255" spans="1:19" ht="21.75" customHeight="1">
      <c r="A255" s="314"/>
      <c r="B255" s="315" t="s">
        <v>191</v>
      </c>
      <c r="C255" s="316"/>
      <c r="D255" s="318"/>
      <c r="E255" s="318"/>
      <c r="F255" s="318"/>
      <c r="G255" s="318"/>
      <c r="H255" s="318"/>
      <c r="I255" s="318"/>
      <c r="J255" s="318"/>
      <c r="K255" s="318"/>
      <c r="L255" s="317"/>
    </row>
    <row r="256" spans="1:19" ht="16.5" customHeight="1">
      <c r="A256" s="373"/>
      <c r="B256" s="320" t="s">
        <v>192</v>
      </c>
      <c r="C256" s="11" t="s">
        <v>32</v>
      </c>
      <c r="D256" s="304">
        <v>0.03</v>
      </c>
      <c r="E256" s="374"/>
      <c r="F256" s="231"/>
      <c r="G256" s="374"/>
      <c r="H256" s="374"/>
      <c r="I256" s="374"/>
      <c r="J256" s="231"/>
      <c r="K256" s="374"/>
      <c r="L256" s="231"/>
    </row>
    <row r="257" spans="1:18" ht="16.5" customHeight="1">
      <c r="A257" s="373"/>
      <c r="B257" s="11" t="s">
        <v>46</v>
      </c>
      <c r="C257" s="11" t="s">
        <v>32</v>
      </c>
      <c r="D257" s="305"/>
      <c r="E257" s="19"/>
      <c r="F257" s="19"/>
      <c r="G257" s="24"/>
      <c r="H257" s="24"/>
      <c r="I257" s="24"/>
      <c r="J257" s="19"/>
      <c r="K257" s="24"/>
      <c r="L257" s="231"/>
      <c r="Q257" s="190"/>
    </row>
    <row r="258" spans="1:18" ht="18.75" customHeight="1">
      <c r="A258" s="373"/>
      <c r="B258" s="320" t="s">
        <v>193</v>
      </c>
      <c r="C258" s="320"/>
      <c r="D258" s="304">
        <v>0.18</v>
      </c>
      <c r="E258" s="374"/>
      <c r="F258" s="231"/>
      <c r="G258" s="374"/>
      <c r="H258" s="374"/>
      <c r="I258" s="374"/>
      <c r="J258" s="231"/>
      <c r="K258" s="374"/>
      <c r="L258" s="231"/>
    </row>
    <row r="259" spans="1:18" ht="21" customHeight="1">
      <c r="A259" s="375"/>
      <c r="B259" s="315" t="s">
        <v>194</v>
      </c>
      <c r="C259" s="376" t="s">
        <v>32</v>
      </c>
      <c r="D259" s="376"/>
      <c r="E259" s="377"/>
      <c r="F259" s="377"/>
      <c r="G259" s="377"/>
      <c r="H259" s="377"/>
      <c r="I259" s="377"/>
      <c r="J259" s="377"/>
      <c r="K259" s="377"/>
      <c r="L259" s="377"/>
      <c r="Q259" s="190"/>
      <c r="R259" s="341"/>
    </row>
    <row r="260" spans="1:18" ht="16.5" customHeight="1">
      <c r="G260" s="103"/>
      <c r="K260" s="190"/>
    </row>
    <row r="261" spans="1:18">
      <c r="Q261" s="190"/>
      <c r="R261" s="342"/>
    </row>
    <row r="262" spans="1:18" ht="60" customHeight="1">
      <c r="B262" s="404" t="s">
        <v>218</v>
      </c>
      <c r="C262" s="405"/>
      <c r="D262" s="405"/>
      <c r="E262" s="405"/>
      <c r="F262" s="405"/>
      <c r="G262" s="405"/>
      <c r="H262" s="405"/>
      <c r="I262" s="405"/>
      <c r="J262" s="405"/>
      <c r="K262" s="405"/>
      <c r="L262" s="405"/>
    </row>
    <row r="264" spans="1:18" ht="23.25" customHeight="1">
      <c r="B264" s="420" t="s">
        <v>6</v>
      </c>
      <c r="C264" s="420"/>
      <c r="D264" s="420"/>
      <c r="E264" s="420"/>
      <c r="F264" s="420"/>
      <c r="G264" s="420"/>
      <c r="H264" s="420"/>
      <c r="I264" s="420"/>
      <c r="J264" s="420"/>
      <c r="K264" s="420"/>
      <c r="L264" s="420"/>
    </row>
    <row r="266" spans="1:18">
      <c r="B266" s="419"/>
      <c r="C266" s="419"/>
      <c r="D266" s="419"/>
      <c r="E266" s="419"/>
      <c r="F266" s="419"/>
      <c r="G266" s="419"/>
      <c r="H266" s="419"/>
      <c r="I266" s="419"/>
      <c r="J266" s="419"/>
      <c r="K266" s="419"/>
      <c r="L266" s="419"/>
    </row>
  </sheetData>
  <mergeCells count="15">
    <mergeCell ref="A1:L1"/>
    <mergeCell ref="A2:A3"/>
    <mergeCell ref="B2:B3"/>
    <mergeCell ref="C2:C3"/>
    <mergeCell ref="D2:E2"/>
    <mergeCell ref="F2:G2"/>
    <mergeCell ref="H2:I2"/>
    <mergeCell ref="J2:K2"/>
    <mergeCell ref="B262:L262"/>
    <mergeCell ref="B266:L266"/>
    <mergeCell ref="B264:L264"/>
    <mergeCell ref="L2:L3"/>
    <mergeCell ref="N123:N124"/>
    <mergeCell ref="N196:N197"/>
    <mergeCell ref="N222:N223"/>
  </mergeCells>
  <pageMargins left="0.2" right="0.2" top="0.35" bottom="0.2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6"/>
  <sheetViews>
    <sheetView workbookViewId="0">
      <selection activeCell="H8" sqref="H8"/>
    </sheetView>
  </sheetViews>
  <sheetFormatPr defaultRowHeight="13.5"/>
  <cols>
    <col min="1" max="1" width="4.42578125" style="5" customWidth="1"/>
    <col min="2" max="2" width="45" style="5" customWidth="1"/>
    <col min="3" max="3" width="10.28515625" style="5" customWidth="1"/>
    <col min="4" max="4" width="11.85546875" style="5" customWidth="1"/>
    <col min="5" max="5" width="11.5703125" style="5" customWidth="1"/>
    <col min="6" max="6" width="7.140625" style="153" customWidth="1"/>
    <col min="7" max="7" width="7.85546875" style="5" customWidth="1"/>
    <col min="8" max="8" width="7.28515625" style="5" customWidth="1"/>
    <col min="9" max="9" width="7.7109375" style="5" customWidth="1"/>
    <col min="10" max="10" width="7.7109375" style="153" customWidth="1"/>
    <col min="11" max="11" width="8.28515625" style="5" customWidth="1"/>
    <col min="12" max="12" width="10.28515625" style="5" customWidth="1"/>
    <col min="13" max="13" width="17.28515625" style="5" hidden="1" customWidth="1"/>
    <col min="14" max="14" width="13.42578125" style="5" hidden="1" customWidth="1"/>
    <col min="15" max="15" width="11.28515625" style="5" hidden="1" customWidth="1"/>
    <col min="16" max="16" width="14.5703125" style="5" hidden="1" customWidth="1"/>
    <col min="17" max="17" width="9.42578125" style="5" hidden="1" customWidth="1"/>
    <col min="18" max="21" width="9.140625" style="5" hidden="1" customWidth="1"/>
    <col min="22" max="22" width="0.140625" style="5" hidden="1" customWidth="1"/>
    <col min="23" max="23" width="9.140625" style="5" hidden="1" customWidth="1"/>
    <col min="24" max="253" width="9.140625" style="5"/>
    <col min="254" max="254" width="3.7109375" style="5" customWidth="1"/>
    <col min="255" max="255" width="9.85546875" style="5" customWidth="1"/>
    <col min="256" max="256" width="38.140625" style="5" customWidth="1"/>
    <col min="257" max="257" width="9.140625" style="5"/>
    <col min="258" max="258" width="7.7109375" style="5" customWidth="1"/>
    <col min="259" max="260" width="9.28515625" style="5" customWidth="1"/>
    <col min="261" max="261" width="11.140625" style="5" customWidth="1"/>
    <col min="262" max="265" width="9.28515625" style="5" customWidth="1"/>
    <col min="266" max="266" width="11.28515625" style="5" customWidth="1"/>
    <col min="267" max="509" width="9.140625" style="5"/>
    <col min="510" max="510" width="3.7109375" style="5" customWidth="1"/>
    <col min="511" max="511" width="9.85546875" style="5" customWidth="1"/>
    <col min="512" max="512" width="38.140625" style="5" customWidth="1"/>
    <col min="513" max="513" width="9.140625" style="5"/>
    <col min="514" max="514" width="7.7109375" style="5" customWidth="1"/>
    <col min="515" max="516" width="9.28515625" style="5" customWidth="1"/>
    <col min="517" max="517" width="11.140625" style="5" customWidth="1"/>
    <col min="518" max="521" width="9.28515625" style="5" customWidth="1"/>
    <col min="522" max="522" width="11.28515625" style="5" customWidth="1"/>
    <col min="523" max="765" width="9.140625" style="5"/>
    <col min="766" max="766" width="3.7109375" style="5" customWidth="1"/>
    <col min="767" max="767" width="9.85546875" style="5" customWidth="1"/>
    <col min="768" max="768" width="38.140625" style="5" customWidth="1"/>
    <col min="769" max="769" width="9.140625" style="5"/>
    <col min="770" max="770" width="7.7109375" style="5" customWidth="1"/>
    <col min="771" max="772" width="9.28515625" style="5" customWidth="1"/>
    <col min="773" max="773" width="11.140625" style="5" customWidth="1"/>
    <col min="774" max="777" width="9.28515625" style="5" customWidth="1"/>
    <col min="778" max="778" width="11.28515625" style="5" customWidth="1"/>
    <col min="779" max="1021" width="9.140625" style="5"/>
    <col min="1022" max="1022" width="3.7109375" style="5" customWidth="1"/>
    <col min="1023" max="1023" width="9.85546875" style="5" customWidth="1"/>
    <col min="1024" max="1024" width="38.140625" style="5" customWidth="1"/>
    <col min="1025" max="1025" width="9.140625" style="5"/>
    <col min="1026" max="1026" width="7.7109375" style="5" customWidth="1"/>
    <col min="1027" max="1028" width="9.28515625" style="5" customWidth="1"/>
    <col min="1029" max="1029" width="11.140625" style="5" customWidth="1"/>
    <col min="1030" max="1033" width="9.28515625" style="5" customWidth="1"/>
    <col min="1034" max="1034" width="11.28515625" style="5" customWidth="1"/>
    <col min="1035" max="1277" width="9.140625" style="5"/>
    <col min="1278" max="1278" width="3.7109375" style="5" customWidth="1"/>
    <col min="1279" max="1279" width="9.85546875" style="5" customWidth="1"/>
    <col min="1280" max="1280" width="38.140625" style="5" customWidth="1"/>
    <col min="1281" max="1281" width="9.140625" style="5"/>
    <col min="1282" max="1282" width="7.7109375" style="5" customWidth="1"/>
    <col min="1283" max="1284" width="9.28515625" style="5" customWidth="1"/>
    <col min="1285" max="1285" width="11.140625" style="5" customWidth="1"/>
    <col min="1286" max="1289" width="9.28515625" style="5" customWidth="1"/>
    <col min="1290" max="1290" width="11.28515625" style="5" customWidth="1"/>
    <col min="1291" max="1533" width="9.140625" style="5"/>
    <col min="1534" max="1534" width="3.7109375" style="5" customWidth="1"/>
    <col min="1535" max="1535" width="9.85546875" style="5" customWidth="1"/>
    <col min="1536" max="1536" width="38.140625" style="5" customWidth="1"/>
    <col min="1537" max="1537" width="9.140625" style="5"/>
    <col min="1538" max="1538" width="7.7109375" style="5" customWidth="1"/>
    <col min="1539" max="1540" width="9.28515625" style="5" customWidth="1"/>
    <col min="1541" max="1541" width="11.140625" style="5" customWidth="1"/>
    <col min="1542" max="1545" width="9.28515625" style="5" customWidth="1"/>
    <col min="1546" max="1546" width="11.28515625" style="5" customWidth="1"/>
    <col min="1547" max="1789" width="9.140625" style="5"/>
    <col min="1790" max="1790" width="3.7109375" style="5" customWidth="1"/>
    <col min="1791" max="1791" width="9.85546875" style="5" customWidth="1"/>
    <col min="1792" max="1792" width="38.140625" style="5" customWidth="1"/>
    <col min="1793" max="1793" width="9.140625" style="5"/>
    <col min="1794" max="1794" width="7.7109375" style="5" customWidth="1"/>
    <col min="1795" max="1796" width="9.28515625" style="5" customWidth="1"/>
    <col min="1797" max="1797" width="11.140625" style="5" customWidth="1"/>
    <col min="1798" max="1801" width="9.28515625" style="5" customWidth="1"/>
    <col min="1802" max="1802" width="11.28515625" style="5" customWidth="1"/>
    <col min="1803" max="2045" width="9.140625" style="5"/>
    <col min="2046" max="2046" width="3.7109375" style="5" customWidth="1"/>
    <col min="2047" max="2047" width="9.85546875" style="5" customWidth="1"/>
    <col min="2048" max="2048" width="38.140625" style="5" customWidth="1"/>
    <col min="2049" max="2049" width="9.140625" style="5"/>
    <col min="2050" max="2050" width="7.7109375" style="5" customWidth="1"/>
    <col min="2051" max="2052" width="9.28515625" style="5" customWidth="1"/>
    <col min="2053" max="2053" width="11.140625" style="5" customWidth="1"/>
    <col min="2054" max="2057" width="9.28515625" style="5" customWidth="1"/>
    <col min="2058" max="2058" width="11.28515625" style="5" customWidth="1"/>
    <col min="2059" max="2301" width="9.140625" style="5"/>
    <col min="2302" max="2302" width="3.7109375" style="5" customWidth="1"/>
    <col min="2303" max="2303" width="9.85546875" style="5" customWidth="1"/>
    <col min="2304" max="2304" width="38.140625" style="5" customWidth="1"/>
    <col min="2305" max="2305" width="9.140625" style="5"/>
    <col min="2306" max="2306" width="7.7109375" style="5" customWidth="1"/>
    <col min="2307" max="2308" width="9.28515625" style="5" customWidth="1"/>
    <col min="2309" max="2309" width="11.140625" style="5" customWidth="1"/>
    <col min="2310" max="2313" width="9.28515625" style="5" customWidth="1"/>
    <col min="2314" max="2314" width="11.28515625" style="5" customWidth="1"/>
    <col min="2315" max="2557" width="9.140625" style="5"/>
    <col min="2558" max="2558" width="3.7109375" style="5" customWidth="1"/>
    <col min="2559" max="2559" width="9.85546875" style="5" customWidth="1"/>
    <col min="2560" max="2560" width="38.140625" style="5" customWidth="1"/>
    <col min="2561" max="2561" width="9.140625" style="5"/>
    <col min="2562" max="2562" width="7.7109375" style="5" customWidth="1"/>
    <col min="2563" max="2564" width="9.28515625" style="5" customWidth="1"/>
    <col min="2565" max="2565" width="11.140625" style="5" customWidth="1"/>
    <col min="2566" max="2569" width="9.28515625" style="5" customWidth="1"/>
    <col min="2570" max="2570" width="11.28515625" style="5" customWidth="1"/>
    <col min="2571" max="2813" width="9.140625" style="5"/>
    <col min="2814" max="2814" width="3.7109375" style="5" customWidth="1"/>
    <col min="2815" max="2815" width="9.85546875" style="5" customWidth="1"/>
    <col min="2816" max="2816" width="38.140625" style="5" customWidth="1"/>
    <col min="2817" max="2817" width="9.140625" style="5"/>
    <col min="2818" max="2818" width="7.7109375" style="5" customWidth="1"/>
    <col min="2819" max="2820" width="9.28515625" style="5" customWidth="1"/>
    <col min="2821" max="2821" width="11.140625" style="5" customWidth="1"/>
    <col min="2822" max="2825" width="9.28515625" style="5" customWidth="1"/>
    <col min="2826" max="2826" width="11.28515625" style="5" customWidth="1"/>
    <col min="2827" max="3069" width="9.140625" style="5"/>
    <col min="3070" max="3070" width="3.7109375" style="5" customWidth="1"/>
    <col min="3071" max="3071" width="9.85546875" style="5" customWidth="1"/>
    <col min="3072" max="3072" width="38.140625" style="5" customWidth="1"/>
    <col min="3073" max="3073" width="9.140625" style="5"/>
    <col min="3074" max="3074" width="7.7109375" style="5" customWidth="1"/>
    <col min="3075" max="3076" width="9.28515625" style="5" customWidth="1"/>
    <col min="3077" max="3077" width="11.140625" style="5" customWidth="1"/>
    <col min="3078" max="3081" width="9.28515625" style="5" customWidth="1"/>
    <col min="3082" max="3082" width="11.28515625" style="5" customWidth="1"/>
    <col min="3083" max="3325" width="9.140625" style="5"/>
    <col min="3326" max="3326" width="3.7109375" style="5" customWidth="1"/>
    <col min="3327" max="3327" width="9.85546875" style="5" customWidth="1"/>
    <col min="3328" max="3328" width="38.140625" style="5" customWidth="1"/>
    <col min="3329" max="3329" width="9.140625" style="5"/>
    <col min="3330" max="3330" width="7.7109375" style="5" customWidth="1"/>
    <col min="3331" max="3332" width="9.28515625" style="5" customWidth="1"/>
    <col min="3333" max="3333" width="11.140625" style="5" customWidth="1"/>
    <col min="3334" max="3337" width="9.28515625" style="5" customWidth="1"/>
    <col min="3338" max="3338" width="11.28515625" style="5" customWidth="1"/>
    <col min="3339" max="3581" width="9.140625" style="5"/>
    <col min="3582" max="3582" width="3.7109375" style="5" customWidth="1"/>
    <col min="3583" max="3583" width="9.85546875" style="5" customWidth="1"/>
    <col min="3584" max="3584" width="38.140625" style="5" customWidth="1"/>
    <col min="3585" max="3585" width="9.140625" style="5"/>
    <col min="3586" max="3586" width="7.7109375" style="5" customWidth="1"/>
    <col min="3587" max="3588" width="9.28515625" style="5" customWidth="1"/>
    <col min="3589" max="3589" width="11.140625" style="5" customWidth="1"/>
    <col min="3590" max="3593" width="9.28515625" style="5" customWidth="1"/>
    <col min="3594" max="3594" width="11.28515625" style="5" customWidth="1"/>
    <col min="3595" max="3837" width="9.140625" style="5"/>
    <col min="3838" max="3838" width="3.7109375" style="5" customWidth="1"/>
    <col min="3839" max="3839" width="9.85546875" style="5" customWidth="1"/>
    <col min="3840" max="3840" width="38.140625" style="5" customWidth="1"/>
    <col min="3841" max="3841" width="9.140625" style="5"/>
    <col min="3842" max="3842" width="7.7109375" style="5" customWidth="1"/>
    <col min="3843" max="3844" width="9.28515625" style="5" customWidth="1"/>
    <col min="3845" max="3845" width="11.140625" style="5" customWidth="1"/>
    <col min="3846" max="3849" width="9.28515625" style="5" customWidth="1"/>
    <col min="3850" max="3850" width="11.28515625" style="5" customWidth="1"/>
    <col min="3851" max="4093" width="9.140625" style="5"/>
    <col min="4094" max="4094" width="3.7109375" style="5" customWidth="1"/>
    <col min="4095" max="4095" width="9.85546875" style="5" customWidth="1"/>
    <col min="4096" max="4096" width="38.140625" style="5" customWidth="1"/>
    <col min="4097" max="4097" width="9.140625" style="5"/>
    <col min="4098" max="4098" width="7.7109375" style="5" customWidth="1"/>
    <col min="4099" max="4100" width="9.28515625" style="5" customWidth="1"/>
    <col min="4101" max="4101" width="11.140625" style="5" customWidth="1"/>
    <col min="4102" max="4105" width="9.28515625" style="5" customWidth="1"/>
    <col min="4106" max="4106" width="11.28515625" style="5" customWidth="1"/>
    <col min="4107" max="4349" width="9.140625" style="5"/>
    <col min="4350" max="4350" width="3.7109375" style="5" customWidth="1"/>
    <col min="4351" max="4351" width="9.85546875" style="5" customWidth="1"/>
    <col min="4352" max="4352" width="38.140625" style="5" customWidth="1"/>
    <col min="4353" max="4353" width="9.140625" style="5"/>
    <col min="4354" max="4354" width="7.7109375" style="5" customWidth="1"/>
    <col min="4355" max="4356" width="9.28515625" style="5" customWidth="1"/>
    <col min="4357" max="4357" width="11.140625" style="5" customWidth="1"/>
    <col min="4358" max="4361" width="9.28515625" style="5" customWidth="1"/>
    <col min="4362" max="4362" width="11.28515625" style="5" customWidth="1"/>
    <col min="4363" max="4605" width="9.140625" style="5"/>
    <col min="4606" max="4606" width="3.7109375" style="5" customWidth="1"/>
    <col min="4607" max="4607" width="9.85546875" style="5" customWidth="1"/>
    <col min="4608" max="4608" width="38.140625" style="5" customWidth="1"/>
    <col min="4609" max="4609" width="9.140625" style="5"/>
    <col min="4610" max="4610" width="7.7109375" style="5" customWidth="1"/>
    <col min="4611" max="4612" width="9.28515625" style="5" customWidth="1"/>
    <col min="4613" max="4613" width="11.140625" style="5" customWidth="1"/>
    <col min="4614" max="4617" width="9.28515625" style="5" customWidth="1"/>
    <col min="4618" max="4618" width="11.28515625" style="5" customWidth="1"/>
    <col min="4619" max="4861" width="9.140625" style="5"/>
    <col min="4862" max="4862" width="3.7109375" style="5" customWidth="1"/>
    <col min="4863" max="4863" width="9.85546875" style="5" customWidth="1"/>
    <col min="4864" max="4864" width="38.140625" style="5" customWidth="1"/>
    <col min="4865" max="4865" width="9.140625" style="5"/>
    <col min="4866" max="4866" width="7.7109375" style="5" customWidth="1"/>
    <col min="4867" max="4868" width="9.28515625" style="5" customWidth="1"/>
    <col min="4869" max="4869" width="11.140625" style="5" customWidth="1"/>
    <col min="4870" max="4873" width="9.28515625" style="5" customWidth="1"/>
    <col min="4874" max="4874" width="11.28515625" style="5" customWidth="1"/>
    <col min="4875" max="5117" width="9.140625" style="5"/>
    <col min="5118" max="5118" width="3.7109375" style="5" customWidth="1"/>
    <col min="5119" max="5119" width="9.85546875" style="5" customWidth="1"/>
    <col min="5120" max="5120" width="38.140625" style="5" customWidth="1"/>
    <col min="5121" max="5121" width="9.140625" style="5"/>
    <col min="5122" max="5122" width="7.7109375" style="5" customWidth="1"/>
    <col min="5123" max="5124" width="9.28515625" style="5" customWidth="1"/>
    <col min="5125" max="5125" width="11.140625" style="5" customWidth="1"/>
    <col min="5126" max="5129" width="9.28515625" style="5" customWidth="1"/>
    <col min="5130" max="5130" width="11.28515625" style="5" customWidth="1"/>
    <col min="5131" max="5373" width="9.140625" style="5"/>
    <col min="5374" max="5374" width="3.7109375" style="5" customWidth="1"/>
    <col min="5375" max="5375" width="9.85546875" style="5" customWidth="1"/>
    <col min="5376" max="5376" width="38.140625" style="5" customWidth="1"/>
    <col min="5377" max="5377" width="9.140625" style="5"/>
    <col min="5378" max="5378" width="7.7109375" style="5" customWidth="1"/>
    <col min="5379" max="5380" width="9.28515625" style="5" customWidth="1"/>
    <col min="5381" max="5381" width="11.140625" style="5" customWidth="1"/>
    <col min="5382" max="5385" width="9.28515625" style="5" customWidth="1"/>
    <col min="5386" max="5386" width="11.28515625" style="5" customWidth="1"/>
    <col min="5387" max="5629" width="9.140625" style="5"/>
    <col min="5630" max="5630" width="3.7109375" style="5" customWidth="1"/>
    <col min="5631" max="5631" width="9.85546875" style="5" customWidth="1"/>
    <col min="5632" max="5632" width="38.140625" style="5" customWidth="1"/>
    <col min="5633" max="5633" width="9.140625" style="5"/>
    <col min="5634" max="5634" width="7.7109375" style="5" customWidth="1"/>
    <col min="5635" max="5636" width="9.28515625" style="5" customWidth="1"/>
    <col min="5637" max="5637" width="11.140625" style="5" customWidth="1"/>
    <col min="5638" max="5641" width="9.28515625" style="5" customWidth="1"/>
    <col min="5642" max="5642" width="11.28515625" style="5" customWidth="1"/>
    <col min="5643" max="5885" width="9.140625" style="5"/>
    <col min="5886" max="5886" width="3.7109375" style="5" customWidth="1"/>
    <col min="5887" max="5887" width="9.85546875" style="5" customWidth="1"/>
    <col min="5888" max="5888" width="38.140625" style="5" customWidth="1"/>
    <col min="5889" max="5889" width="9.140625" style="5"/>
    <col min="5890" max="5890" width="7.7109375" style="5" customWidth="1"/>
    <col min="5891" max="5892" width="9.28515625" style="5" customWidth="1"/>
    <col min="5893" max="5893" width="11.140625" style="5" customWidth="1"/>
    <col min="5894" max="5897" width="9.28515625" style="5" customWidth="1"/>
    <col min="5898" max="5898" width="11.28515625" style="5" customWidth="1"/>
    <col min="5899" max="6141" width="9.140625" style="5"/>
    <col min="6142" max="6142" width="3.7109375" style="5" customWidth="1"/>
    <col min="6143" max="6143" width="9.85546875" style="5" customWidth="1"/>
    <col min="6144" max="6144" width="38.140625" style="5" customWidth="1"/>
    <col min="6145" max="6145" width="9.140625" style="5"/>
    <col min="6146" max="6146" width="7.7109375" style="5" customWidth="1"/>
    <col min="6147" max="6148" width="9.28515625" style="5" customWidth="1"/>
    <col min="6149" max="6149" width="11.140625" style="5" customWidth="1"/>
    <col min="6150" max="6153" width="9.28515625" style="5" customWidth="1"/>
    <col min="6154" max="6154" width="11.28515625" style="5" customWidth="1"/>
    <col min="6155" max="6397" width="9.140625" style="5"/>
    <col min="6398" max="6398" width="3.7109375" style="5" customWidth="1"/>
    <col min="6399" max="6399" width="9.85546875" style="5" customWidth="1"/>
    <col min="6400" max="6400" width="38.140625" style="5" customWidth="1"/>
    <col min="6401" max="6401" width="9.140625" style="5"/>
    <col min="6402" max="6402" width="7.7109375" style="5" customWidth="1"/>
    <col min="6403" max="6404" width="9.28515625" style="5" customWidth="1"/>
    <col min="6405" max="6405" width="11.140625" style="5" customWidth="1"/>
    <col min="6406" max="6409" width="9.28515625" style="5" customWidth="1"/>
    <col min="6410" max="6410" width="11.28515625" style="5" customWidth="1"/>
    <col min="6411" max="6653" width="9.140625" style="5"/>
    <col min="6654" max="6654" width="3.7109375" style="5" customWidth="1"/>
    <col min="6655" max="6655" width="9.85546875" style="5" customWidth="1"/>
    <col min="6656" max="6656" width="38.140625" style="5" customWidth="1"/>
    <col min="6657" max="6657" width="9.140625" style="5"/>
    <col min="6658" max="6658" width="7.7109375" style="5" customWidth="1"/>
    <col min="6659" max="6660" width="9.28515625" style="5" customWidth="1"/>
    <col min="6661" max="6661" width="11.140625" style="5" customWidth="1"/>
    <col min="6662" max="6665" width="9.28515625" style="5" customWidth="1"/>
    <col min="6666" max="6666" width="11.28515625" style="5" customWidth="1"/>
    <col min="6667" max="6909" width="9.140625" style="5"/>
    <col min="6910" max="6910" width="3.7109375" style="5" customWidth="1"/>
    <col min="6911" max="6911" width="9.85546875" style="5" customWidth="1"/>
    <col min="6912" max="6912" width="38.140625" style="5" customWidth="1"/>
    <col min="6913" max="6913" width="9.140625" style="5"/>
    <col min="6914" max="6914" width="7.7109375" style="5" customWidth="1"/>
    <col min="6915" max="6916" width="9.28515625" style="5" customWidth="1"/>
    <col min="6917" max="6917" width="11.140625" style="5" customWidth="1"/>
    <col min="6918" max="6921" width="9.28515625" style="5" customWidth="1"/>
    <col min="6922" max="6922" width="11.28515625" style="5" customWidth="1"/>
    <col min="6923" max="7165" width="9.140625" style="5"/>
    <col min="7166" max="7166" width="3.7109375" style="5" customWidth="1"/>
    <col min="7167" max="7167" width="9.85546875" style="5" customWidth="1"/>
    <col min="7168" max="7168" width="38.140625" style="5" customWidth="1"/>
    <col min="7169" max="7169" width="9.140625" style="5"/>
    <col min="7170" max="7170" width="7.7109375" style="5" customWidth="1"/>
    <col min="7171" max="7172" width="9.28515625" style="5" customWidth="1"/>
    <col min="7173" max="7173" width="11.140625" style="5" customWidth="1"/>
    <col min="7174" max="7177" width="9.28515625" style="5" customWidth="1"/>
    <col min="7178" max="7178" width="11.28515625" style="5" customWidth="1"/>
    <col min="7179" max="7421" width="9.140625" style="5"/>
    <col min="7422" max="7422" width="3.7109375" style="5" customWidth="1"/>
    <col min="7423" max="7423" width="9.85546875" style="5" customWidth="1"/>
    <col min="7424" max="7424" width="38.140625" style="5" customWidth="1"/>
    <col min="7425" max="7425" width="9.140625" style="5"/>
    <col min="7426" max="7426" width="7.7109375" style="5" customWidth="1"/>
    <col min="7427" max="7428" width="9.28515625" style="5" customWidth="1"/>
    <col min="7429" max="7429" width="11.140625" style="5" customWidth="1"/>
    <col min="7430" max="7433" width="9.28515625" style="5" customWidth="1"/>
    <col min="7434" max="7434" width="11.28515625" style="5" customWidth="1"/>
    <col min="7435" max="7677" width="9.140625" style="5"/>
    <col min="7678" max="7678" width="3.7109375" style="5" customWidth="1"/>
    <col min="7679" max="7679" width="9.85546875" style="5" customWidth="1"/>
    <col min="7680" max="7680" width="38.140625" style="5" customWidth="1"/>
    <col min="7681" max="7681" width="9.140625" style="5"/>
    <col min="7682" max="7682" width="7.7109375" style="5" customWidth="1"/>
    <col min="7683" max="7684" width="9.28515625" style="5" customWidth="1"/>
    <col min="7685" max="7685" width="11.140625" style="5" customWidth="1"/>
    <col min="7686" max="7689" width="9.28515625" style="5" customWidth="1"/>
    <col min="7690" max="7690" width="11.28515625" style="5" customWidth="1"/>
    <col min="7691" max="7933" width="9.140625" style="5"/>
    <col min="7934" max="7934" width="3.7109375" style="5" customWidth="1"/>
    <col min="7935" max="7935" width="9.85546875" style="5" customWidth="1"/>
    <col min="7936" max="7936" width="38.140625" style="5" customWidth="1"/>
    <col min="7937" max="7937" width="9.140625" style="5"/>
    <col min="7938" max="7938" width="7.7109375" style="5" customWidth="1"/>
    <col min="7939" max="7940" width="9.28515625" style="5" customWidth="1"/>
    <col min="7941" max="7941" width="11.140625" style="5" customWidth="1"/>
    <col min="7942" max="7945" width="9.28515625" style="5" customWidth="1"/>
    <col min="7946" max="7946" width="11.28515625" style="5" customWidth="1"/>
    <col min="7947" max="8189" width="9.140625" style="5"/>
    <col min="8190" max="8190" width="3.7109375" style="5" customWidth="1"/>
    <col min="8191" max="8191" width="9.85546875" style="5" customWidth="1"/>
    <col min="8192" max="8192" width="38.140625" style="5" customWidth="1"/>
    <col min="8193" max="8193" width="9.140625" style="5"/>
    <col min="8194" max="8194" width="7.7109375" style="5" customWidth="1"/>
    <col min="8195" max="8196" width="9.28515625" style="5" customWidth="1"/>
    <col min="8197" max="8197" width="11.140625" style="5" customWidth="1"/>
    <col min="8198" max="8201" width="9.28515625" style="5" customWidth="1"/>
    <col min="8202" max="8202" width="11.28515625" style="5" customWidth="1"/>
    <col min="8203" max="8445" width="9.140625" style="5"/>
    <col min="8446" max="8446" width="3.7109375" style="5" customWidth="1"/>
    <col min="8447" max="8447" width="9.85546875" style="5" customWidth="1"/>
    <col min="8448" max="8448" width="38.140625" style="5" customWidth="1"/>
    <col min="8449" max="8449" width="9.140625" style="5"/>
    <col min="8450" max="8450" width="7.7109375" style="5" customWidth="1"/>
    <col min="8451" max="8452" width="9.28515625" style="5" customWidth="1"/>
    <col min="8453" max="8453" width="11.140625" style="5" customWidth="1"/>
    <col min="8454" max="8457" width="9.28515625" style="5" customWidth="1"/>
    <col min="8458" max="8458" width="11.28515625" style="5" customWidth="1"/>
    <col min="8459" max="8701" width="9.140625" style="5"/>
    <col min="8702" max="8702" width="3.7109375" style="5" customWidth="1"/>
    <col min="8703" max="8703" width="9.85546875" style="5" customWidth="1"/>
    <col min="8704" max="8704" width="38.140625" style="5" customWidth="1"/>
    <col min="8705" max="8705" width="9.140625" style="5"/>
    <col min="8706" max="8706" width="7.7109375" style="5" customWidth="1"/>
    <col min="8707" max="8708" width="9.28515625" style="5" customWidth="1"/>
    <col min="8709" max="8709" width="11.140625" style="5" customWidth="1"/>
    <col min="8710" max="8713" width="9.28515625" style="5" customWidth="1"/>
    <col min="8714" max="8714" width="11.28515625" style="5" customWidth="1"/>
    <col min="8715" max="8957" width="9.140625" style="5"/>
    <col min="8958" max="8958" width="3.7109375" style="5" customWidth="1"/>
    <col min="8959" max="8959" width="9.85546875" style="5" customWidth="1"/>
    <col min="8960" max="8960" width="38.140625" style="5" customWidth="1"/>
    <col min="8961" max="8961" width="9.140625" style="5"/>
    <col min="8962" max="8962" width="7.7109375" style="5" customWidth="1"/>
    <col min="8963" max="8964" width="9.28515625" style="5" customWidth="1"/>
    <col min="8965" max="8965" width="11.140625" style="5" customWidth="1"/>
    <col min="8966" max="8969" width="9.28515625" style="5" customWidth="1"/>
    <col min="8970" max="8970" width="11.28515625" style="5" customWidth="1"/>
    <col min="8971" max="9213" width="9.140625" style="5"/>
    <col min="9214" max="9214" width="3.7109375" style="5" customWidth="1"/>
    <col min="9215" max="9215" width="9.85546875" style="5" customWidth="1"/>
    <col min="9216" max="9216" width="38.140625" style="5" customWidth="1"/>
    <col min="9217" max="9217" width="9.140625" style="5"/>
    <col min="9218" max="9218" width="7.7109375" style="5" customWidth="1"/>
    <col min="9219" max="9220" width="9.28515625" style="5" customWidth="1"/>
    <col min="9221" max="9221" width="11.140625" style="5" customWidth="1"/>
    <col min="9222" max="9225" width="9.28515625" style="5" customWidth="1"/>
    <col min="9226" max="9226" width="11.28515625" style="5" customWidth="1"/>
    <col min="9227" max="9469" width="9.140625" style="5"/>
    <col min="9470" max="9470" width="3.7109375" style="5" customWidth="1"/>
    <col min="9471" max="9471" width="9.85546875" style="5" customWidth="1"/>
    <col min="9472" max="9472" width="38.140625" style="5" customWidth="1"/>
    <col min="9473" max="9473" width="9.140625" style="5"/>
    <col min="9474" max="9474" width="7.7109375" style="5" customWidth="1"/>
    <col min="9475" max="9476" width="9.28515625" style="5" customWidth="1"/>
    <col min="9477" max="9477" width="11.140625" style="5" customWidth="1"/>
    <col min="9478" max="9481" width="9.28515625" style="5" customWidth="1"/>
    <col min="9482" max="9482" width="11.28515625" style="5" customWidth="1"/>
    <col min="9483" max="9725" width="9.140625" style="5"/>
    <col min="9726" max="9726" width="3.7109375" style="5" customWidth="1"/>
    <col min="9727" max="9727" width="9.85546875" style="5" customWidth="1"/>
    <col min="9728" max="9728" width="38.140625" style="5" customWidth="1"/>
    <col min="9729" max="9729" width="9.140625" style="5"/>
    <col min="9730" max="9730" width="7.7109375" style="5" customWidth="1"/>
    <col min="9731" max="9732" width="9.28515625" style="5" customWidth="1"/>
    <col min="9733" max="9733" width="11.140625" style="5" customWidth="1"/>
    <col min="9734" max="9737" width="9.28515625" style="5" customWidth="1"/>
    <col min="9738" max="9738" width="11.28515625" style="5" customWidth="1"/>
    <col min="9739" max="9981" width="9.140625" style="5"/>
    <col min="9982" max="9982" width="3.7109375" style="5" customWidth="1"/>
    <col min="9983" max="9983" width="9.85546875" style="5" customWidth="1"/>
    <col min="9984" max="9984" width="38.140625" style="5" customWidth="1"/>
    <col min="9985" max="9985" width="9.140625" style="5"/>
    <col min="9986" max="9986" width="7.7109375" style="5" customWidth="1"/>
    <col min="9987" max="9988" width="9.28515625" style="5" customWidth="1"/>
    <col min="9989" max="9989" width="11.140625" style="5" customWidth="1"/>
    <col min="9990" max="9993" width="9.28515625" style="5" customWidth="1"/>
    <col min="9994" max="9994" width="11.28515625" style="5" customWidth="1"/>
    <col min="9995" max="10237" width="9.140625" style="5"/>
    <col min="10238" max="10238" width="3.7109375" style="5" customWidth="1"/>
    <col min="10239" max="10239" width="9.85546875" style="5" customWidth="1"/>
    <col min="10240" max="10240" width="38.140625" style="5" customWidth="1"/>
    <col min="10241" max="10241" width="9.140625" style="5"/>
    <col min="10242" max="10242" width="7.7109375" style="5" customWidth="1"/>
    <col min="10243" max="10244" width="9.28515625" style="5" customWidth="1"/>
    <col min="10245" max="10245" width="11.140625" style="5" customWidth="1"/>
    <col min="10246" max="10249" width="9.28515625" style="5" customWidth="1"/>
    <col min="10250" max="10250" width="11.28515625" style="5" customWidth="1"/>
    <col min="10251" max="10493" width="9.140625" style="5"/>
    <col min="10494" max="10494" width="3.7109375" style="5" customWidth="1"/>
    <col min="10495" max="10495" width="9.85546875" style="5" customWidth="1"/>
    <col min="10496" max="10496" width="38.140625" style="5" customWidth="1"/>
    <col min="10497" max="10497" width="9.140625" style="5"/>
    <col min="10498" max="10498" width="7.7109375" style="5" customWidth="1"/>
    <col min="10499" max="10500" width="9.28515625" style="5" customWidth="1"/>
    <col min="10501" max="10501" width="11.140625" style="5" customWidth="1"/>
    <col min="10502" max="10505" width="9.28515625" style="5" customWidth="1"/>
    <col min="10506" max="10506" width="11.28515625" style="5" customWidth="1"/>
    <col min="10507" max="10749" width="9.140625" style="5"/>
    <col min="10750" max="10750" width="3.7109375" style="5" customWidth="1"/>
    <col min="10751" max="10751" width="9.85546875" style="5" customWidth="1"/>
    <col min="10752" max="10752" width="38.140625" style="5" customWidth="1"/>
    <col min="10753" max="10753" width="9.140625" style="5"/>
    <col min="10754" max="10754" width="7.7109375" style="5" customWidth="1"/>
    <col min="10755" max="10756" width="9.28515625" style="5" customWidth="1"/>
    <col min="10757" max="10757" width="11.140625" style="5" customWidth="1"/>
    <col min="10758" max="10761" width="9.28515625" style="5" customWidth="1"/>
    <col min="10762" max="10762" width="11.28515625" style="5" customWidth="1"/>
    <col min="10763" max="11005" width="9.140625" style="5"/>
    <col min="11006" max="11006" width="3.7109375" style="5" customWidth="1"/>
    <col min="11007" max="11007" width="9.85546875" style="5" customWidth="1"/>
    <col min="11008" max="11008" width="38.140625" style="5" customWidth="1"/>
    <col min="11009" max="11009" width="9.140625" style="5"/>
    <col min="11010" max="11010" width="7.7109375" style="5" customWidth="1"/>
    <col min="11011" max="11012" width="9.28515625" style="5" customWidth="1"/>
    <col min="11013" max="11013" width="11.140625" style="5" customWidth="1"/>
    <col min="11014" max="11017" width="9.28515625" style="5" customWidth="1"/>
    <col min="11018" max="11018" width="11.28515625" style="5" customWidth="1"/>
    <col min="11019" max="11261" width="9.140625" style="5"/>
    <col min="11262" max="11262" width="3.7109375" style="5" customWidth="1"/>
    <col min="11263" max="11263" width="9.85546875" style="5" customWidth="1"/>
    <col min="11264" max="11264" width="38.140625" style="5" customWidth="1"/>
    <col min="11265" max="11265" width="9.140625" style="5"/>
    <col min="11266" max="11266" width="7.7109375" style="5" customWidth="1"/>
    <col min="11267" max="11268" width="9.28515625" style="5" customWidth="1"/>
    <col min="11269" max="11269" width="11.140625" style="5" customWidth="1"/>
    <col min="11270" max="11273" width="9.28515625" style="5" customWidth="1"/>
    <col min="11274" max="11274" width="11.28515625" style="5" customWidth="1"/>
    <col min="11275" max="11517" width="9.140625" style="5"/>
    <col min="11518" max="11518" width="3.7109375" style="5" customWidth="1"/>
    <col min="11519" max="11519" width="9.85546875" style="5" customWidth="1"/>
    <col min="11520" max="11520" width="38.140625" style="5" customWidth="1"/>
    <col min="11521" max="11521" width="9.140625" style="5"/>
    <col min="11522" max="11522" width="7.7109375" style="5" customWidth="1"/>
    <col min="11523" max="11524" width="9.28515625" style="5" customWidth="1"/>
    <col min="11525" max="11525" width="11.140625" style="5" customWidth="1"/>
    <col min="11526" max="11529" width="9.28515625" style="5" customWidth="1"/>
    <col min="11530" max="11530" width="11.28515625" style="5" customWidth="1"/>
    <col min="11531" max="11773" width="9.140625" style="5"/>
    <col min="11774" max="11774" width="3.7109375" style="5" customWidth="1"/>
    <col min="11775" max="11775" width="9.85546875" style="5" customWidth="1"/>
    <col min="11776" max="11776" width="38.140625" style="5" customWidth="1"/>
    <col min="11777" max="11777" width="9.140625" style="5"/>
    <col min="11778" max="11778" width="7.7109375" style="5" customWidth="1"/>
    <col min="11779" max="11780" width="9.28515625" style="5" customWidth="1"/>
    <col min="11781" max="11781" width="11.140625" style="5" customWidth="1"/>
    <col min="11782" max="11785" width="9.28515625" style="5" customWidth="1"/>
    <col min="11786" max="11786" width="11.28515625" style="5" customWidth="1"/>
    <col min="11787" max="12029" width="9.140625" style="5"/>
    <col min="12030" max="12030" width="3.7109375" style="5" customWidth="1"/>
    <col min="12031" max="12031" width="9.85546875" style="5" customWidth="1"/>
    <col min="12032" max="12032" width="38.140625" style="5" customWidth="1"/>
    <col min="12033" max="12033" width="9.140625" style="5"/>
    <col min="12034" max="12034" width="7.7109375" style="5" customWidth="1"/>
    <col min="12035" max="12036" width="9.28515625" style="5" customWidth="1"/>
    <col min="12037" max="12037" width="11.140625" style="5" customWidth="1"/>
    <col min="12038" max="12041" width="9.28515625" style="5" customWidth="1"/>
    <col min="12042" max="12042" width="11.28515625" style="5" customWidth="1"/>
    <col min="12043" max="12285" width="9.140625" style="5"/>
    <col min="12286" max="12286" width="3.7109375" style="5" customWidth="1"/>
    <col min="12287" max="12287" width="9.85546875" style="5" customWidth="1"/>
    <col min="12288" max="12288" width="38.140625" style="5" customWidth="1"/>
    <col min="12289" max="12289" width="9.140625" style="5"/>
    <col min="12290" max="12290" width="7.7109375" style="5" customWidth="1"/>
    <col min="12291" max="12292" width="9.28515625" style="5" customWidth="1"/>
    <col min="12293" max="12293" width="11.140625" style="5" customWidth="1"/>
    <col min="12294" max="12297" width="9.28515625" style="5" customWidth="1"/>
    <col min="12298" max="12298" width="11.28515625" style="5" customWidth="1"/>
    <col min="12299" max="12541" width="9.140625" style="5"/>
    <col min="12542" max="12542" width="3.7109375" style="5" customWidth="1"/>
    <col min="12543" max="12543" width="9.85546875" style="5" customWidth="1"/>
    <col min="12544" max="12544" width="38.140625" style="5" customWidth="1"/>
    <col min="12545" max="12545" width="9.140625" style="5"/>
    <col min="12546" max="12546" width="7.7109375" style="5" customWidth="1"/>
    <col min="12547" max="12548" width="9.28515625" style="5" customWidth="1"/>
    <col min="12549" max="12549" width="11.140625" style="5" customWidth="1"/>
    <col min="12550" max="12553" width="9.28515625" style="5" customWidth="1"/>
    <col min="12554" max="12554" width="11.28515625" style="5" customWidth="1"/>
    <col min="12555" max="12797" width="9.140625" style="5"/>
    <col min="12798" max="12798" width="3.7109375" style="5" customWidth="1"/>
    <col min="12799" max="12799" width="9.85546875" style="5" customWidth="1"/>
    <col min="12800" max="12800" width="38.140625" style="5" customWidth="1"/>
    <col min="12801" max="12801" width="9.140625" style="5"/>
    <col min="12802" max="12802" width="7.7109375" style="5" customWidth="1"/>
    <col min="12803" max="12804" width="9.28515625" style="5" customWidth="1"/>
    <col min="12805" max="12805" width="11.140625" style="5" customWidth="1"/>
    <col min="12806" max="12809" width="9.28515625" style="5" customWidth="1"/>
    <col min="12810" max="12810" width="11.28515625" style="5" customWidth="1"/>
    <col min="12811" max="13053" width="9.140625" style="5"/>
    <col min="13054" max="13054" width="3.7109375" style="5" customWidth="1"/>
    <col min="13055" max="13055" width="9.85546875" style="5" customWidth="1"/>
    <col min="13056" max="13056" width="38.140625" style="5" customWidth="1"/>
    <col min="13057" max="13057" width="9.140625" style="5"/>
    <col min="13058" max="13058" width="7.7109375" style="5" customWidth="1"/>
    <col min="13059" max="13060" width="9.28515625" style="5" customWidth="1"/>
    <col min="13061" max="13061" width="11.140625" style="5" customWidth="1"/>
    <col min="13062" max="13065" width="9.28515625" style="5" customWidth="1"/>
    <col min="13066" max="13066" width="11.28515625" style="5" customWidth="1"/>
    <col min="13067" max="13309" width="9.140625" style="5"/>
    <col min="13310" max="13310" width="3.7109375" style="5" customWidth="1"/>
    <col min="13311" max="13311" width="9.85546875" style="5" customWidth="1"/>
    <col min="13312" max="13312" width="38.140625" style="5" customWidth="1"/>
    <col min="13313" max="13313" width="9.140625" style="5"/>
    <col min="13314" max="13314" width="7.7109375" style="5" customWidth="1"/>
    <col min="13315" max="13316" width="9.28515625" style="5" customWidth="1"/>
    <col min="13317" max="13317" width="11.140625" style="5" customWidth="1"/>
    <col min="13318" max="13321" width="9.28515625" style="5" customWidth="1"/>
    <col min="13322" max="13322" width="11.28515625" style="5" customWidth="1"/>
    <col min="13323" max="13565" width="9.140625" style="5"/>
    <col min="13566" max="13566" width="3.7109375" style="5" customWidth="1"/>
    <col min="13567" max="13567" width="9.85546875" style="5" customWidth="1"/>
    <col min="13568" max="13568" width="38.140625" style="5" customWidth="1"/>
    <col min="13569" max="13569" width="9.140625" style="5"/>
    <col min="13570" max="13570" width="7.7109375" style="5" customWidth="1"/>
    <col min="13571" max="13572" width="9.28515625" style="5" customWidth="1"/>
    <col min="13573" max="13573" width="11.140625" style="5" customWidth="1"/>
    <col min="13574" max="13577" width="9.28515625" style="5" customWidth="1"/>
    <col min="13578" max="13578" width="11.28515625" style="5" customWidth="1"/>
    <col min="13579" max="13821" width="9.140625" style="5"/>
    <col min="13822" max="13822" width="3.7109375" style="5" customWidth="1"/>
    <col min="13823" max="13823" width="9.85546875" style="5" customWidth="1"/>
    <col min="13824" max="13824" width="38.140625" style="5" customWidth="1"/>
    <col min="13825" max="13825" width="9.140625" style="5"/>
    <col min="13826" max="13826" width="7.7109375" style="5" customWidth="1"/>
    <col min="13827" max="13828" width="9.28515625" style="5" customWidth="1"/>
    <col min="13829" max="13829" width="11.140625" style="5" customWidth="1"/>
    <col min="13830" max="13833" width="9.28515625" style="5" customWidth="1"/>
    <col min="13834" max="13834" width="11.28515625" style="5" customWidth="1"/>
    <col min="13835" max="14077" width="9.140625" style="5"/>
    <col min="14078" max="14078" width="3.7109375" style="5" customWidth="1"/>
    <col min="14079" max="14079" width="9.85546875" style="5" customWidth="1"/>
    <col min="14080" max="14080" width="38.140625" style="5" customWidth="1"/>
    <col min="14081" max="14081" width="9.140625" style="5"/>
    <col min="14082" max="14082" width="7.7109375" style="5" customWidth="1"/>
    <col min="14083" max="14084" width="9.28515625" style="5" customWidth="1"/>
    <col min="14085" max="14085" width="11.140625" style="5" customWidth="1"/>
    <col min="14086" max="14089" width="9.28515625" style="5" customWidth="1"/>
    <col min="14090" max="14090" width="11.28515625" style="5" customWidth="1"/>
    <col min="14091" max="14333" width="9.140625" style="5"/>
    <col min="14334" max="14334" width="3.7109375" style="5" customWidth="1"/>
    <col min="14335" max="14335" width="9.85546875" style="5" customWidth="1"/>
    <col min="14336" max="14336" width="38.140625" style="5" customWidth="1"/>
    <col min="14337" max="14337" width="9.140625" style="5"/>
    <col min="14338" max="14338" width="7.7109375" style="5" customWidth="1"/>
    <col min="14339" max="14340" width="9.28515625" style="5" customWidth="1"/>
    <col min="14341" max="14341" width="11.140625" style="5" customWidth="1"/>
    <col min="14342" max="14345" width="9.28515625" style="5" customWidth="1"/>
    <col min="14346" max="14346" width="11.28515625" style="5" customWidth="1"/>
    <col min="14347" max="14589" width="9.140625" style="5"/>
    <col min="14590" max="14590" width="3.7109375" style="5" customWidth="1"/>
    <col min="14591" max="14591" width="9.85546875" style="5" customWidth="1"/>
    <col min="14592" max="14592" width="38.140625" style="5" customWidth="1"/>
    <col min="14593" max="14593" width="9.140625" style="5"/>
    <col min="14594" max="14594" width="7.7109375" style="5" customWidth="1"/>
    <col min="14595" max="14596" width="9.28515625" style="5" customWidth="1"/>
    <col min="14597" max="14597" width="11.140625" style="5" customWidth="1"/>
    <col min="14598" max="14601" width="9.28515625" style="5" customWidth="1"/>
    <col min="14602" max="14602" width="11.28515625" style="5" customWidth="1"/>
    <col min="14603" max="14845" width="9.140625" style="5"/>
    <col min="14846" max="14846" width="3.7109375" style="5" customWidth="1"/>
    <col min="14847" max="14847" width="9.85546875" style="5" customWidth="1"/>
    <col min="14848" max="14848" width="38.140625" style="5" customWidth="1"/>
    <col min="14849" max="14849" width="9.140625" style="5"/>
    <col min="14850" max="14850" width="7.7109375" style="5" customWidth="1"/>
    <col min="14851" max="14852" width="9.28515625" style="5" customWidth="1"/>
    <col min="14853" max="14853" width="11.140625" style="5" customWidth="1"/>
    <col min="14854" max="14857" width="9.28515625" style="5" customWidth="1"/>
    <col min="14858" max="14858" width="11.28515625" style="5" customWidth="1"/>
    <col min="14859" max="15101" width="9.140625" style="5"/>
    <col min="15102" max="15102" width="3.7109375" style="5" customWidth="1"/>
    <col min="15103" max="15103" width="9.85546875" style="5" customWidth="1"/>
    <col min="15104" max="15104" width="38.140625" style="5" customWidth="1"/>
    <col min="15105" max="15105" width="9.140625" style="5"/>
    <col min="15106" max="15106" width="7.7109375" style="5" customWidth="1"/>
    <col min="15107" max="15108" width="9.28515625" style="5" customWidth="1"/>
    <col min="15109" max="15109" width="11.140625" style="5" customWidth="1"/>
    <col min="15110" max="15113" width="9.28515625" style="5" customWidth="1"/>
    <col min="15114" max="15114" width="11.28515625" style="5" customWidth="1"/>
    <col min="15115" max="15357" width="9.140625" style="5"/>
    <col min="15358" max="15358" width="3.7109375" style="5" customWidth="1"/>
    <col min="15359" max="15359" width="9.85546875" style="5" customWidth="1"/>
    <col min="15360" max="15360" width="38.140625" style="5" customWidth="1"/>
    <col min="15361" max="15361" width="9.140625" style="5"/>
    <col min="15362" max="15362" width="7.7109375" style="5" customWidth="1"/>
    <col min="15363" max="15364" width="9.28515625" style="5" customWidth="1"/>
    <col min="15365" max="15365" width="11.140625" style="5" customWidth="1"/>
    <col min="15366" max="15369" width="9.28515625" style="5" customWidth="1"/>
    <col min="15370" max="15370" width="11.28515625" style="5" customWidth="1"/>
    <col min="15371" max="15613" width="9.140625" style="5"/>
    <col min="15614" max="15614" width="3.7109375" style="5" customWidth="1"/>
    <col min="15615" max="15615" width="9.85546875" style="5" customWidth="1"/>
    <col min="15616" max="15616" width="38.140625" style="5" customWidth="1"/>
    <col min="15617" max="15617" width="9.140625" style="5"/>
    <col min="15618" max="15618" width="7.7109375" style="5" customWidth="1"/>
    <col min="15619" max="15620" width="9.28515625" style="5" customWidth="1"/>
    <col min="15621" max="15621" width="11.140625" style="5" customWidth="1"/>
    <col min="15622" max="15625" width="9.28515625" style="5" customWidth="1"/>
    <col min="15626" max="15626" width="11.28515625" style="5" customWidth="1"/>
    <col min="15627" max="15869" width="9.140625" style="5"/>
    <col min="15870" max="15870" width="3.7109375" style="5" customWidth="1"/>
    <col min="15871" max="15871" width="9.85546875" style="5" customWidth="1"/>
    <col min="15872" max="15872" width="38.140625" style="5" customWidth="1"/>
    <col min="15873" max="15873" width="9.140625" style="5"/>
    <col min="15874" max="15874" width="7.7109375" style="5" customWidth="1"/>
    <col min="15875" max="15876" width="9.28515625" style="5" customWidth="1"/>
    <col min="15877" max="15877" width="11.140625" style="5" customWidth="1"/>
    <col min="15878" max="15881" width="9.28515625" style="5" customWidth="1"/>
    <col min="15882" max="15882" width="11.28515625" style="5" customWidth="1"/>
    <col min="15883" max="16125" width="9.140625" style="5"/>
    <col min="16126" max="16126" width="3.7109375" style="5" customWidth="1"/>
    <col min="16127" max="16127" width="9.85546875" style="5" customWidth="1"/>
    <col min="16128" max="16128" width="38.140625" style="5" customWidth="1"/>
    <col min="16129" max="16129" width="9.140625" style="5"/>
    <col min="16130" max="16130" width="7.7109375" style="5" customWidth="1"/>
    <col min="16131" max="16132" width="9.28515625" style="5" customWidth="1"/>
    <col min="16133" max="16133" width="11.140625" style="5" customWidth="1"/>
    <col min="16134" max="16137" width="9.28515625" style="5" customWidth="1"/>
    <col min="16138" max="16138" width="11.28515625" style="5" customWidth="1"/>
    <col min="16139" max="16384" width="9.140625" style="5"/>
  </cols>
  <sheetData>
    <row r="1" spans="1:12" ht="59.25" customHeight="1">
      <c r="A1" s="412" t="s">
        <v>245</v>
      </c>
      <c r="B1" s="412"/>
      <c r="C1" s="412"/>
      <c r="D1" s="412"/>
      <c r="E1" s="412"/>
      <c r="F1" s="412"/>
      <c r="G1" s="412"/>
      <c r="H1" s="413"/>
      <c r="I1" s="413"/>
      <c r="J1" s="413"/>
      <c r="K1" s="413"/>
      <c r="L1" s="413"/>
    </row>
    <row r="2" spans="1:12" s="6" customFormat="1" ht="30" customHeight="1">
      <c r="A2" s="414" t="s">
        <v>9</v>
      </c>
      <c r="B2" s="414" t="s">
        <v>10</v>
      </c>
      <c r="C2" s="415" t="s">
        <v>11</v>
      </c>
      <c r="D2" s="417" t="s">
        <v>12</v>
      </c>
      <c r="E2" s="418"/>
      <c r="F2" s="407" t="s">
        <v>13</v>
      </c>
      <c r="G2" s="418"/>
      <c r="H2" s="407" t="s">
        <v>14</v>
      </c>
      <c r="I2" s="407"/>
      <c r="J2" s="407" t="s">
        <v>15</v>
      </c>
      <c r="K2" s="407"/>
      <c r="L2" s="407" t="s">
        <v>16</v>
      </c>
    </row>
    <row r="3" spans="1:12" s="6" customFormat="1" ht="36.75" customHeight="1">
      <c r="A3" s="414" t="s">
        <v>9</v>
      </c>
      <c r="B3" s="414" t="s">
        <v>17</v>
      </c>
      <c r="C3" s="416" t="s">
        <v>18</v>
      </c>
      <c r="D3" s="322" t="s">
        <v>19</v>
      </c>
      <c r="E3" s="7" t="s">
        <v>20</v>
      </c>
      <c r="F3" s="8" t="s">
        <v>21</v>
      </c>
      <c r="G3" s="322" t="s">
        <v>22</v>
      </c>
      <c r="H3" s="322" t="s">
        <v>21</v>
      </c>
      <c r="I3" s="322" t="s">
        <v>22</v>
      </c>
      <c r="J3" s="8" t="s">
        <v>21</v>
      </c>
      <c r="K3" s="322" t="s">
        <v>22</v>
      </c>
      <c r="L3" s="407" t="s">
        <v>22</v>
      </c>
    </row>
    <row r="4" spans="1:12" s="9" customFormat="1" ht="22.5" customHeight="1">
      <c r="A4" s="347">
        <v>1</v>
      </c>
      <c r="B4" s="347">
        <v>2</v>
      </c>
      <c r="C4" s="347">
        <v>3</v>
      </c>
      <c r="D4" s="349">
        <v>4</v>
      </c>
      <c r="E4" s="350">
        <v>5</v>
      </c>
      <c r="F4" s="351">
        <v>6</v>
      </c>
      <c r="G4" s="352">
        <v>7</v>
      </c>
      <c r="H4" s="352">
        <v>8</v>
      </c>
      <c r="I4" s="352">
        <v>9</v>
      </c>
      <c r="J4" s="351">
        <v>10</v>
      </c>
      <c r="K4" s="352">
        <v>11</v>
      </c>
      <c r="L4" s="352">
        <v>12</v>
      </c>
    </row>
    <row r="5" spans="1:12" s="9" customFormat="1" ht="22.5" customHeight="1">
      <c r="A5" s="235"/>
      <c r="B5" s="11" t="s">
        <v>23</v>
      </c>
      <c r="C5" s="12"/>
      <c r="D5" s="13"/>
      <c r="E5" s="14"/>
      <c r="F5" s="15"/>
      <c r="G5" s="16"/>
      <c r="H5" s="16"/>
      <c r="I5" s="16"/>
      <c r="J5" s="14"/>
      <c r="K5" s="13"/>
      <c r="L5" s="16"/>
    </row>
    <row r="6" spans="1:12" s="9" customFormat="1" ht="66" customHeight="1">
      <c r="A6" s="378">
        <v>1</v>
      </c>
      <c r="B6" s="11" t="s">
        <v>233</v>
      </c>
      <c r="C6" s="11" t="s">
        <v>114</v>
      </c>
      <c r="D6" s="19" t="s">
        <v>26</v>
      </c>
      <c r="E6" s="24">
        <v>4.5</v>
      </c>
      <c r="F6" s="24"/>
      <c r="G6" s="20"/>
      <c r="H6" s="21"/>
      <c r="I6" s="21"/>
      <c r="J6" s="21"/>
      <c r="K6" s="23"/>
      <c r="L6" s="24"/>
    </row>
    <row r="7" spans="1:12" s="289" customFormat="1" ht="66" customHeight="1">
      <c r="A7" s="353">
        <v>2</v>
      </c>
      <c r="B7" s="62" t="s">
        <v>242</v>
      </c>
      <c r="C7" s="62" t="s">
        <v>25</v>
      </c>
      <c r="D7" s="157" t="s">
        <v>26</v>
      </c>
      <c r="E7" s="157">
        <v>237</v>
      </c>
      <c r="F7" s="157"/>
      <c r="G7" s="99"/>
      <c r="H7" s="180"/>
      <c r="I7" s="180"/>
      <c r="J7" s="180"/>
      <c r="K7" s="278"/>
      <c r="L7" s="157"/>
    </row>
    <row r="8" spans="1:12" s="289" customFormat="1" ht="60.75" customHeight="1">
      <c r="A8" s="353">
        <v>3</v>
      </c>
      <c r="B8" s="62" t="s">
        <v>236</v>
      </c>
      <c r="C8" s="62" t="s">
        <v>37</v>
      </c>
      <c r="D8" s="157" t="s">
        <v>26</v>
      </c>
      <c r="E8" s="157">
        <v>3</v>
      </c>
      <c r="F8" s="157"/>
      <c r="G8" s="99"/>
      <c r="H8" s="180"/>
      <c r="I8" s="180"/>
      <c r="J8" s="180"/>
      <c r="K8" s="278"/>
      <c r="L8" s="157"/>
    </row>
    <row r="9" spans="1:12" s="289" customFormat="1" ht="57" customHeight="1">
      <c r="A9" s="353">
        <v>4</v>
      </c>
      <c r="B9" s="62" t="s">
        <v>237</v>
      </c>
      <c r="C9" s="62" t="s">
        <v>39</v>
      </c>
      <c r="D9" s="157" t="s">
        <v>26</v>
      </c>
      <c r="E9" s="157">
        <v>2</v>
      </c>
      <c r="F9" s="157"/>
      <c r="G9" s="99"/>
      <c r="H9" s="180"/>
      <c r="I9" s="180"/>
      <c r="J9" s="180"/>
      <c r="K9" s="278"/>
      <c r="L9" s="157"/>
    </row>
    <row r="10" spans="1:12" s="289" customFormat="1" ht="57.75" customHeight="1">
      <c r="A10" s="353">
        <v>5</v>
      </c>
      <c r="B10" s="62" t="s">
        <v>238</v>
      </c>
      <c r="C10" s="62" t="s">
        <v>39</v>
      </c>
      <c r="D10" s="157" t="s">
        <v>26</v>
      </c>
      <c r="E10" s="157">
        <v>2</v>
      </c>
      <c r="F10" s="157"/>
      <c r="G10" s="99"/>
      <c r="H10" s="180"/>
      <c r="I10" s="180"/>
      <c r="J10" s="180"/>
      <c r="K10" s="278"/>
      <c r="L10" s="157"/>
    </row>
    <row r="11" spans="1:12" s="289" customFormat="1" ht="50.25" customHeight="1">
      <c r="A11" s="353">
        <v>6</v>
      </c>
      <c r="B11" s="62" t="s">
        <v>239</v>
      </c>
      <c r="C11" s="62" t="s">
        <v>25</v>
      </c>
      <c r="D11" s="157" t="s">
        <v>26</v>
      </c>
      <c r="E11" s="157">
        <v>250</v>
      </c>
      <c r="F11" s="157"/>
      <c r="G11" s="99"/>
      <c r="H11" s="180"/>
      <c r="I11" s="180"/>
      <c r="J11" s="180"/>
      <c r="K11" s="278"/>
      <c r="L11" s="157"/>
    </row>
    <row r="12" spans="1:12" s="289" customFormat="1" ht="65.25" customHeight="1">
      <c r="A12" s="353">
        <v>7</v>
      </c>
      <c r="B12" s="62" t="s">
        <v>240</v>
      </c>
      <c r="C12" s="62" t="s">
        <v>69</v>
      </c>
      <c r="D12" s="157" t="s">
        <v>26</v>
      </c>
      <c r="E12" s="157">
        <v>0.5</v>
      </c>
      <c r="F12" s="157"/>
      <c r="G12" s="99"/>
      <c r="H12" s="180"/>
      <c r="I12" s="180"/>
      <c r="J12" s="180"/>
      <c r="K12" s="278"/>
      <c r="L12" s="157"/>
    </row>
    <row r="13" spans="1:12" s="289" customFormat="1" ht="42.75" customHeight="1">
      <c r="A13" s="353">
        <v>8</v>
      </c>
      <c r="B13" s="62" t="s">
        <v>40</v>
      </c>
      <c r="C13" s="62" t="s">
        <v>69</v>
      </c>
      <c r="D13" s="157"/>
      <c r="E13" s="157">
        <v>2</v>
      </c>
      <c r="F13" s="157"/>
      <c r="G13" s="283"/>
      <c r="H13" s="180"/>
      <c r="I13" s="180"/>
      <c r="J13" s="180"/>
      <c r="K13" s="278"/>
      <c r="L13" s="157"/>
    </row>
    <row r="14" spans="1:12" s="289" customFormat="1" ht="28.5" customHeight="1">
      <c r="A14" s="171">
        <f>A13+0.1</f>
        <v>8.1</v>
      </c>
      <c r="B14" s="171" t="s">
        <v>29</v>
      </c>
      <c r="C14" s="171" t="s">
        <v>30</v>
      </c>
      <c r="D14" s="172">
        <v>1.32</v>
      </c>
      <c r="E14" s="284">
        <f>E13*D14</f>
        <v>2.64</v>
      </c>
      <c r="F14" s="171"/>
      <c r="G14" s="171"/>
      <c r="H14" s="279"/>
      <c r="I14" s="173"/>
      <c r="J14" s="171"/>
      <c r="K14" s="172"/>
      <c r="L14" s="173"/>
    </row>
    <row r="15" spans="1:12" s="289" customFormat="1" ht="31.5" customHeight="1">
      <c r="A15" s="163">
        <f>A14+0.1</f>
        <v>8.1999999999999993</v>
      </c>
      <c r="B15" s="163" t="s">
        <v>31</v>
      </c>
      <c r="C15" s="163" t="s">
        <v>32</v>
      </c>
      <c r="D15" s="354">
        <v>0.96299999999999997</v>
      </c>
      <c r="E15" s="285">
        <f>E13*D15</f>
        <v>1.9259999999999999</v>
      </c>
      <c r="F15" s="171"/>
      <c r="G15" s="171"/>
      <c r="H15" s="280"/>
      <c r="I15" s="280"/>
      <c r="J15" s="280"/>
      <c r="K15" s="281"/>
      <c r="L15" s="282"/>
    </row>
    <row r="16" spans="1:12" s="289" customFormat="1" ht="34.5" customHeight="1">
      <c r="A16" s="62">
        <v>9</v>
      </c>
      <c r="B16" s="62" t="s">
        <v>42</v>
      </c>
      <c r="C16" s="163"/>
      <c r="D16" s="164"/>
      <c r="E16" s="290">
        <f>E13*2.5+E12</f>
        <v>5.5</v>
      </c>
      <c r="F16" s="157"/>
      <c r="G16" s="283"/>
      <c r="H16" s="180"/>
      <c r="I16" s="180"/>
      <c r="J16" s="180"/>
      <c r="K16" s="278"/>
      <c r="L16" s="157"/>
    </row>
    <row r="17" spans="1:17" s="289" customFormat="1" ht="33" customHeight="1">
      <c r="A17" s="108">
        <f>A16+0.1</f>
        <v>9.1</v>
      </c>
      <c r="B17" s="108" t="s">
        <v>43</v>
      </c>
      <c r="C17" s="108" t="s">
        <v>35</v>
      </c>
      <c r="D17" s="108">
        <v>1</v>
      </c>
      <c r="E17" s="52">
        <f>D17*E16</f>
        <v>5.5</v>
      </c>
      <c r="F17" s="173"/>
      <c r="G17" s="173"/>
      <c r="H17" s="52"/>
      <c r="I17" s="52"/>
      <c r="J17" s="52"/>
      <c r="K17" s="52"/>
      <c r="L17" s="52"/>
      <c r="P17" s="379"/>
    </row>
    <row r="18" spans="1:17" s="289" customFormat="1" ht="22.5" customHeight="1">
      <c r="A18" s="116"/>
      <c r="B18" s="62" t="s">
        <v>44</v>
      </c>
      <c r="C18" s="332"/>
      <c r="D18" s="332"/>
      <c r="E18" s="333"/>
      <c r="F18" s="333"/>
      <c r="G18" s="334"/>
      <c r="H18" s="332"/>
      <c r="I18" s="334"/>
      <c r="J18" s="333"/>
      <c r="K18" s="334"/>
      <c r="L18" s="335"/>
      <c r="M18" s="379">
        <f>G18+I18+K18</f>
        <v>0</v>
      </c>
      <c r="Q18" s="379"/>
    </row>
    <row r="19" spans="1:17" s="9" customFormat="1" ht="22.5" customHeight="1">
      <c r="A19" s="292"/>
      <c r="B19" s="293" t="s">
        <v>45</v>
      </c>
      <c r="C19" s="294" t="s">
        <v>32</v>
      </c>
      <c r="D19" s="301" t="s">
        <v>220</v>
      </c>
      <c r="E19" s="294"/>
      <c r="F19" s="294"/>
      <c r="G19" s="293"/>
      <c r="H19" s="293"/>
      <c r="I19" s="300"/>
      <c r="J19" s="294"/>
      <c r="K19" s="300"/>
      <c r="L19" s="295"/>
    </row>
    <row r="20" spans="1:17" s="9" customFormat="1" ht="22.5" customHeight="1">
      <c r="A20" s="292"/>
      <c r="B20" s="293" t="s">
        <v>46</v>
      </c>
      <c r="C20" s="294" t="s">
        <v>32</v>
      </c>
      <c r="D20" s="293"/>
      <c r="E20" s="294"/>
      <c r="F20" s="294"/>
      <c r="G20" s="293"/>
      <c r="H20" s="293"/>
      <c r="I20" s="300"/>
      <c r="J20" s="294"/>
      <c r="K20" s="300"/>
      <c r="L20" s="295"/>
    </row>
    <row r="21" spans="1:17" s="9" customFormat="1" ht="22.5" customHeight="1">
      <c r="A21" s="292"/>
      <c r="B21" s="293" t="s">
        <v>47</v>
      </c>
      <c r="C21" s="294" t="s">
        <v>32</v>
      </c>
      <c r="D21" s="301" t="s">
        <v>220</v>
      </c>
      <c r="E21" s="294"/>
      <c r="F21" s="294"/>
      <c r="G21" s="293"/>
      <c r="H21" s="293"/>
      <c r="I21" s="300"/>
      <c r="J21" s="294"/>
      <c r="K21" s="300"/>
      <c r="L21" s="295"/>
    </row>
    <row r="22" spans="1:17" s="9" customFormat="1" ht="22.5" customHeight="1">
      <c r="A22" s="292"/>
      <c r="B22" s="293" t="s">
        <v>48</v>
      </c>
      <c r="C22" s="294" t="s">
        <v>32</v>
      </c>
      <c r="D22" s="293"/>
      <c r="E22" s="294"/>
      <c r="F22" s="294"/>
      <c r="G22" s="293"/>
      <c r="H22" s="293"/>
      <c r="I22" s="300"/>
      <c r="J22" s="294"/>
      <c r="K22" s="300"/>
      <c r="L22" s="295"/>
    </row>
    <row r="23" spans="1:17" s="41" customFormat="1" ht="26.25" customHeight="1">
      <c r="A23" s="10"/>
      <c r="B23" s="11" t="s">
        <v>49</v>
      </c>
      <c r="C23" s="12"/>
      <c r="D23" s="13"/>
      <c r="E23" s="14"/>
      <c r="F23" s="15"/>
      <c r="G23" s="16"/>
      <c r="H23" s="16"/>
      <c r="I23" s="16"/>
      <c r="J23" s="14"/>
      <c r="K23" s="13"/>
      <c r="L23" s="16"/>
    </row>
    <row r="24" spans="1:17" s="41" customFormat="1" ht="48" customHeight="1">
      <c r="A24" s="42" t="s">
        <v>24</v>
      </c>
      <c r="B24" s="43" t="s">
        <v>50</v>
      </c>
      <c r="C24" s="43" t="s">
        <v>51</v>
      </c>
      <c r="D24" s="20"/>
      <c r="E24" s="44">
        <v>3.49E-2</v>
      </c>
      <c r="F24" s="45"/>
      <c r="G24" s="20"/>
      <c r="H24" s="46"/>
      <c r="I24" s="46"/>
      <c r="J24" s="47"/>
      <c r="K24" s="46"/>
      <c r="L24" s="20"/>
    </row>
    <row r="25" spans="1:17" s="41" customFormat="1" ht="21" customHeight="1">
      <c r="A25" s="48">
        <f>A24+0.1</f>
        <v>1.1000000000000001</v>
      </c>
      <c r="B25" s="49" t="s">
        <v>52</v>
      </c>
      <c r="C25" s="49" t="s">
        <v>30</v>
      </c>
      <c r="D25" s="50">
        <v>16.5</v>
      </c>
      <c r="E25" s="49">
        <f>D25*E24</f>
        <v>0.57584999999999997</v>
      </c>
      <c r="F25" s="47"/>
      <c r="G25" s="46"/>
      <c r="H25" s="49"/>
      <c r="I25" s="51"/>
      <c r="J25" s="47"/>
      <c r="K25" s="46"/>
      <c r="L25" s="51"/>
    </row>
    <row r="26" spans="1:17" s="41" customFormat="1" ht="21" customHeight="1">
      <c r="A26" s="37">
        <f>A25+0.1</f>
        <v>1.2000000000000002</v>
      </c>
      <c r="B26" s="37" t="s">
        <v>53</v>
      </c>
      <c r="C26" s="37" t="s">
        <v>32</v>
      </c>
      <c r="D26" s="52">
        <v>37</v>
      </c>
      <c r="E26" s="39">
        <f>D26*E24</f>
        <v>1.2913000000000001</v>
      </c>
      <c r="F26" s="28"/>
      <c r="G26" s="26"/>
      <c r="H26" s="39"/>
      <c r="I26" s="39"/>
      <c r="J26" s="40"/>
      <c r="K26" s="39"/>
      <c r="L26" s="39"/>
    </row>
    <row r="27" spans="1:17" s="41" customFormat="1" ht="30.75" customHeight="1">
      <c r="A27" s="53">
        <v>2</v>
      </c>
      <c r="B27" s="18" t="s">
        <v>54</v>
      </c>
      <c r="C27" s="18" t="s">
        <v>41</v>
      </c>
      <c r="D27" s="19"/>
      <c r="E27" s="54">
        <v>3.7900000000000003E-2</v>
      </c>
      <c r="F27" s="19"/>
      <c r="G27" s="11"/>
      <c r="H27" s="11"/>
      <c r="I27" s="11"/>
      <c r="J27" s="18"/>
      <c r="K27" s="11"/>
      <c r="L27" s="24"/>
    </row>
    <row r="28" spans="1:17" s="41" customFormat="1" ht="21" customHeight="1">
      <c r="A28" s="48">
        <f>A27+0.1</f>
        <v>2.1</v>
      </c>
      <c r="B28" s="27" t="s">
        <v>29</v>
      </c>
      <c r="C28" s="27" t="s">
        <v>30</v>
      </c>
      <c r="D28" s="28">
        <v>206</v>
      </c>
      <c r="E28" s="35">
        <f>E27*D28</f>
        <v>7.8074000000000003</v>
      </c>
      <c r="F28" s="27"/>
      <c r="G28" s="55"/>
      <c r="H28" s="49"/>
      <c r="I28" s="26"/>
      <c r="J28" s="27"/>
      <c r="K28" s="25"/>
      <c r="L28" s="26"/>
    </row>
    <row r="29" spans="1:17" s="41" customFormat="1" ht="39" customHeight="1">
      <c r="A29" s="348">
        <v>3</v>
      </c>
      <c r="B29" s="18" t="s">
        <v>55</v>
      </c>
      <c r="C29" s="18" t="s">
        <v>51</v>
      </c>
      <c r="D29" s="56"/>
      <c r="E29" s="57">
        <f>E24*10</f>
        <v>0.34899999999999998</v>
      </c>
      <c r="F29" s="19"/>
      <c r="G29" s="12"/>
      <c r="H29" s="12"/>
      <c r="I29" s="12"/>
      <c r="J29" s="58"/>
      <c r="K29" s="12"/>
      <c r="L29" s="20"/>
    </row>
    <row r="30" spans="1:17" s="41" customFormat="1" ht="21" customHeight="1">
      <c r="A30" s="48">
        <f>A29+0.1</f>
        <v>3.1</v>
      </c>
      <c r="B30" s="49" t="s">
        <v>52</v>
      </c>
      <c r="C30" s="49" t="s">
        <v>30</v>
      </c>
      <c r="D30" s="59">
        <v>15.5</v>
      </c>
      <c r="E30" s="49">
        <f>D30*E29</f>
        <v>5.4094999999999995</v>
      </c>
      <c r="F30" s="14"/>
      <c r="G30" s="13"/>
      <c r="H30" s="26"/>
      <c r="I30" s="49"/>
      <c r="J30" s="60"/>
      <c r="K30" s="49"/>
      <c r="L30" s="49"/>
    </row>
    <row r="31" spans="1:17" s="41" customFormat="1" ht="21" customHeight="1">
      <c r="A31" s="37">
        <f>A30+0.1</f>
        <v>3.2</v>
      </c>
      <c r="B31" s="37" t="s">
        <v>56</v>
      </c>
      <c r="C31" s="37" t="s">
        <v>57</v>
      </c>
      <c r="D31" s="61">
        <v>34.700000000000003</v>
      </c>
      <c r="E31" s="39">
        <f>D31*E29</f>
        <v>12.110300000000001</v>
      </c>
      <c r="F31" s="31"/>
      <c r="G31" s="33"/>
      <c r="H31" s="39"/>
      <c r="I31" s="39"/>
      <c r="J31" s="40"/>
      <c r="K31" s="39"/>
      <c r="L31" s="39"/>
    </row>
    <row r="32" spans="1:17" s="41" customFormat="1" ht="21" customHeight="1">
      <c r="A32" s="37">
        <f>A31+0.1</f>
        <v>3.3000000000000003</v>
      </c>
      <c r="B32" s="37" t="s">
        <v>58</v>
      </c>
      <c r="C32" s="37" t="s">
        <v>32</v>
      </c>
      <c r="D32" s="61">
        <v>2.09</v>
      </c>
      <c r="E32" s="39">
        <f>D32*E29</f>
        <v>0.72940999999999989</v>
      </c>
      <c r="F32" s="28"/>
      <c r="G32" s="26"/>
      <c r="H32" s="39"/>
      <c r="I32" s="39"/>
      <c r="J32" s="40"/>
      <c r="K32" s="39"/>
      <c r="L32" s="39"/>
    </row>
    <row r="33" spans="1:20" s="41" customFormat="1" ht="39.75" customHeight="1">
      <c r="A33" s="348">
        <v>4</v>
      </c>
      <c r="B33" s="18" t="s">
        <v>59</v>
      </c>
      <c r="C33" s="18" t="s">
        <v>60</v>
      </c>
      <c r="D33" s="19"/>
      <c r="E33" s="24">
        <f>E27</f>
        <v>3.7900000000000003E-2</v>
      </c>
      <c r="F33" s="19"/>
      <c r="G33" s="34"/>
      <c r="H33" s="34"/>
      <c r="I33" s="34"/>
      <c r="J33" s="30"/>
      <c r="K33" s="34"/>
      <c r="L33" s="20"/>
    </row>
    <row r="34" spans="1:20" s="41" customFormat="1" ht="21" customHeight="1">
      <c r="A34" s="30">
        <f>A33+0.1</f>
        <v>4.0999999999999996</v>
      </c>
      <c r="B34" s="49" t="s">
        <v>52</v>
      </c>
      <c r="C34" s="49" t="s">
        <v>30</v>
      </c>
      <c r="D34" s="59">
        <v>87</v>
      </c>
      <c r="E34" s="49">
        <f>E33*D34</f>
        <v>3.2973000000000003</v>
      </c>
      <c r="F34" s="58"/>
      <c r="G34" s="12"/>
      <c r="H34" s="49"/>
      <c r="I34" s="49"/>
      <c r="J34" s="60"/>
      <c r="K34" s="49"/>
      <c r="L34" s="49"/>
    </row>
    <row r="35" spans="1:20" s="41" customFormat="1" ht="37.5" customHeight="1">
      <c r="A35" s="348">
        <v>5</v>
      </c>
      <c r="B35" s="18" t="s">
        <v>61</v>
      </c>
      <c r="C35" s="18" t="s">
        <v>35</v>
      </c>
      <c r="D35" s="19"/>
      <c r="E35" s="24">
        <f>(E33+E29)*100*1.85</f>
        <v>71.576499999999996</v>
      </c>
      <c r="F35" s="19"/>
      <c r="G35" s="34"/>
      <c r="H35" s="34"/>
      <c r="I35" s="34"/>
      <c r="J35" s="30"/>
      <c r="K35" s="34"/>
      <c r="L35" s="20"/>
    </row>
    <row r="36" spans="1:20" s="41" customFormat="1" ht="21" customHeight="1">
      <c r="A36" s="37">
        <f>A35+0.1</f>
        <v>5.0999999999999996</v>
      </c>
      <c r="B36" s="37" t="s">
        <v>62</v>
      </c>
      <c r="C36" s="37" t="s">
        <v>35</v>
      </c>
      <c r="D36" s="37">
        <v>1</v>
      </c>
      <c r="E36" s="39">
        <f>E35*D36</f>
        <v>71.576499999999996</v>
      </c>
      <c r="F36" s="28"/>
      <c r="G36" s="26"/>
      <c r="H36" s="39"/>
      <c r="I36" s="39"/>
      <c r="J36" s="40"/>
      <c r="K36" s="39"/>
      <c r="L36" s="39"/>
    </row>
    <row r="37" spans="1:20" s="41" customFormat="1" ht="21" customHeight="1">
      <c r="A37" s="292"/>
      <c r="B37" s="232" t="s">
        <v>44</v>
      </c>
      <c r="C37" s="293"/>
      <c r="D37" s="293"/>
      <c r="E37" s="294"/>
      <c r="F37" s="294"/>
      <c r="G37" s="300"/>
      <c r="H37" s="293"/>
      <c r="I37" s="300"/>
      <c r="J37" s="294"/>
      <c r="K37" s="300"/>
      <c r="L37" s="295"/>
      <c r="M37" s="324">
        <f>G37+I37+K37</f>
        <v>0</v>
      </c>
      <c r="Q37" s="324"/>
    </row>
    <row r="38" spans="1:20" s="41" customFormat="1" ht="21" customHeight="1">
      <c r="A38" s="292"/>
      <c r="B38" s="293" t="s">
        <v>45</v>
      </c>
      <c r="C38" s="294" t="s">
        <v>32</v>
      </c>
      <c r="D38" s="301" t="s">
        <v>220</v>
      </c>
      <c r="E38" s="294"/>
      <c r="F38" s="294"/>
      <c r="G38" s="293"/>
      <c r="H38" s="293"/>
      <c r="I38" s="300"/>
      <c r="J38" s="294"/>
      <c r="K38" s="300"/>
      <c r="L38" s="295"/>
      <c r="M38" s="324"/>
      <c r="Q38" s="324"/>
    </row>
    <row r="39" spans="1:20" s="41" customFormat="1" ht="21" customHeight="1">
      <c r="A39" s="292"/>
      <c r="B39" s="293" t="s">
        <v>46</v>
      </c>
      <c r="C39" s="294" t="s">
        <v>32</v>
      </c>
      <c r="D39" s="293"/>
      <c r="E39" s="294"/>
      <c r="F39" s="294"/>
      <c r="G39" s="293"/>
      <c r="H39" s="293"/>
      <c r="I39" s="300"/>
      <c r="J39" s="294"/>
      <c r="K39" s="300"/>
      <c r="L39" s="295"/>
      <c r="M39" s="324"/>
      <c r="Q39" s="324"/>
    </row>
    <row r="40" spans="1:20" s="41" customFormat="1" ht="21" customHeight="1">
      <c r="A40" s="292"/>
      <c r="B40" s="293" t="s">
        <v>47</v>
      </c>
      <c r="C40" s="294" t="s">
        <v>32</v>
      </c>
      <c r="D40" s="301" t="s">
        <v>220</v>
      </c>
      <c r="E40" s="294"/>
      <c r="F40" s="294"/>
      <c r="G40" s="293"/>
      <c r="H40" s="293"/>
      <c r="I40" s="300"/>
      <c r="J40" s="294"/>
      <c r="K40" s="300"/>
      <c r="L40" s="295"/>
      <c r="M40" s="324"/>
      <c r="Q40" s="324"/>
    </row>
    <row r="41" spans="1:20" s="41" customFormat="1" ht="21" customHeight="1">
      <c r="A41" s="292"/>
      <c r="B41" s="293" t="s">
        <v>63</v>
      </c>
      <c r="C41" s="294" t="s">
        <v>32</v>
      </c>
      <c r="D41" s="293"/>
      <c r="E41" s="294"/>
      <c r="F41" s="294"/>
      <c r="G41" s="293"/>
      <c r="H41" s="293"/>
      <c r="I41" s="300"/>
      <c r="J41" s="294"/>
      <c r="K41" s="300"/>
      <c r="L41" s="295"/>
      <c r="M41" s="324"/>
      <c r="Q41" s="324"/>
    </row>
    <row r="42" spans="1:20" s="41" customFormat="1" ht="21" customHeight="1">
      <c r="A42" s="235"/>
      <c r="B42" s="11" t="s">
        <v>64</v>
      </c>
      <c r="C42" s="12"/>
      <c r="D42" s="13"/>
      <c r="E42" s="14"/>
      <c r="F42" s="14"/>
      <c r="G42" s="13"/>
      <c r="H42" s="13"/>
      <c r="I42" s="13"/>
      <c r="J42" s="14"/>
      <c r="K42" s="13"/>
      <c r="L42" s="64"/>
    </row>
    <row r="43" spans="1:20" s="343" customFormat="1" ht="54.75" customHeight="1">
      <c r="A43" s="355">
        <v>1</v>
      </c>
      <c r="B43" s="43" t="s">
        <v>213</v>
      </c>
      <c r="C43" s="43" t="s">
        <v>41</v>
      </c>
      <c r="D43" s="20"/>
      <c r="E43" s="66">
        <v>5.3999999999999999E-2</v>
      </c>
      <c r="F43" s="45"/>
      <c r="G43" s="84"/>
      <c r="H43" s="84"/>
      <c r="I43" s="85"/>
      <c r="J43" s="85"/>
      <c r="K43" s="84"/>
      <c r="L43" s="20"/>
    </row>
    <row r="44" spans="1:20" s="288" customFormat="1" ht="21" customHeight="1">
      <c r="A44" s="48">
        <f>A43+0.1</f>
        <v>1.1000000000000001</v>
      </c>
      <c r="B44" s="49" t="s">
        <v>52</v>
      </c>
      <c r="C44" s="49" t="s">
        <v>30</v>
      </c>
      <c r="D44" s="49">
        <v>1110</v>
      </c>
      <c r="E44" s="60">
        <f>D44*E43</f>
        <v>59.94</v>
      </c>
      <c r="F44" s="87"/>
      <c r="G44" s="88"/>
      <c r="H44" s="49"/>
      <c r="I44" s="60"/>
      <c r="J44" s="87"/>
      <c r="K44" s="88"/>
      <c r="L44" s="49"/>
    </row>
    <row r="45" spans="1:20" s="288" customFormat="1" ht="16.5" customHeight="1">
      <c r="A45" s="37">
        <f>A44+0.1</f>
        <v>1.2000000000000002</v>
      </c>
      <c r="B45" s="37" t="s">
        <v>31</v>
      </c>
      <c r="C45" s="37" t="s">
        <v>32</v>
      </c>
      <c r="D45" s="39">
        <v>96</v>
      </c>
      <c r="E45" s="40">
        <f>D45*E43</f>
        <v>5.1840000000000002</v>
      </c>
      <c r="F45" s="89"/>
      <c r="G45" s="90"/>
      <c r="H45" s="90"/>
      <c r="I45" s="89"/>
      <c r="J45" s="40"/>
      <c r="K45" s="39"/>
      <c r="L45" s="75"/>
    </row>
    <row r="46" spans="1:20" s="288" customFormat="1" ht="16.5" customHeight="1">
      <c r="A46" s="77">
        <f t="shared" ref="A46:A52" si="0">A45+0.1</f>
        <v>1.3000000000000003</v>
      </c>
      <c r="B46" s="77" t="s">
        <v>72</v>
      </c>
      <c r="C46" s="81" t="s">
        <v>69</v>
      </c>
      <c r="D46" s="32">
        <v>101.5</v>
      </c>
      <c r="E46" s="78">
        <f>E43*D46</f>
        <v>5.4809999999999999</v>
      </c>
      <c r="F46" s="91"/>
      <c r="G46" s="32"/>
      <c r="H46" s="84"/>
      <c r="I46" s="85"/>
      <c r="J46" s="85"/>
      <c r="K46" s="84"/>
      <c r="L46" s="92"/>
    </row>
    <row r="47" spans="1:20" s="288" customFormat="1" ht="16.5" customHeight="1">
      <c r="A47" s="77">
        <f t="shared" si="0"/>
        <v>1.4000000000000004</v>
      </c>
      <c r="B47" s="81" t="s">
        <v>73</v>
      </c>
      <c r="C47" s="81" t="s">
        <v>74</v>
      </c>
      <c r="D47" s="32">
        <v>205</v>
      </c>
      <c r="E47" s="78">
        <f>D47*E43</f>
        <v>11.07</v>
      </c>
      <c r="F47" s="78"/>
      <c r="G47" s="32"/>
      <c r="H47" s="84"/>
      <c r="I47" s="85"/>
      <c r="J47" s="85"/>
      <c r="K47" s="84"/>
      <c r="L47" s="92"/>
    </row>
    <row r="48" spans="1:20" s="381" customFormat="1" ht="19.5" customHeight="1">
      <c r="A48" s="77">
        <f t="shared" si="0"/>
        <v>1.5000000000000004</v>
      </c>
      <c r="B48" s="81" t="s">
        <v>75</v>
      </c>
      <c r="C48" s="81" t="s">
        <v>69</v>
      </c>
      <c r="D48" s="32">
        <v>3.08</v>
      </c>
      <c r="E48" s="78">
        <f>D48*E43</f>
        <v>0.16632</v>
      </c>
      <c r="F48" s="78"/>
      <c r="G48" s="32"/>
      <c r="H48" s="84"/>
      <c r="I48" s="85"/>
      <c r="J48" s="85"/>
      <c r="K48" s="84"/>
      <c r="L48" s="92"/>
      <c r="M48" s="344"/>
      <c r="N48" s="344"/>
      <c r="O48" s="344"/>
      <c r="P48" s="344"/>
      <c r="Q48" s="344"/>
      <c r="R48" s="344"/>
      <c r="S48" s="344"/>
      <c r="T48" s="344"/>
    </row>
    <row r="49" spans="1:20" s="288" customFormat="1" ht="16.5" customHeight="1">
      <c r="A49" s="77">
        <f t="shared" si="0"/>
        <v>1.6000000000000005</v>
      </c>
      <c r="B49" s="81" t="s">
        <v>76</v>
      </c>
      <c r="C49" s="81" t="s">
        <v>77</v>
      </c>
      <c r="D49" s="32">
        <v>170</v>
      </c>
      <c r="E49" s="78">
        <f>D49*E43</f>
        <v>9.18</v>
      </c>
      <c r="F49" s="78"/>
      <c r="G49" s="32"/>
      <c r="H49" s="84"/>
      <c r="I49" s="85"/>
      <c r="J49" s="85"/>
      <c r="K49" s="84"/>
      <c r="L49" s="92"/>
    </row>
    <row r="50" spans="1:20" s="319" customFormat="1" ht="20.25" customHeight="1">
      <c r="A50" s="77">
        <f t="shared" si="0"/>
        <v>1.7000000000000006</v>
      </c>
      <c r="B50" s="81" t="s">
        <v>78</v>
      </c>
      <c r="C50" s="81" t="s">
        <v>79</v>
      </c>
      <c r="D50" s="32" t="s">
        <v>26</v>
      </c>
      <c r="E50" s="32">
        <v>143.68</v>
      </c>
      <c r="F50" s="94"/>
      <c r="G50" s="32"/>
      <c r="H50" s="84"/>
      <c r="I50" s="85"/>
      <c r="J50" s="85"/>
      <c r="K50" s="84"/>
      <c r="L50" s="92"/>
      <c r="M50" s="345"/>
      <c r="N50" s="345"/>
      <c r="O50" s="345"/>
      <c r="P50" s="345"/>
      <c r="Q50" s="345"/>
      <c r="R50" s="345"/>
      <c r="S50" s="345"/>
      <c r="T50" s="345"/>
    </row>
    <row r="51" spans="1:20" s="288" customFormat="1" ht="18" customHeight="1">
      <c r="A51" s="77">
        <f t="shared" si="0"/>
        <v>1.8000000000000007</v>
      </c>
      <c r="B51" s="81" t="s">
        <v>80</v>
      </c>
      <c r="C51" s="81" t="s">
        <v>79</v>
      </c>
      <c r="D51" s="32" t="s">
        <v>26</v>
      </c>
      <c r="E51" s="32">
        <v>317.64</v>
      </c>
      <c r="F51" s="94"/>
      <c r="G51" s="32"/>
      <c r="H51" s="84"/>
      <c r="I51" s="85"/>
      <c r="J51" s="85"/>
      <c r="K51" s="84"/>
      <c r="L51" s="92"/>
    </row>
    <row r="52" spans="1:20" s="288" customFormat="1" ht="16.5" customHeight="1">
      <c r="A52" s="77">
        <f t="shared" si="0"/>
        <v>1.9000000000000008</v>
      </c>
      <c r="B52" s="81" t="s">
        <v>70</v>
      </c>
      <c r="C52" s="81" t="s">
        <v>32</v>
      </c>
      <c r="D52" s="32">
        <v>70</v>
      </c>
      <c r="E52" s="78">
        <f>D52*E43</f>
        <v>3.78</v>
      </c>
      <c r="F52" s="78"/>
      <c r="G52" s="32"/>
      <c r="H52" s="84"/>
      <c r="I52" s="85"/>
      <c r="J52" s="85"/>
      <c r="K52" s="84"/>
      <c r="L52" s="92"/>
    </row>
    <row r="53" spans="1:20" s="380" customFormat="1" ht="39.75" customHeight="1">
      <c r="A53" s="42" t="s">
        <v>27</v>
      </c>
      <c r="B53" s="65" t="s">
        <v>214</v>
      </c>
      <c r="C53" s="65" t="s">
        <v>41</v>
      </c>
      <c r="D53" s="45"/>
      <c r="E53" s="286">
        <v>2.3999999999999998E-3</v>
      </c>
      <c r="F53" s="67"/>
      <c r="G53" s="68"/>
      <c r="H53" s="68"/>
      <c r="I53" s="68"/>
      <c r="J53" s="68"/>
      <c r="K53" s="69"/>
      <c r="L53" s="20"/>
    </row>
    <row r="54" spans="1:20" s="380" customFormat="1" ht="21" customHeight="1">
      <c r="A54" s="48">
        <f>A53+0.1</f>
        <v>2.1</v>
      </c>
      <c r="B54" s="60" t="s">
        <v>66</v>
      </c>
      <c r="C54" s="60" t="s">
        <v>30</v>
      </c>
      <c r="D54" s="60">
        <v>89</v>
      </c>
      <c r="E54" s="50">
        <f>D54*E53</f>
        <v>0.21359999999999998</v>
      </c>
      <c r="F54" s="71"/>
      <c r="G54" s="71"/>
      <c r="H54" s="72"/>
      <c r="I54" s="72"/>
      <c r="J54" s="68"/>
      <c r="K54" s="69"/>
      <c r="L54" s="73"/>
    </row>
    <row r="55" spans="1:20" s="380" customFormat="1" ht="21" customHeight="1">
      <c r="A55" s="37">
        <f>A54+0.1</f>
        <v>2.2000000000000002</v>
      </c>
      <c r="B55" s="37" t="s">
        <v>67</v>
      </c>
      <c r="C55" s="37" t="s">
        <v>32</v>
      </c>
      <c r="D55" s="39">
        <v>37</v>
      </c>
      <c r="E55" s="52">
        <f>D55*E53</f>
        <v>8.879999999999999E-2</v>
      </c>
      <c r="F55" s="74"/>
      <c r="G55" s="75"/>
      <c r="H55" s="75"/>
      <c r="I55" s="74"/>
      <c r="J55" s="40"/>
      <c r="K55" s="39"/>
      <c r="L55" s="75"/>
    </row>
    <row r="56" spans="1:20" s="386" customFormat="1" ht="21" customHeight="1">
      <c r="A56" s="76">
        <f>A55+0.1</f>
        <v>2.3000000000000003</v>
      </c>
      <c r="B56" s="77" t="s">
        <v>68</v>
      </c>
      <c r="C56" s="77" t="s">
        <v>69</v>
      </c>
      <c r="D56" s="78">
        <v>115</v>
      </c>
      <c r="E56" s="118">
        <f>D56*E53</f>
        <v>0.27599999999999997</v>
      </c>
      <c r="F56" s="78"/>
      <c r="G56" s="78"/>
      <c r="H56" s="79"/>
      <c r="I56" s="79"/>
      <c r="J56" s="79"/>
      <c r="K56" s="79"/>
      <c r="L56" s="79"/>
    </row>
    <row r="57" spans="1:20" s="380" customFormat="1" ht="21" customHeight="1">
      <c r="A57" s="81">
        <f t="shared" ref="A57" si="1">A56+0.1</f>
        <v>2.4000000000000004</v>
      </c>
      <c r="B57" s="81" t="s">
        <v>70</v>
      </c>
      <c r="C57" s="81" t="s">
        <v>32</v>
      </c>
      <c r="D57" s="32">
        <v>2</v>
      </c>
      <c r="E57" s="287">
        <f>D57*E53</f>
        <v>4.7999999999999996E-3</v>
      </c>
      <c r="F57" s="78"/>
      <c r="G57" s="83"/>
      <c r="H57" s="84"/>
      <c r="I57" s="85"/>
      <c r="J57" s="85"/>
      <c r="K57" s="84"/>
      <c r="L57" s="86"/>
    </row>
    <row r="58" spans="1:20" s="343" customFormat="1" ht="41.25" customHeight="1">
      <c r="A58" s="42" t="s">
        <v>34</v>
      </c>
      <c r="B58" s="43" t="s">
        <v>215</v>
      </c>
      <c r="C58" s="43" t="s">
        <v>41</v>
      </c>
      <c r="D58" s="20"/>
      <c r="E58" s="286">
        <v>1.7100000000000001E-2</v>
      </c>
      <c r="F58" s="45"/>
      <c r="G58" s="84"/>
      <c r="H58" s="84"/>
      <c r="I58" s="85"/>
      <c r="J58" s="85"/>
      <c r="K58" s="84"/>
      <c r="L58" s="20"/>
    </row>
    <row r="59" spans="1:20" s="288" customFormat="1" ht="21" customHeight="1">
      <c r="A59" s="48">
        <f>A58+0.1</f>
        <v>3.1</v>
      </c>
      <c r="B59" s="49" t="s">
        <v>52</v>
      </c>
      <c r="C59" s="49" t="s">
        <v>30</v>
      </c>
      <c r="D59" s="49">
        <v>378</v>
      </c>
      <c r="E59" s="50">
        <f>D59*E58</f>
        <v>6.4638</v>
      </c>
      <c r="F59" s="87"/>
      <c r="G59" s="88"/>
      <c r="H59" s="49"/>
      <c r="I59" s="60"/>
      <c r="J59" s="87"/>
      <c r="K59" s="88"/>
      <c r="L59" s="49"/>
    </row>
    <row r="60" spans="1:20" s="288" customFormat="1" ht="16.5" customHeight="1">
      <c r="A60" s="37">
        <f>A59+0.1</f>
        <v>3.2</v>
      </c>
      <c r="B60" s="37" t="s">
        <v>31</v>
      </c>
      <c r="C60" s="37" t="s">
        <v>32</v>
      </c>
      <c r="D60" s="39">
        <v>92</v>
      </c>
      <c r="E60" s="52">
        <f>D60*E58</f>
        <v>1.5732000000000002</v>
      </c>
      <c r="F60" s="89"/>
      <c r="G60" s="90"/>
      <c r="H60" s="90"/>
      <c r="I60" s="89"/>
      <c r="J60" s="40"/>
      <c r="K60" s="39"/>
      <c r="L60" s="75"/>
    </row>
    <row r="61" spans="1:20" s="288" customFormat="1" ht="16.5" customHeight="1">
      <c r="A61" s="77">
        <f t="shared" ref="A61:A66" si="2">A60+0.1</f>
        <v>3.3000000000000003</v>
      </c>
      <c r="B61" s="77" t="s">
        <v>72</v>
      </c>
      <c r="C61" s="81" t="s">
        <v>69</v>
      </c>
      <c r="D61" s="32">
        <v>101.5</v>
      </c>
      <c r="E61" s="118">
        <f>E58*D61</f>
        <v>1.7356500000000001</v>
      </c>
      <c r="F61" s="91"/>
      <c r="G61" s="32"/>
      <c r="H61" s="84"/>
      <c r="I61" s="85"/>
      <c r="J61" s="85"/>
      <c r="K61" s="84"/>
      <c r="L61" s="92"/>
    </row>
    <row r="62" spans="1:20" s="288" customFormat="1" ht="16.5" customHeight="1">
      <c r="A62" s="77">
        <f t="shared" si="2"/>
        <v>3.4000000000000004</v>
      </c>
      <c r="B62" s="81" t="s">
        <v>73</v>
      </c>
      <c r="C62" s="81" t="s">
        <v>74</v>
      </c>
      <c r="D62" s="32">
        <v>70.3</v>
      </c>
      <c r="E62" s="118">
        <f>D62*E58</f>
        <v>1.2021299999999999</v>
      </c>
      <c r="F62" s="78"/>
      <c r="G62" s="32"/>
      <c r="H62" s="84"/>
      <c r="I62" s="85"/>
      <c r="J62" s="85"/>
      <c r="K62" s="84"/>
      <c r="L62" s="92"/>
    </row>
    <row r="63" spans="1:20" s="381" customFormat="1" ht="19.5" customHeight="1">
      <c r="A63" s="77">
        <f t="shared" si="2"/>
        <v>3.5000000000000004</v>
      </c>
      <c r="B63" s="81" t="s">
        <v>75</v>
      </c>
      <c r="C63" s="81" t="s">
        <v>69</v>
      </c>
      <c r="D63" s="32">
        <v>1.1399999999999999</v>
      </c>
      <c r="E63" s="118">
        <f>D63*E58</f>
        <v>1.9493999999999997E-2</v>
      </c>
      <c r="F63" s="78"/>
      <c r="G63" s="32"/>
      <c r="H63" s="84"/>
      <c r="I63" s="85"/>
      <c r="J63" s="85"/>
      <c r="K63" s="84"/>
      <c r="L63" s="92"/>
      <c r="M63" s="344"/>
      <c r="N63" s="344"/>
      <c r="O63" s="344"/>
      <c r="P63" s="344"/>
      <c r="Q63" s="344"/>
      <c r="R63" s="344"/>
      <c r="S63" s="344"/>
      <c r="T63" s="344"/>
    </row>
    <row r="64" spans="1:20" s="319" customFormat="1" ht="20.25" customHeight="1">
      <c r="A64" s="77">
        <f t="shared" si="2"/>
        <v>3.6000000000000005</v>
      </c>
      <c r="B64" s="81" t="s">
        <v>78</v>
      </c>
      <c r="C64" s="81" t="s">
        <v>79</v>
      </c>
      <c r="D64" s="32" t="s">
        <v>26</v>
      </c>
      <c r="E64" s="118">
        <v>45.47</v>
      </c>
      <c r="F64" s="94"/>
      <c r="G64" s="32"/>
      <c r="H64" s="84"/>
      <c r="I64" s="85"/>
      <c r="J64" s="85"/>
      <c r="K64" s="84"/>
      <c r="L64" s="92"/>
      <c r="M64" s="345"/>
      <c r="N64" s="345"/>
      <c r="O64" s="345"/>
      <c r="P64" s="345"/>
      <c r="Q64" s="345"/>
      <c r="R64" s="345"/>
      <c r="S64" s="345"/>
      <c r="T64" s="345"/>
    </row>
    <row r="65" spans="1:12" s="288" customFormat="1" ht="18" customHeight="1">
      <c r="A65" s="77">
        <f t="shared" si="2"/>
        <v>3.7000000000000006</v>
      </c>
      <c r="B65" s="81" t="s">
        <v>80</v>
      </c>
      <c r="C65" s="81" t="s">
        <v>79</v>
      </c>
      <c r="D65" s="32" t="s">
        <v>26</v>
      </c>
      <c r="E65" s="118">
        <v>63.6</v>
      </c>
      <c r="F65" s="94"/>
      <c r="G65" s="32"/>
      <c r="H65" s="84"/>
      <c r="I65" s="85"/>
      <c r="J65" s="85"/>
      <c r="K65" s="84"/>
      <c r="L65" s="92"/>
    </row>
    <row r="66" spans="1:12" s="288" customFormat="1" ht="16.5" customHeight="1">
      <c r="A66" s="77">
        <f t="shared" si="2"/>
        <v>3.8000000000000007</v>
      </c>
      <c r="B66" s="81" t="s">
        <v>70</v>
      </c>
      <c r="C66" s="81" t="s">
        <v>8</v>
      </c>
      <c r="D66" s="32">
        <v>60</v>
      </c>
      <c r="E66" s="118">
        <f>D66*E58</f>
        <v>1.026</v>
      </c>
      <c r="F66" s="78"/>
      <c r="G66" s="32"/>
      <c r="H66" s="84"/>
      <c r="I66" s="85"/>
      <c r="J66" s="85"/>
      <c r="K66" s="84"/>
      <c r="L66" s="92"/>
    </row>
    <row r="67" spans="1:12" s="372" customFormat="1" ht="45.75" customHeight="1">
      <c r="A67" s="96" t="s">
        <v>36</v>
      </c>
      <c r="B67" s="97" t="s">
        <v>195</v>
      </c>
      <c r="C67" s="97" t="s">
        <v>69</v>
      </c>
      <c r="D67" s="98"/>
      <c r="E67" s="99">
        <v>1.9</v>
      </c>
      <c r="F67" s="100"/>
      <c r="G67" s="101"/>
      <c r="H67" s="102"/>
      <c r="I67" s="101"/>
      <c r="J67" s="102"/>
      <c r="K67" s="101"/>
      <c r="L67" s="98"/>
    </row>
    <row r="68" spans="1:12" s="372" customFormat="1" ht="16.5" customHeight="1">
      <c r="A68" s="104">
        <f>A67+0.1</f>
        <v>4.0999999999999996</v>
      </c>
      <c r="B68" s="50" t="s">
        <v>66</v>
      </c>
      <c r="C68" s="50" t="s">
        <v>30</v>
      </c>
      <c r="D68" s="50">
        <v>0.89</v>
      </c>
      <c r="E68" s="50">
        <f>D68*E67</f>
        <v>1.6909999999999998</v>
      </c>
      <c r="F68" s="106"/>
      <c r="G68" s="106"/>
      <c r="H68" s="50"/>
      <c r="I68" s="107"/>
      <c r="J68" s="106"/>
      <c r="K68" s="106"/>
      <c r="L68" s="107"/>
    </row>
    <row r="69" spans="1:12" s="103" customFormat="1" ht="16.5" customHeight="1">
      <c r="A69" s="108">
        <f>A68+0.1</f>
        <v>4.1999999999999993</v>
      </c>
      <c r="B69" s="108" t="s">
        <v>82</v>
      </c>
      <c r="C69" s="108" t="s">
        <v>32</v>
      </c>
      <c r="D69" s="52">
        <v>0.37</v>
      </c>
      <c r="E69" s="52">
        <f>D69*E67</f>
        <v>0.70299999999999996</v>
      </c>
      <c r="F69" s="109"/>
      <c r="G69" s="109"/>
      <c r="H69" s="109"/>
      <c r="I69" s="109"/>
      <c r="J69" s="52"/>
      <c r="K69" s="52"/>
      <c r="L69" s="52"/>
    </row>
    <row r="70" spans="1:12" s="103" customFormat="1" ht="16.5" customHeight="1">
      <c r="A70" s="110">
        <f t="shared" ref="A70" si="3">A69+0.1</f>
        <v>4.2999999999999989</v>
      </c>
      <c r="B70" s="105" t="s">
        <v>68</v>
      </c>
      <c r="C70" s="105" t="s">
        <v>69</v>
      </c>
      <c r="D70" s="111">
        <v>1.1499999999999999</v>
      </c>
      <c r="E70" s="111">
        <f>D70*E67</f>
        <v>2.1849999999999996</v>
      </c>
      <c r="F70" s="111"/>
      <c r="G70" s="112"/>
      <c r="H70" s="113"/>
      <c r="I70" s="114"/>
      <c r="J70" s="113"/>
      <c r="K70" s="114"/>
      <c r="L70" s="113"/>
    </row>
    <row r="71" spans="1:12" s="103" customFormat="1" ht="16.5" customHeight="1">
      <c r="A71" s="110">
        <f>A70+0.1</f>
        <v>4.3999999999999986</v>
      </c>
      <c r="B71" s="105" t="s">
        <v>83</v>
      </c>
      <c r="C71" s="105" t="s">
        <v>32</v>
      </c>
      <c r="D71" s="111">
        <v>0.02</v>
      </c>
      <c r="E71" s="111">
        <f>D71*E67</f>
        <v>3.7999999999999999E-2</v>
      </c>
      <c r="F71" s="111"/>
      <c r="G71" s="112"/>
      <c r="H71" s="113"/>
      <c r="I71" s="114"/>
      <c r="J71" s="113"/>
      <c r="K71" s="114"/>
      <c r="L71" s="113"/>
    </row>
    <row r="72" spans="1:12" s="103" customFormat="1" ht="42.75" customHeight="1">
      <c r="A72" s="115" t="s">
        <v>38</v>
      </c>
      <c r="B72" s="116" t="s">
        <v>196</v>
      </c>
      <c r="C72" s="116" t="s">
        <v>41</v>
      </c>
      <c r="D72" s="99"/>
      <c r="E72" s="117">
        <v>4.7199999999999999E-2</v>
      </c>
      <c r="F72" s="99"/>
      <c r="G72" s="109"/>
      <c r="H72" s="109"/>
      <c r="I72" s="109"/>
      <c r="J72" s="109"/>
      <c r="K72" s="109"/>
      <c r="L72" s="99"/>
    </row>
    <row r="73" spans="1:12" s="103" customFormat="1" ht="16.5" customHeight="1">
      <c r="A73" s="104">
        <f>A72+0.1</f>
        <v>5.0999999999999996</v>
      </c>
      <c r="B73" s="50" t="s">
        <v>52</v>
      </c>
      <c r="C73" s="50" t="s">
        <v>30</v>
      </c>
      <c r="D73" s="50">
        <v>242</v>
      </c>
      <c r="E73" s="60">
        <f>D73*E72</f>
        <v>11.4224</v>
      </c>
      <c r="F73" s="106"/>
      <c r="G73" s="106"/>
      <c r="H73" s="50"/>
      <c r="I73" s="107"/>
      <c r="J73" s="106"/>
      <c r="K73" s="106"/>
      <c r="L73" s="107"/>
    </row>
    <row r="74" spans="1:12" s="103" customFormat="1" ht="16.5" customHeight="1">
      <c r="A74" s="108">
        <f>A73+0.1</f>
        <v>5.1999999999999993</v>
      </c>
      <c r="B74" s="108" t="s">
        <v>31</v>
      </c>
      <c r="C74" s="108" t="s">
        <v>32</v>
      </c>
      <c r="D74" s="52">
        <v>108</v>
      </c>
      <c r="E74" s="40">
        <f>D74*E72</f>
        <v>5.0975999999999999</v>
      </c>
      <c r="F74" s="109"/>
      <c r="G74" s="109"/>
      <c r="H74" s="109"/>
      <c r="I74" s="109"/>
      <c r="J74" s="52"/>
      <c r="K74" s="52"/>
      <c r="L74" s="52"/>
    </row>
    <row r="75" spans="1:12" s="103" customFormat="1" ht="16.5" customHeight="1">
      <c r="A75" s="110">
        <f>A74+0.1</f>
        <v>5.2999999999999989</v>
      </c>
      <c r="B75" s="110" t="s">
        <v>72</v>
      </c>
      <c r="C75" s="110" t="s">
        <v>69</v>
      </c>
      <c r="D75" s="118">
        <v>101.5</v>
      </c>
      <c r="E75" s="78">
        <f>E72*D75</f>
        <v>4.7907999999999999</v>
      </c>
      <c r="F75" s="119"/>
      <c r="G75" s="118"/>
      <c r="H75" s="109"/>
      <c r="I75" s="109"/>
      <c r="J75" s="109"/>
      <c r="K75" s="109"/>
      <c r="L75" s="118"/>
    </row>
    <row r="76" spans="1:12" s="103" customFormat="1" ht="16.5" customHeight="1">
      <c r="A76" s="110">
        <f t="shared" ref="A76:A80" si="4">A75+0.1</f>
        <v>5.3999999999999986</v>
      </c>
      <c r="B76" s="110" t="s">
        <v>73</v>
      </c>
      <c r="C76" s="110" t="s">
        <v>74</v>
      </c>
      <c r="D76" s="118">
        <v>14</v>
      </c>
      <c r="E76" s="78">
        <f>D76*E72</f>
        <v>0.66079999999999994</v>
      </c>
      <c r="F76" s="118"/>
      <c r="G76" s="118"/>
      <c r="H76" s="109"/>
      <c r="I76" s="109"/>
      <c r="J76" s="109"/>
      <c r="K76" s="109"/>
      <c r="L76" s="118"/>
    </row>
    <row r="77" spans="1:12" s="103" customFormat="1" ht="16.5" customHeight="1">
      <c r="A77" s="110">
        <f t="shared" si="4"/>
        <v>5.4999999999999982</v>
      </c>
      <c r="B77" s="110" t="s">
        <v>75</v>
      </c>
      <c r="C77" s="110" t="s">
        <v>69</v>
      </c>
      <c r="D77" s="118">
        <v>0.17</v>
      </c>
      <c r="E77" s="233">
        <f>D77*E72</f>
        <v>8.0239999999999999E-3</v>
      </c>
      <c r="F77" s="118"/>
      <c r="G77" s="118"/>
      <c r="H77" s="109"/>
      <c r="I77" s="109"/>
      <c r="J77" s="109"/>
      <c r="K77" s="109"/>
      <c r="L77" s="118"/>
    </row>
    <row r="78" spans="1:12" s="103" customFormat="1" ht="16.5" customHeight="1">
      <c r="A78" s="110">
        <f t="shared" si="4"/>
        <v>5.5999999999999979</v>
      </c>
      <c r="B78" s="110" t="s">
        <v>78</v>
      </c>
      <c r="C78" s="110" t="s">
        <v>77</v>
      </c>
      <c r="D78" s="118" t="s">
        <v>26</v>
      </c>
      <c r="E78" s="118">
        <v>46.15</v>
      </c>
      <c r="F78" s="120"/>
      <c r="G78" s="118"/>
      <c r="H78" s="109"/>
      <c r="I78" s="109"/>
      <c r="J78" s="109"/>
      <c r="K78" s="109"/>
      <c r="L78" s="118"/>
    </row>
    <row r="79" spans="1:12" s="103" customFormat="1" ht="16.5" customHeight="1">
      <c r="A79" s="110">
        <f t="shared" si="4"/>
        <v>5.6999999999999975</v>
      </c>
      <c r="B79" s="110" t="s">
        <v>80</v>
      </c>
      <c r="C79" s="110" t="s">
        <v>77</v>
      </c>
      <c r="D79" s="118" t="s">
        <v>26</v>
      </c>
      <c r="E79" s="118">
        <v>240.23</v>
      </c>
      <c r="F79" s="120"/>
      <c r="G79" s="118"/>
      <c r="H79" s="109"/>
      <c r="I79" s="109"/>
      <c r="J79" s="109"/>
      <c r="K79" s="109"/>
      <c r="L79" s="118"/>
    </row>
    <row r="80" spans="1:12" s="103" customFormat="1" ht="16.5" customHeight="1">
      <c r="A80" s="110">
        <f t="shared" si="4"/>
        <v>5.7999999999999972</v>
      </c>
      <c r="B80" s="110" t="s">
        <v>70</v>
      </c>
      <c r="C80" s="110" t="s">
        <v>32</v>
      </c>
      <c r="D80" s="118">
        <v>22</v>
      </c>
      <c r="E80" s="118">
        <f>D80*E72</f>
        <v>1.0384</v>
      </c>
      <c r="F80" s="118"/>
      <c r="G80" s="118"/>
      <c r="H80" s="109"/>
      <c r="I80" s="109"/>
      <c r="J80" s="109"/>
      <c r="K80" s="109"/>
      <c r="L80" s="118"/>
    </row>
    <row r="81" spans="1:15" s="103" customFormat="1" ht="54" customHeight="1">
      <c r="A81" s="121">
        <v>6</v>
      </c>
      <c r="B81" s="116" t="s">
        <v>85</v>
      </c>
      <c r="C81" s="116" t="s">
        <v>86</v>
      </c>
      <c r="D81" s="99"/>
      <c r="E81" s="99">
        <v>0.33300000000000002</v>
      </c>
      <c r="F81" s="99"/>
      <c r="G81" s="122"/>
      <c r="H81" s="122"/>
      <c r="I81" s="122"/>
      <c r="J81" s="122"/>
      <c r="K81" s="122"/>
      <c r="L81" s="99"/>
    </row>
    <row r="82" spans="1:15" s="103" customFormat="1" ht="16.5" customHeight="1">
      <c r="A82" s="123">
        <f>A81+0.1</f>
        <v>6.1</v>
      </c>
      <c r="B82" s="123" t="s">
        <v>66</v>
      </c>
      <c r="C82" s="123" t="s">
        <v>30</v>
      </c>
      <c r="D82" s="50">
        <v>93</v>
      </c>
      <c r="E82" s="50">
        <f>D82*E81</f>
        <v>30.969000000000001</v>
      </c>
      <c r="F82" s="124"/>
      <c r="G82" s="124"/>
      <c r="H82" s="50"/>
      <c r="I82" s="50"/>
      <c r="J82" s="124"/>
      <c r="K82" s="124"/>
      <c r="L82" s="50"/>
    </row>
    <row r="83" spans="1:15" s="103" customFormat="1" ht="16.5" customHeight="1">
      <c r="A83" s="108">
        <f>A82+0.1</f>
        <v>6.1999999999999993</v>
      </c>
      <c r="B83" s="108" t="s">
        <v>87</v>
      </c>
      <c r="C83" s="108" t="s">
        <v>57</v>
      </c>
      <c r="D83" s="52">
        <v>2.4</v>
      </c>
      <c r="E83" s="52">
        <f>D83*E81</f>
        <v>0.79920000000000002</v>
      </c>
      <c r="F83" s="125"/>
      <c r="G83" s="125"/>
      <c r="H83" s="125"/>
      <c r="I83" s="125"/>
      <c r="J83" s="52"/>
      <c r="K83" s="52"/>
      <c r="L83" s="126"/>
    </row>
    <row r="84" spans="1:15" s="103" customFormat="1" ht="16.5" customHeight="1">
      <c r="A84" s="110">
        <f>A83+0.1</f>
        <v>6.2999999999999989</v>
      </c>
      <c r="B84" s="108" t="s">
        <v>88</v>
      </c>
      <c r="C84" s="108" t="s">
        <v>32</v>
      </c>
      <c r="D84" s="52">
        <v>2.6</v>
      </c>
      <c r="E84" s="52">
        <f>D84*E81</f>
        <v>0.86580000000000013</v>
      </c>
      <c r="F84" s="125"/>
      <c r="G84" s="125"/>
      <c r="H84" s="125"/>
      <c r="I84" s="125"/>
      <c r="J84" s="52"/>
      <c r="K84" s="52"/>
      <c r="L84" s="126"/>
    </row>
    <row r="85" spans="1:15" s="103" customFormat="1" ht="16.5" customHeight="1">
      <c r="A85" s="110">
        <f>A84+0.1</f>
        <v>6.3999999999999986</v>
      </c>
      <c r="B85" s="110" t="s">
        <v>89</v>
      </c>
      <c r="C85" s="110" t="s">
        <v>69</v>
      </c>
      <c r="D85" s="111">
        <v>2.56</v>
      </c>
      <c r="E85" s="118">
        <f>D85*E81</f>
        <v>0.85248000000000002</v>
      </c>
      <c r="F85" s="118"/>
      <c r="G85" s="118"/>
      <c r="H85" s="122"/>
      <c r="I85" s="122"/>
      <c r="J85" s="122"/>
      <c r="K85" s="122"/>
      <c r="L85" s="127"/>
    </row>
    <row r="86" spans="1:15" s="103" customFormat="1" ht="49.5" customHeight="1">
      <c r="A86" s="121">
        <v>7</v>
      </c>
      <c r="B86" s="116" t="s">
        <v>90</v>
      </c>
      <c r="C86" s="116" t="s">
        <v>86</v>
      </c>
      <c r="D86" s="99"/>
      <c r="E86" s="99">
        <f>E81</f>
        <v>0.33300000000000002</v>
      </c>
      <c r="F86" s="99"/>
      <c r="G86" s="122"/>
      <c r="H86" s="122"/>
      <c r="I86" s="122"/>
      <c r="J86" s="122"/>
      <c r="K86" s="122"/>
      <c r="L86" s="99"/>
    </row>
    <row r="87" spans="1:15" s="103" customFormat="1" ht="16.5" customHeight="1">
      <c r="A87" s="123">
        <f>A86+0.1</f>
        <v>7.1</v>
      </c>
      <c r="B87" s="123" t="s">
        <v>91</v>
      </c>
      <c r="C87" s="123" t="s">
        <v>30</v>
      </c>
      <c r="D87" s="50">
        <v>65.8</v>
      </c>
      <c r="E87" s="50">
        <f>D87*E86</f>
        <v>21.9114</v>
      </c>
      <c r="F87" s="124"/>
      <c r="G87" s="124"/>
      <c r="H87" s="50"/>
      <c r="I87" s="50"/>
      <c r="J87" s="124"/>
      <c r="K87" s="124"/>
      <c r="L87" s="50"/>
    </row>
    <row r="88" spans="1:15" s="103" customFormat="1" ht="16.5" customHeight="1">
      <c r="A88" s="108">
        <f>A87+0.1</f>
        <v>7.1999999999999993</v>
      </c>
      <c r="B88" s="108" t="s">
        <v>92</v>
      </c>
      <c r="C88" s="108" t="s">
        <v>32</v>
      </c>
      <c r="D88" s="52">
        <v>1</v>
      </c>
      <c r="E88" s="52">
        <f>D88*E86</f>
        <v>0.33300000000000002</v>
      </c>
      <c r="F88" s="125"/>
      <c r="G88" s="125"/>
      <c r="H88" s="125"/>
      <c r="I88" s="125"/>
      <c r="J88" s="52"/>
      <c r="K88" s="52"/>
      <c r="L88" s="126"/>
    </row>
    <row r="89" spans="1:15" s="103" customFormat="1" ht="16.5" customHeight="1">
      <c r="A89" s="110">
        <f>A88+0.1</f>
        <v>7.2999999999999989</v>
      </c>
      <c r="B89" s="110" t="s">
        <v>93</v>
      </c>
      <c r="C89" s="110" t="s">
        <v>77</v>
      </c>
      <c r="D89" s="111">
        <v>63</v>
      </c>
      <c r="E89" s="118">
        <f>D89*E86</f>
        <v>20.979000000000003</v>
      </c>
      <c r="F89" s="118"/>
      <c r="G89" s="118"/>
      <c r="H89" s="122"/>
      <c r="I89" s="122"/>
      <c r="J89" s="122"/>
      <c r="K89" s="122"/>
      <c r="L89" s="127"/>
    </row>
    <row r="90" spans="1:15" s="103" customFormat="1" ht="16.5" customHeight="1">
      <c r="A90" s="110">
        <f>A89+0.1</f>
        <v>7.3999999999999986</v>
      </c>
      <c r="B90" s="110" t="s">
        <v>94</v>
      </c>
      <c r="C90" s="110" t="s">
        <v>77</v>
      </c>
      <c r="D90" s="111">
        <v>79</v>
      </c>
      <c r="E90" s="118">
        <f>D90*E86</f>
        <v>26.307000000000002</v>
      </c>
      <c r="F90" s="118"/>
      <c r="G90" s="118"/>
      <c r="H90" s="122"/>
      <c r="I90" s="122"/>
      <c r="J90" s="122"/>
      <c r="K90" s="122"/>
      <c r="L90" s="127"/>
    </row>
    <row r="91" spans="1:15" s="103" customFormat="1" ht="17.25" customHeight="1">
      <c r="A91" s="110">
        <f>A90+0.1</f>
        <v>7.4999999999999982</v>
      </c>
      <c r="B91" s="110" t="s">
        <v>95</v>
      </c>
      <c r="C91" s="110" t="s">
        <v>32</v>
      </c>
      <c r="D91" s="111">
        <v>1.6</v>
      </c>
      <c r="E91" s="118">
        <f>D91*E86</f>
        <v>0.53280000000000005</v>
      </c>
      <c r="F91" s="118"/>
      <c r="G91" s="118"/>
      <c r="H91" s="122"/>
      <c r="I91" s="122"/>
      <c r="J91" s="122"/>
      <c r="K91" s="122"/>
      <c r="L91" s="127"/>
    </row>
    <row r="92" spans="1:15" s="103" customFormat="1" ht="50.25" customHeight="1">
      <c r="A92" s="121">
        <v>8</v>
      </c>
      <c r="B92" s="358" t="s">
        <v>98</v>
      </c>
      <c r="C92" s="358" t="s">
        <v>28</v>
      </c>
      <c r="D92" s="359"/>
      <c r="E92" s="359">
        <f>N101/1000</f>
        <v>5.3594119999999998</v>
      </c>
      <c r="F92" s="359"/>
      <c r="G92" s="122"/>
      <c r="H92" s="122"/>
      <c r="I92" s="122"/>
      <c r="J92" s="122"/>
      <c r="K92" s="122"/>
      <c r="L92" s="359"/>
      <c r="M92" s="330"/>
      <c r="N92" s="330"/>
      <c r="O92" s="330"/>
    </row>
    <row r="93" spans="1:15" s="103" customFormat="1" ht="16.5" customHeight="1">
      <c r="A93" s="382">
        <f t="shared" ref="A93:A94" si="5">A92+0.1</f>
        <v>8.1</v>
      </c>
      <c r="B93" s="382" t="s">
        <v>96</v>
      </c>
      <c r="C93" s="382" t="s">
        <v>30</v>
      </c>
      <c r="D93" s="155">
        <v>19.399999999999999</v>
      </c>
      <c r="E93" s="155">
        <f>D93*E92</f>
        <v>103.97259279999999</v>
      </c>
      <c r="F93" s="124"/>
      <c r="G93" s="124"/>
      <c r="H93" s="173"/>
      <c r="I93" s="173"/>
      <c r="J93" s="124"/>
      <c r="K93" s="124"/>
      <c r="L93" s="50"/>
      <c r="M93" s="330"/>
      <c r="N93" s="330"/>
      <c r="O93" s="330"/>
    </row>
    <row r="94" spans="1:15" ht="16.5" customHeight="1">
      <c r="A94" s="133">
        <f t="shared" si="5"/>
        <v>8.1999999999999993</v>
      </c>
      <c r="B94" s="133" t="s">
        <v>97</v>
      </c>
      <c r="C94" s="38" t="s">
        <v>32</v>
      </c>
      <c r="D94" s="135">
        <v>2.09</v>
      </c>
      <c r="E94" s="135">
        <f>D94*E92</f>
        <v>11.201171079999998</v>
      </c>
      <c r="F94" s="89"/>
      <c r="G94" s="89"/>
      <c r="H94" s="89"/>
      <c r="I94" s="89"/>
      <c r="J94" s="135"/>
      <c r="K94" s="136"/>
      <c r="L94" s="75"/>
      <c r="M94" s="321"/>
      <c r="N94" s="321"/>
      <c r="O94" s="326" t="s">
        <v>25</v>
      </c>
    </row>
    <row r="95" spans="1:15" ht="16.5" customHeight="1">
      <c r="A95" s="77">
        <f>A94+0.1</f>
        <v>8.2999999999999989</v>
      </c>
      <c r="B95" s="138" t="s">
        <v>99</v>
      </c>
      <c r="C95" s="138" t="s">
        <v>100</v>
      </c>
      <c r="D95" s="139" t="s">
        <v>26</v>
      </c>
      <c r="E95" s="139">
        <v>189.6</v>
      </c>
      <c r="F95" s="139"/>
      <c r="G95" s="139"/>
      <c r="H95" s="85"/>
      <c r="I95" s="85"/>
      <c r="J95" s="85"/>
      <c r="K95" s="84"/>
      <c r="L95" s="92"/>
      <c r="M95" s="321">
        <v>10.050000000000001</v>
      </c>
      <c r="N95" s="321">
        <f t="shared" ref="N95:N100" si="6">M95*E95</f>
        <v>1905.48</v>
      </c>
      <c r="O95" s="321">
        <f>0.32*2*E95</f>
        <v>121.34399999999999</v>
      </c>
    </row>
    <row r="96" spans="1:15" ht="16.5" customHeight="1">
      <c r="A96" s="77">
        <f t="shared" ref="A96:A101" si="7">A95+0.1</f>
        <v>8.3999999999999986</v>
      </c>
      <c r="B96" s="138" t="s">
        <v>101</v>
      </c>
      <c r="C96" s="138" t="s">
        <v>100</v>
      </c>
      <c r="D96" s="139" t="s">
        <v>26</v>
      </c>
      <c r="E96" s="139">
        <v>5.6</v>
      </c>
      <c r="F96" s="139"/>
      <c r="G96" s="139"/>
      <c r="H96" s="85"/>
      <c r="I96" s="85"/>
      <c r="J96" s="85"/>
      <c r="K96" s="84"/>
      <c r="L96" s="92"/>
      <c r="M96" s="321">
        <v>7.54</v>
      </c>
      <c r="N96" s="321">
        <f t="shared" si="6"/>
        <v>42.223999999999997</v>
      </c>
      <c r="O96" s="321">
        <f>0.24*E96</f>
        <v>1.3439999999999999</v>
      </c>
    </row>
    <row r="97" spans="1:18" ht="16.5" customHeight="1">
      <c r="A97" s="77">
        <f t="shared" si="7"/>
        <v>8.4999999999999982</v>
      </c>
      <c r="B97" s="138" t="s">
        <v>102</v>
      </c>
      <c r="C97" s="138" t="s">
        <v>100</v>
      </c>
      <c r="D97" s="139" t="s">
        <v>26</v>
      </c>
      <c r="E97" s="139">
        <v>680</v>
      </c>
      <c r="F97" s="139"/>
      <c r="G97" s="139"/>
      <c r="H97" s="85"/>
      <c r="I97" s="85"/>
      <c r="J97" s="85"/>
      <c r="K97" s="84"/>
      <c r="L97" s="92"/>
      <c r="M97" s="321">
        <v>3.77</v>
      </c>
      <c r="N97" s="321">
        <f t="shared" si="6"/>
        <v>2563.6</v>
      </c>
      <c r="O97" s="321">
        <f>0.16*E97</f>
        <v>108.8</v>
      </c>
      <c r="P97" s="321"/>
    </row>
    <row r="98" spans="1:18" ht="16.5" customHeight="1">
      <c r="A98" s="77">
        <f t="shared" si="7"/>
        <v>8.5999999999999979</v>
      </c>
      <c r="B98" s="138" t="s">
        <v>103</v>
      </c>
      <c r="C98" s="138" t="s">
        <v>100</v>
      </c>
      <c r="D98" s="139" t="s">
        <v>26</v>
      </c>
      <c r="E98" s="139">
        <v>37</v>
      </c>
      <c r="F98" s="139"/>
      <c r="G98" s="139"/>
      <c r="H98" s="85"/>
      <c r="I98" s="85"/>
      <c r="J98" s="85"/>
      <c r="K98" s="84"/>
      <c r="L98" s="92"/>
      <c r="M98" s="321">
        <v>1.9</v>
      </c>
      <c r="N98" s="321">
        <f t="shared" si="6"/>
        <v>70.3</v>
      </c>
      <c r="O98" s="321">
        <f>0.16*E98</f>
        <v>5.92</v>
      </c>
    </row>
    <row r="99" spans="1:18" ht="16.5" customHeight="1">
      <c r="A99" s="77">
        <f t="shared" si="7"/>
        <v>8.6999999999999975</v>
      </c>
      <c r="B99" s="138" t="s">
        <v>104</v>
      </c>
      <c r="C99" s="138" t="s">
        <v>100</v>
      </c>
      <c r="D99" s="78" t="s">
        <v>105</v>
      </c>
      <c r="E99" s="139">
        <v>27.2</v>
      </c>
      <c r="F99" s="139"/>
      <c r="G99" s="139"/>
      <c r="H99" s="85"/>
      <c r="I99" s="85"/>
      <c r="J99" s="85"/>
      <c r="K99" s="84"/>
      <c r="L99" s="92"/>
      <c r="M99" s="321">
        <v>0.89</v>
      </c>
      <c r="N99" s="321">
        <f t="shared" si="6"/>
        <v>24.207999999999998</v>
      </c>
      <c r="O99" s="321">
        <f>0.08*E99</f>
        <v>2.1760000000000002</v>
      </c>
    </row>
    <row r="100" spans="1:18" ht="16.5" customHeight="1">
      <c r="A100" s="77">
        <f t="shared" si="7"/>
        <v>8.7999999999999972</v>
      </c>
      <c r="B100" s="138" t="s">
        <v>106</v>
      </c>
      <c r="C100" s="138" t="s">
        <v>37</v>
      </c>
      <c r="D100" s="139" t="s">
        <v>26</v>
      </c>
      <c r="E100" s="140">
        <v>32</v>
      </c>
      <c r="F100" s="139"/>
      <c r="G100" s="139"/>
      <c r="H100" s="85"/>
      <c r="I100" s="85"/>
      <c r="J100" s="85"/>
      <c r="K100" s="84"/>
      <c r="L100" s="92"/>
      <c r="M100" s="321">
        <v>23.55</v>
      </c>
      <c r="N100" s="321">
        <f t="shared" si="6"/>
        <v>753.6</v>
      </c>
      <c r="O100" s="327">
        <f>E100</f>
        <v>32</v>
      </c>
    </row>
    <row r="101" spans="1:18" ht="16.5" customHeight="1">
      <c r="A101" s="77">
        <f t="shared" si="7"/>
        <v>8.8999999999999968</v>
      </c>
      <c r="B101" s="138" t="s">
        <v>76</v>
      </c>
      <c r="C101" s="138" t="s">
        <v>77</v>
      </c>
      <c r="D101" s="139">
        <v>6.3</v>
      </c>
      <c r="E101" s="139">
        <f>D101*E92</f>
        <v>33.764295599999997</v>
      </c>
      <c r="F101" s="139"/>
      <c r="G101" s="139"/>
      <c r="H101" s="85"/>
      <c r="I101" s="85"/>
      <c r="J101" s="85"/>
      <c r="K101" s="84"/>
      <c r="L101" s="92"/>
      <c r="M101" s="321"/>
      <c r="N101" s="321">
        <f>SUM(N95:N100)</f>
        <v>5359.4120000000003</v>
      </c>
      <c r="O101" s="321"/>
    </row>
    <row r="102" spans="1:18" ht="20.25" customHeight="1">
      <c r="A102" s="78">
        <v>8.1</v>
      </c>
      <c r="B102" s="138" t="s">
        <v>107</v>
      </c>
      <c r="C102" s="77" t="s">
        <v>32</v>
      </c>
      <c r="D102" s="139">
        <v>2.78</v>
      </c>
      <c r="E102" s="139">
        <f>D102*E92</f>
        <v>14.899165359999998</v>
      </c>
      <c r="F102" s="139"/>
      <c r="G102" s="139"/>
      <c r="H102" s="79"/>
      <c r="I102" s="85"/>
      <c r="J102" s="85"/>
      <c r="K102" s="84"/>
      <c r="L102" s="92"/>
      <c r="M102" s="321"/>
      <c r="N102" s="321"/>
      <c r="O102" s="321"/>
    </row>
    <row r="103" spans="1:18" ht="39.75" customHeight="1">
      <c r="A103" s="128">
        <v>9</v>
      </c>
      <c r="B103" s="11" t="s">
        <v>108</v>
      </c>
      <c r="C103" s="11" t="s">
        <v>109</v>
      </c>
      <c r="D103" s="24"/>
      <c r="E103" s="24">
        <v>476</v>
      </c>
      <c r="F103" s="19"/>
      <c r="G103" s="24"/>
      <c r="H103" s="24"/>
      <c r="I103" s="24"/>
      <c r="J103" s="19"/>
      <c r="K103" s="24"/>
      <c r="L103" s="20"/>
      <c r="M103" s="321"/>
      <c r="N103" s="321"/>
      <c r="O103" s="321"/>
    </row>
    <row r="104" spans="1:18" ht="16.5" customHeight="1">
      <c r="A104" s="25">
        <f t="shared" ref="A104:A112" si="8">A103+0.1</f>
        <v>9.1</v>
      </c>
      <c r="B104" s="25" t="s">
        <v>110</v>
      </c>
      <c r="C104" s="25" t="s">
        <v>30</v>
      </c>
      <c r="D104" s="29">
        <v>1.1319999999999999</v>
      </c>
      <c r="E104" s="26">
        <f>E103*D104</f>
        <v>538.83199999999999</v>
      </c>
      <c r="F104" s="28"/>
      <c r="G104" s="26"/>
      <c r="H104" s="26"/>
      <c r="I104" s="26"/>
      <c r="J104" s="28"/>
      <c r="K104" s="26"/>
      <c r="L104" s="26"/>
      <c r="M104" s="321"/>
      <c r="N104" s="321"/>
      <c r="O104" s="321"/>
      <c r="R104" s="360"/>
    </row>
    <row r="105" spans="1:18" ht="16.5" customHeight="1">
      <c r="A105" s="141">
        <f t="shared" si="8"/>
        <v>9.1999999999999993</v>
      </c>
      <c r="B105" s="142" t="s">
        <v>111</v>
      </c>
      <c r="C105" s="141" t="s">
        <v>32</v>
      </c>
      <c r="D105" s="143">
        <v>0.12</v>
      </c>
      <c r="E105" s="143">
        <f>E103*D105</f>
        <v>57.12</v>
      </c>
      <c r="F105" s="144"/>
      <c r="G105" s="143"/>
      <c r="H105" s="143"/>
      <c r="I105" s="143"/>
      <c r="J105" s="144"/>
      <c r="K105" s="143"/>
      <c r="L105" s="143"/>
      <c r="M105" s="321"/>
      <c r="N105" s="321"/>
      <c r="O105" s="321"/>
    </row>
    <row r="106" spans="1:18" ht="30" customHeight="1">
      <c r="A106" s="77">
        <f t="shared" si="8"/>
        <v>9.2999999999999989</v>
      </c>
      <c r="B106" s="145" t="s">
        <v>112</v>
      </c>
      <c r="C106" s="138" t="s">
        <v>25</v>
      </c>
      <c r="D106" s="139" t="s">
        <v>26</v>
      </c>
      <c r="E106" s="139">
        <f>E103</f>
        <v>476</v>
      </c>
      <c r="F106" s="146"/>
      <c r="G106" s="139"/>
      <c r="H106" s="85"/>
      <c r="I106" s="85"/>
      <c r="J106" s="85"/>
      <c r="K106" s="84"/>
      <c r="L106" s="92"/>
      <c r="M106" s="321"/>
      <c r="N106" s="321"/>
      <c r="O106" s="321"/>
    </row>
    <row r="107" spans="1:18" ht="30" customHeight="1">
      <c r="A107" s="77">
        <f t="shared" si="8"/>
        <v>9.3999999999999986</v>
      </c>
      <c r="B107" s="34" t="s">
        <v>113</v>
      </c>
      <c r="C107" s="34" t="s">
        <v>114</v>
      </c>
      <c r="D107" s="139" t="s">
        <v>26</v>
      </c>
      <c r="E107" s="33">
        <v>144</v>
      </c>
      <c r="F107" s="31"/>
      <c r="G107" s="33"/>
      <c r="H107" s="31"/>
      <c r="I107" s="33"/>
      <c r="J107" s="31"/>
      <c r="K107" s="33"/>
      <c r="L107" s="33"/>
      <c r="M107" s="321"/>
      <c r="N107" s="321"/>
      <c r="O107" s="321"/>
    </row>
    <row r="108" spans="1:18" ht="25.5" customHeight="1">
      <c r="A108" s="77">
        <f t="shared" si="8"/>
        <v>9.4999999999999982</v>
      </c>
      <c r="B108" s="34" t="s">
        <v>115</v>
      </c>
      <c r="C108" s="34" t="s">
        <v>116</v>
      </c>
      <c r="D108" s="139" t="s">
        <v>26</v>
      </c>
      <c r="E108" s="33">
        <v>20</v>
      </c>
      <c r="F108" s="31"/>
      <c r="G108" s="33"/>
      <c r="H108" s="31"/>
      <c r="I108" s="33"/>
      <c r="J108" s="31"/>
      <c r="K108" s="33"/>
      <c r="L108" s="33"/>
      <c r="M108" s="321"/>
      <c r="N108" s="321"/>
      <c r="O108" s="321"/>
    </row>
    <row r="109" spans="1:18" ht="27.75" customHeight="1">
      <c r="A109" s="77">
        <f t="shared" si="8"/>
        <v>9.5999999999999979</v>
      </c>
      <c r="B109" s="147" t="s">
        <v>117</v>
      </c>
      <c r="C109" s="34" t="s">
        <v>114</v>
      </c>
      <c r="D109" s="139" t="s">
        <v>26</v>
      </c>
      <c r="E109" s="33">
        <v>680</v>
      </c>
      <c r="F109" s="31"/>
      <c r="G109" s="33"/>
      <c r="H109" s="31"/>
      <c r="I109" s="33"/>
      <c r="J109" s="31"/>
      <c r="K109" s="33"/>
      <c r="L109" s="33"/>
      <c r="M109" s="321"/>
      <c r="N109" s="321"/>
      <c r="O109" s="321"/>
    </row>
    <row r="110" spans="1:18" ht="27.75" customHeight="1">
      <c r="A110" s="77">
        <f t="shared" si="8"/>
        <v>9.6999999999999975</v>
      </c>
      <c r="B110" s="138" t="s">
        <v>118</v>
      </c>
      <c r="C110" s="138" t="s">
        <v>100</v>
      </c>
      <c r="D110" s="78" t="s">
        <v>105</v>
      </c>
      <c r="E110" s="139">
        <v>8</v>
      </c>
      <c r="F110" s="139"/>
      <c r="G110" s="139"/>
      <c r="H110" s="85"/>
      <c r="I110" s="85"/>
      <c r="J110" s="85"/>
      <c r="K110" s="84"/>
      <c r="L110" s="92"/>
      <c r="M110" s="321"/>
      <c r="N110" s="321"/>
      <c r="O110" s="321">
        <f>E110*0.16</f>
        <v>1.28</v>
      </c>
    </row>
    <row r="111" spans="1:18" ht="25.5" customHeight="1">
      <c r="A111" s="77">
        <f t="shared" si="8"/>
        <v>9.7999999999999972</v>
      </c>
      <c r="B111" s="34" t="s">
        <v>119</v>
      </c>
      <c r="C111" s="34" t="s">
        <v>79</v>
      </c>
      <c r="D111" s="78" t="s">
        <v>105</v>
      </c>
      <c r="E111" s="33">
        <v>92</v>
      </c>
      <c r="F111" s="31"/>
      <c r="G111" s="33"/>
      <c r="H111" s="31"/>
      <c r="I111" s="33"/>
      <c r="J111" s="31"/>
      <c r="K111" s="33"/>
      <c r="L111" s="33"/>
      <c r="M111" s="321"/>
      <c r="N111" s="321"/>
      <c r="O111" s="321"/>
    </row>
    <row r="112" spans="1:18" ht="16.5" customHeight="1">
      <c r="A112" s="77">
        <f t="shared" si="8"/>
        <v>9.8999999999999968</v>
      </c>
      <c r="B112" s="34" t="s">
        <v>33</v>
      </c>
      <c r="C112" s="34" t="s">
        <v>32</v>
      </c>
      <c r="D112" s="33">
        <v>0.04</v>
      </c>
      <c r="E112" s="33">
        <f>D112*E103</f>
        <v>19.04</v>
      </c>
      <c r="F112" s="31"/>
      <c r="G112" s="33"/>
      <c r="H112" s="33"/>
      <c r="I112" s="33"/>
      <c r="J112" s="31"/>
      <c r="K112" s="33"/>
      <c r="L112" s="33"/>
      <c r="M112" s="321"/>
      <c r="N112" s="321"/>
      <c r="O112" s="321"/>
    </row>
    <row r="113" spans="1:18" ht="42" customHeight="1">
      <c r="A113" s="128">
        <v>10</v>
      </c>
      <c r="B113" s="11" t="s">
        <v>120</v>
      </c>
      <c r="C113" s="148" t="s">
        <v>37</v>
      </c>
      <c r="D113" s="149"/>
      <c r="E113" s="149">
        <v>2</v>
      </c>
      <c r="F113" s="150"/>
      <c r="G113" s="151"/>
      <c r="H113" s="151"/>
      <c r="I113" s="151"/>
      <c r="J113" s="150"/>
      <c r="K113" s="151"/>
      <c r="L113" s="24"/>
      <c r="M113" s="321"/>
      <c r="N113" s="321"/>
      <c r="O113" s="321"/>
    </row>
    <row r="114" spans="1:18" ht="16.5" customHeight="1">
      <c r="A114" s="25">
        <f>A113+0.1</f>
        <v>10.1</v>
      </c>
      <c r="B114" s="25" t="s">
        <v>121</v>
      </c>
      <c r="C114" s="25" t="s">
        <v>32</v>
      </c>
      <c r="D114" s="26" t="s">
        <v>26</v>
      </c>
      <c r="E114" s="26">
        <f>E113</f>
        <v>2</v>
      </c>
      <c r="F114" s="28"/>
      <c r="G114" s="26"/>
      <c r="H114" s="26"/>
      <c r="I114" s="26"/>
      <c r="J114" s="28"/>
      <c r="K114" s="26"/>
      <c r="L114" s="26"/>
      <c r="M114" s="321"/>
      <c r="N114" s="321"/>
      <c r="O114" s="321"/>
    </row>
    <row r="115" spans="1:18" ht="16.5" customHeight="1">
      <c r="A115" s="77">
        <f>A114+0.1</f>
        <v>10.199999999999999</v>
      </c>
      <c r="B115" s="138" t="s">
        <v>102</v>
      </c>
      <c r="C115" s="34" t="s">
        <v>114</v>
      </c>
      <c r="D115" s="33" t="s">
        <v>26</v>
      </c>
      <c r="E115" s="33">
        <f>7.44*E113</f>
        <v>14.88</v>
      </c>
      <c r="F115" s="139"/>
      <c r="G115" s="33"/>
      <c r="H115" s="33"/>
      <c r="I115" s="33"/>
      <c r="J115" s="31"/>
      <c r="K115" s="33"/>
      <c r="L115" s="33"/>
      <c r="M115" s="321"/>
      <c r="N115" s="321"/>
      <c r="O115" s="321">
        <f>E115*0.16</f>
        <v>2.3808000000000002</v>
      </c>
    </row>
    <row r="116" spans="1:18" ht="16.5" customHeight="1">
      <c r="A116" s="77">
        <f>A115+0.1</f>
        <v>10.299999999999999</v>
      </c>
      <c r="B116" s="34" t="s">
        <v>122</v>
      </c>
      <c r="C116" s="34" t="s">
        <v>114</v>
      </c>
      <c r="D116" s="33" t="s">
        <v>26</v>
      </c>
      <c r="E116" s="33">
        <f>8.2*E113</f>
        <v>16.399999999999999</v>
      </c>
      <c r="F116" s="31"/>
      <c r="G116" s="33"/>
      <c r="H116" s="33"/>
      <c r="I116" s="33"/>
      <c r="J116" s="31"/>
      <c r="K116" s="33"/>
      <c r="L116" s="33"/>
      <c r="M116" s="321"/>
      <c r="N116" s="321"/>
      <c r="O116" s="321">
        <f>0.12*E116</f>
        <v>1.9679999999999997</v>
      </c>
    </row>
    <row r="117" spans="1:18" ht="16.5" customHeight="1">
      <c r="A117" s="77">
        <f t="shared" ref="A117:A119" si="9">A116+0.1</f>
        <v>10.399999999999999</v>
      </c>
      <c r="B117" s="34" t="s">
        <v>123</v>
      </c>
      <c r="C117" s="34" t="s">
        <v>124</v>
      </c>
      <c r="D117" s="33" t="s">
        <v>26</v>
      </c>
      <c r="E117" s="33">
        <f>3*E113</f>
        <v>6</v>
      </c>
      <c r="F117" s="31"/>
      <c r="G117" s="33"/>
      <c r="H117" s="33"/>
      <c r="I117" s="33"/>
      <c r="J117" s="31"/>
      <c r="K117" s="33"/>
      <c r="L117" s="33"/>
      <c r="M117" s="321"/>
      <c r="N117" s="321"/>
      <c r="O117" s="321"/>
    </row>
    <row r="118" spans="1:18" ht="16.5" customHeight="1">
      <c r="A118" s="77">
        <f t="shared" si="9"/>
        <v>10.499999999999998</v>
      </c>
      <c r="B118" s="34" t="s">
        <v>125</v>
      </c>
      <c r="C118" s="34" t="s">
        <v>124</v>
      </c>
      <c r="D118" s="33" t="s">
        <v>26</v>
      </c>
      <c r="E118" s="33">
        <f>1*E113</f>
        <v>2</v>
      </c>
      <c r="F118" s="31"/>
      <c r="G118" s="33"/>
      <c r="H118" s="33"/>
      <c r="I118" s="33"/>
      <c r="J118" s="31"/>
      <c r="K118" s="33"/>
      <c r="L118" s="33"/>
      <c r="M118" s="321"/>
      <c r="N118" s="321"/>
      <c r="O118" s="321"/>
    </row>
    <row r="119" spans="1:18" ht="16.5" customHeight="1">
      <c r="A119" s="77">
        <f t="shared" si="9"/>
        <v>10.599999999999998</v>
      </c>
      <c r="B119" s="34" t="s">
        <v>126</v>
      </c>
      <c r="C119" s="34" t="s">
        <v>124</v>
      </c>
      <c r="D119" s="33" t="s">
        <v>26</v>
      </c>
      <c r="E119" s="33">
        <f>1*E113</f>
        <v>2</v>
      </c>
      <c r="F119" s="31"/>
      <c r="G119" s="33"/>
      <c r="H119" s="33"/>
      <c r="I119" s="33"/>
      <c r="J119" s="31"/>
      <c r="K119" s="33"/>
      <c r="L119" s="33"/>
      <c r="M119" s="321"/>
      <c r="N119" s="321"/>
      <c r="O119" s="321"/>
    </row>
    <row r="120" spans="1:18" s="153" customFormat="1" ht="36.75" customHeight="1">
      <c r="A120" s="128">
        <v>11</v>
      </c>
      <c r="B120" s="152" t="s">
        <v>197</v>
      </c>
      <c r="C120" s="152" t="s">
        <v>241</v>
      </c>
      <c r="D120" s="129"/>
      <c r="E120" s="328">
        <f>E123/100</f>
        <v>0.71299999999999997</v>
      </c>
      <c r="F120" s="129"/>
      <c r="G120" s="85"/>
      <c r="H120" s="85"/>
      <c r="I120" s="85"/>
      <c r="J120" s="85"/>
      <c r="K120" s="85"/>
      <c r="L120" s="129"/>
      <c r="M120" s="329"/>
      <c r="N120" s="329"/>
      <c r="O120" s="329"/>
    </row>
    <row r="121" spans="1:18" ht="16.5" customHeight="1">
      <c r="A121" s="130">
        <f>A120+0.1</f>
        <v>11.1</v>
      </c>
      <c r="B121" s="131" t="s">
        <v>96</v>
      </c>
      <c r="C121" s="131" t="s">
        <v>30</v>
      </c>
      <c r="D121" s="154">
        <v>133</v>
      </c>
      <c r="E121" s="155">
        <f>D121*E120</f>
        <v>94.828999999999994</v>
      </c>
      <c r="F121" s="87"/>
      <c r="G121" s="88"/>
      <c r="H121" s="26"/>
      <c r="I121" s="28"/>
      <c r="J121" s="87"/>
      <c r="K121" s="88"/>
      <c r="L121" s="49"/>
      <c r="M121" s="321"/>
      <c r="N121" s="321"/>
      <c r="O121" s="321"/>
    </row>
    <row r="122" spans="1:18" ht="16.5" customHeight="1">
      <c r="A122" s="133">
        <f>A121+0.1</f>
        <v>11.2</v>
      </c>
      <c r="B122" s="134" t="s">
        <v>97</v>
      </c>
      <c r="C122" s="37" t="s">
        <v>32</v>
      </c>
      <c r="D122" s="136">
        <v>3.69</v>
      </c>
      <c r="E122" s="156">
        <f>D122*E120</f>
        <v>2.63097</v>
      </c>
      <c r="F122" s="89"/>
      <c r="G122" s="90"/>
      <c r="H122" s="90"/>
      <c r="I122" s="89"/>
      <c r="J122" s="135"/>
      <c r="K122" s="136"/>
      <c r="L122" s="75"/>
      <c r="M122" s="321"/>
      <c r="N122" s="321"/>
      <c r="O122" s="321"/>
    </row>
    <row r="123" spans="1:18" ht="16.5" customHeight="1">
      <c r="A123" s="77">
        <f t="shared" ref="A123:A124" si="10">A122+0.1</f>
        <v>11.299999999999999</v>
      </c>
      <c r="B123" s="137" t="s">
        <v>102</v>
      </c>
      <c r="C123" s="137" t="s">
        <v>100</v>
      </c>
      <c r="D123" s="33" t="s">
        <v>26</v>
      </c>
      <c r="E123" s="146">
        <v>71.3</v>
      </c>
      <c r="F123" s="139"/>
      <c r="G123" s="140"/>
      <c r="H123" s="84"/>
      <c r="I123" s="85"/>
      <c r="J123" s="85"/>
      <c r="K123" s="84"/>
      <c r="L123" s="92"/>
      <c r="M123" s="321">
        <v>3.77</v>
      </c>
      <c r="N123" s="321">
        <f>M123*E123</f>
        <v>268.80099999999999</v>
      </c>
      <c r="O123" s="321">
        <f>0.08*2*E123</f>
        <v>11.407999999999999</v>
      </c>
    </row>
    <row r="124" spans="1:18" ht="16.5" customHeight="1">
      <c r="A124" s="77">
        <f t="shared" si="10"/>
        <v>11.399999999999999</v>
      </c>
      <c r="B124" s="137" t="s">
        <v>107</v>
      </c>
      <c r="C124" s="81" t="s">
        <v>32</v>
      </c>
      <c r="D124" s="140">
        <v>41.9</v>
      </c>
      <c r="E124" s="146">
        <f>D124*E120</f>
        <v>29.874699999999997</v>
      </c>
      <c r="F124" s="139"/>
      <c r="G124" s="140"/>
      <c r="H124" s="84"/>
      <c r="I124" s="85"/>
      <c r="J124" s="85"/>
      <c r="K124" s="84"/>
      <c r="L124" s="92"/>
      <c r="M124" s="321"/>
      <c r="N124" s="321"/>
      <c r="O124" s="321"/>
    </row>
    <row r="125" spans="1:18" s="103" customFormat="1" ht="46.5" customHeight="1">
      <c r="A125" s="121">
        <v>12</v>
      </c>
      <c r="B125" s="62" t="s">
        <v>128</v>
      </c>
      <c r="C125" s="62" t="s">
        <v>109</v>
      </c>
      <c r="D125" s="157"/>
      <c r="E125" s="157">
        <f>O125*1.1</f>
        <v>317.48288000000002</v>
      </c>
      <c r="F125" s="157"/>
      <c r="G125" s="157"/>
      <c r="H125" s="157"/>
      <c r="I125" s="157"/>
      <c r="J125" s="157"/>
      <c r="K125" s="157"/>
      <c r="L125" s="157"/>
      <c r="M125" s="330"/>
      <c r="N125" s="330"/>
      <c r="O125" s="330">
        <f>SUM(O95:O124)</f>
        <v>288.62079999999997</v>
      </c>
    </row>
    <row r="126" spans="1:18" ht="16.5" customHeight="1">
      <c r="A126" s="25">
        <f t="shared" ref="A126:A130" si="11">A125+0.1</f>
        <v>12.1</v>
      </c>
      <c r="B126" s="25" t="s">
        <v>121</v>
      </c>
      <c r="C126" s="25" t="s">
        <v>30</v>
      </c>
      <c r="D126" s="29">
        <v>0.38800000000000001</v>
      </c>
      <c r="E126" s="26">
        <f>E125*D126</f>
        <v>123.18335744000001</v>
      </c>
      <c r="F126" s="28"/>
      <c r="G126" s="26"/>
      <c r="H126" s="26"/>
      <c r="I126" s="26"/>
      <c r="J126" s="28"/>
      <c r="K126" s="26"/>
      <c r="L126" s="26"/>
      <c r="M126" s="321"/>
      <c r="N126" s="321"/>
      <c r="O126" s="321"/>
      <c r="R126" s="331"/>
    </row>
    <row r="127" spans="1:18" ht="16.5" customHeight="1">
      <c r="A127" s="142">
        <f t="shared" si="11"/>
        <v>12.2</v>
      </c>
      <c r="B127" s="142" t="s">
        <v>129</v>
      </c>
      <c r="C127" s="141" t="s">
        <v>32</v>
      </c>
      <c r="D127" s="158">
        <v>3.0000000000000001E-3</v>
      </c>
      <c r="E127" s="143">
        <f>D127*E125</f>
        <v>0.95244864000000007</v>
      </c>
      <c r="F127" s="144"/>
      <c r="G127" s="143"/>
      <c r="H127" s="143"/>
      <c r="I127" s="143"/>
      <c r="J127" s="144"/>
      <c r="K127" s="143"/>
      <c r="L127" s="143"/>
      <c r="M127" s="321"/>
      <c r="N127" s="321"/>
      <c r="O127" s="321"/>
    </row>
    <row r="128" spans="1:18" ht="16.5" customHeight="1">
      <c r="A128" s="142"/>
      <c r="B128" s="147" t="s">
        <v>130</v>
      </c>
      <c r="C128" s="147" t="s">
        <v>74</v>
      </c>
      <c r="D128" s="159" t="s">
        <v>26</v>
      </c>
      <c r="E128" s="159">
        <f>E125*0.01</f>
        <v>3.1748288000000002</v>
      </c>
      <c r="F128" s="159"/>
      <c r="G128" s="159"/>
      <c r="H128" s="159"/>
      <c r="I128" s="159"/>
      <c r="J128" s="159"/>
      <c r="K128" s="159"/>
      <c r="L128" s="159"/>
      <c r="M128" s="321"/>
      <c r="N128" s="321"/>
      <c r="O128" s="321"/>
    </row>
    <row r="129" spans="1:19" ht="16.5" customHeight="1">
      <c r="A129" s="77">
        <f>A127+0.1</f>
        <v>12.299999999999999</v>
      </c>
      <c r="B129" s="34" t="s">
        <v>131</v>
      </c>
      <c r="C129" s="34" t="s">
        <v>77</v>
      </c>
      <c r="D129" s="160">
        <v>0.28000000000000003</v>
      </c>
      <c r="E129" s="33">
        <f>D129*E125</f>
        <v>88.895206400000021</v>
      </c>
      <c r="F129" s="31"/>
      <c r="G129" s="33"/>
      <c r="H129" s="33"/>
      <c r="I129" s="33"/>
      <c r="J129" s="31"/>
      <c r="K129" s="33"/>
      <c r="L129" s="33"/>
      <c r="M129" s="321"/>
      <c r="N129" s="321"/>
      <c r="O129" s="321"/>
    </row>
    <row r="130" spans="1:19" ht="16.5" customHeight="1">
      <c r="A130" s="77">
        <f t="shared" si="11"/>
        <v>12.399999999999999</v>
      </c>
      <c r="B130" s="34" t="s">
        <v>33</v>
      </c>
      <c r="C130" s="34" t="s">
        <v>32</v>
      </c>
      <c r="D130" s="161">
        <v>1.9E-3</v>
      </c>
      <c r="E130" s="33">
        <f>D130*E125</f>
        <v>0.60321747200000009</v>
      </c>
      <c r="F130" s="31"/>
      <c r="G130" s="33"/>
      <c r="H130" s="33"/>
      <c r="I130" s="33"/>
      <c r="J130" s="31"/>
      <c r="K130" s="33"/>
      <c r="L130" s="33"/>
      <c r="M130" s="321"/>
      <c r="N130" s="321"/>
      <c r="O130" s="321"/>
      <c r="Q130" s="324"/>
      <c r="R130" s="41"/>
      <c r="S130" s="41"/>
    </row>
    <row r="131" spans="1:19" s="103" customFormat="1" ht="16.5" customHeight="1">
      <c r="A131" s="292"/>
      <c r="B131" s="232" t="s">
        <v>44</v>
      </c>
      <c r="C131" s="293"/>
      <c r="D131" s="293"/>
      <c r="E131" s="294"/>
      <c r="F131" s="294"/>
      <c r="G131" s="300"/>
      <c r="H131" s="293"/>
      <c r="I131" s="300"/>
      <c r="J131" s="294"/>
      <c r="K131" s="300"/>
      <c r="L131" s="295"/>
      <c r="M131" s="361">
        <f>K131+I131+G131</f>
        <v>0</v>
      </c>
      <c r="N131" s="330"/>
      <c r="O131" s="330"/>
      <c r="Q131" s="362"/>
      <c r="R131" s="291"/>
      <c r="S131" s="291"/>
    </row>
    <row r="132" spans="1:19" s="103" customFormat="1" ht="16.5" customHeight="1">
      <c r="A132" s="292"/>
      <c r="B132" s="293" t="s">
        <v>45</v>
      </c>
      <c r="C132" s="294" t="s">
        <v>32</v>
      </c>
      <c r="D132" s="301" t="s">
        <v>220</v>
      </c>
      <c r="E132" s="294"/>
      <c r="F132" s="294"/>
      <c r="G132" s="293"/>
      <c r="H132" s="293"/>
      <c r="I132" s="300"/>
      <c r="J132" s="294"/>
      <c r="K132" s="300"/>
      <c r="L132" s="295"/>
      <c r="M132" s="361">
        <f>SUM(L125,L103,L43,L86,L81,L72,L67,L58,L53)</f>
        <v>0</v>
      </c>
      <c r="N132" s="408">
        <f>M132+M133</f>
        <v>0</v>
      </c>
      <c r="O132" s="330"/>
      <c r="Q132" s="362"/>
      <c r="R132" s="291"/>
      <c r="S132" s="291"/>
    </row>
    <row r="133" spans="1:19" s="103" customFormat="1" ht="16.5" customHeight="1">
      <c r="A133" s="296"/>
      <c r="B133" s="296" t="s">
        <v>132</v>
      </c>
      <c r="C133" s="296" t="s">
        <v>32</v>
      </c>
      <c r="D133" s="302" t="s">
        <v>220</v>
      </c>
      <c r="E133" s="296"/>
      <c r="F133" s="296"/>
      <c r="G133" s="297"/>
      <c r="H133" s="297"/>
      <c r="I133" s="297"/>
      <c r="J133" s="296"/>
      <c r="K133" s="297"/>
      <c r="L133" s="297"/>
      <c r="M133" s="361">
        <f>SUM(L113,L92,L120)</f>
        <v>0</v>
      </c>
      <c r="N133" s="409"/>
      <c r="O133" s="330"/>
      <c r="Q133" s="362"/>
      <c r="R133" s="291"/>
      <c r="S133" s="291"/>
    </row>
    <row r="134" spans="1:19" s="103" customFormat="1" ht="16.5" customHeight="1">
      <c r="A134" s="292"/>
      <c r="B134" s="293" t="s">
        <v>46</v>
      </c>
      <c r="C134" s="294" t="s">
        <v>32</v>
      </c>
      <c r="D134" s="293"/>
      <c r="E134" s="294"/>
      <c r="F134" s="294"/>
      <c r="G134" s="293"/>
      <c r="H134" s="293"/>
      <c r="I134" s="300"/>
      <c r="J134" s="294"/>
      <c r="K134" s="300"/>
      <c r="L134" s="295"/>
      <c r="M134" s="330"/>
      <c r="N134" s="330"/>
      <c r="O134" s="330"/>
      <c r="Q134" s="362"/>
      <c r="R134" s="291"/>
      <c r="S134" s="291"/>
    </row>
    <row r="135" spans="1:19" s="103" customFormat="1" ht="16.5" customHeight="1">
      <c r="A135" s="292"/>
      <c r="B135" s="293" t="s">
        <v>47</v>
      </c>
      <c r="C135" s="294" t="s">
        <v>32</v>
      </c>
      <c r="D135" s="301" t="s">
        <v>220</v>
      </c>
      <c r="E135" s="294"/>
      <c r="F135" s="294"/>
      <c r="G135" s="293"/>
      <c r="H135" s="293"/>
      <c r="I135" s="300"/>
      <c r="J135" s="294"/>
      <c r="K135" s="300"/>
      <c r="L135" s="295"/>
      <c r="M135" s="330"/>
      <c r="N135" s="330"/>
      <c r="O135" s="330"/>
      <c r="Q135" s="362"/>
      <c r="R135" s="291"/>
      <c r="S135" s="291"/>
    </row>
    <row r="136" spans="1:19" s="291" customFormat="1" ht="21" customHeight="1">
      <c r="A136" s="292"/>
      <c r="B136" s="232" t="s">
        <v>133</v>
      </c>
      <c r="C136" s="293"/>
      <c r="D136" s="293"/>
      <c r="E136" s="294"/>
      <c r="F136" s="294"/>
      <c r="G136" s="303"/>
      <c r="H136" s="293"/>
      <c r="I136" s="300"/>
      <c r="J136" s="294"/>
      <c r="K136" s="300"/>
      <c r="L136" s="295"/>
      <c r="M136" s="362">
        <f>K136+I136</f>
        <v>0</v>
      </c>
      <c r="Q136" s="363"/>
      <c r="R136" s="103"/>
      <c r="S136" s="103"/>
    </row>
    <row r="137" spans="1:19" s="103" customFormat="1" ht="16.5" customHeight="1">
      <c r="A137" s="162"/>
      <c r="B137" s="62" t="s">
        <v>134</v>
      </c>
      <c r="C137" s="163"/>
      <c r="D137" s="164"/>
      <c r="E137" s="164"/>
      <c r="F137" s="164"/>
      <c r="G137" s="164"/>
      <c r="H137" s="164"/>
      <c r="I137" s="164"/>
      <c r="J137" s="164"/>
      <c r="K137" s="164"/>
      <c r="L137" s="165"/>
      <c r="M137" s="330"/>
      <c r="N137" s="330"/>
      <c r="O137" s="330"/>
    </row>
    <row r="138" spans="1:19" s="103" customFormat="1" ht="46.5" customHeight="1">
      <c r="A138" s="166">
        <v>1</v>
      </c>
      <c r="B138" s="167" t="s">
        <v>135</v>
      </c>
      <c r="C138" s="167" t="s">
        <v>69</v>
      </c>
      <c r="D138" s="168"/>
      <c r="E138" s="168">
        <v>25</v>
      </c>
      <c r="F138" s="169"/>
      <c r="G138" s="159"/>
      <c r="H138" s="157"/>
      <c r="I138" s="157"/>
      <c r="J138" s="157"/>
      <c r="K138" s="157"/>
      <c r="L138" s="99"/>
      <c r="M138" s="330"/>
      <c r="N138" s="330"/>
      <c r="O138" s="330"/>
    </row>
    <row r="139" spans="1:19" s="103" customFormat="1" ht="16.5" customHeight="1">
      <c r="A139" s="170">
        <f>A138+0.1</f>
        <v>1.1000000000000001</v>
      </c>
      <c r="B139" s="171" t="s">
        <v>96</v>
      </c>
      <c r="C139" s="171" t="s">
        <v>30</v>
      </c>
      <c r="D139" s="172">
        <v>0.89</v>
      </c>
      <c r="E139" s="173">
        <f>D139*E138</f>
        <v>22.25</v>
      </c>
      <c r="F139" s="173"/>
      <c r="G139" s="173"/>
      <c r="H139" s="173"/>
      <c r="I139" s="173"/>
      <c r="J139" s="173"/>
      <c r="K139" s="173"/>
      <c r="L139" s="173"/>
      <c r="M139" s="330"/>
      <c r="N139" s="330"/>
      <c r="O139" s="330"/>
    </row>
    <row r="140" spans="1:19" s="103" customFormat="1" ht="16.5" customHeight="1">
      <c r="A140" s="174">
        <f>A139+0.1</f>
        <v>1.2000000000000002</v>
      </c>
      <c r="B140" s="163" t="s">
        <v>82</v>
      </c>
      <c r="C140" s="163" t="s">
        <v>57</v>
      </c>
      <c r="D140" s="175">
        <v>0.37</v>
      </c>
      <c r="E140" s="164">
        <f>D140*E138</f>
        <v>9.25</v>
      </c>
      <c r="F140" s="164"/>
      <c r="G140" s="164"/>
      <c r="H140" s="164"/>
      <c r="I140" s="164"/>
      <c r="J140" s="164"/>
      <c r="K140" s="164"/>
      <c r="L140" s="164"/>
      <c r="M140" s="330"/>
      <c r="N140" s="330"/>
      <c r="O140" s="330"/>
    </row>
    <row r="141" spans="1:19" s="103" customFormat="1" ht="16.5" customHeight="1">
      <c r="A141" s="174">
        <f t="shared" ref="A141:A143" si="12">A140+0.1</f>
        <v>1.3000000000000003</v>
      </c>
      <c r="B141" s="163" t="s">
        <v>136</v>
      </c>
      <c r="C141" s="163" t="s">
        <v>69</v>
      </c>
      <c r="D141" s="175" t="s">
        <v>26</v>
      </c>
      <c r="E141" s="164">
        <f>E144</f>
        <v>30.5</v>
      </c>
      <c r="F141" s="164"/>
      <c r="G141" s="164"/>
      <c r="H141" s="164"/>
      <c r="I141" s="164"/>
      <c r="J141" s="164"/>
      <c r="K141" s="164"/>
      <c r="L141" s="164"/>
      <c r="M141" s="330"/>
      <c r="N141" s="330"/>
      <c r="O141" s="330"/>
    </row>
    <row r="142" spans="1:19" s="103" customFormat="1" ht="16.5" customHeight="1">
      <c r="A142" s="174">
        <f t="shared" si="12"/>
        <v>1.4000000000000004</v>
      </c>
      <c r="B142" s="163" t="s">
        <v>137</v>
      </c>
      <c r="C142" s="163" t="s">
        <v>69</v>
      </c>
      <c r="D142" s="175" t="s">
        <v>26</v>
      </c>
      <c r="E142" s="164">
        <f>E144</f>
        <v>30.5</v>
      </c>
      <c r="F142" s="164"/>
      <c r="G142" s="164"/>
      <c r="H142" s="164"/>
      <c r="I142" s="164"/>
      <c r="J142" s="164"/>
      <c r="K142" s="164"/>
      <c r="L142" s="164"/>
      <c r="M142" s="330"/>
      <c r="N142" s="330"/>
      <c r="O142" s="330"/>
    </row>
    <row r="143" spans="1:19" s="103" customFormat="1" ht="16.5" customHeight="1">
      <c r="A143" s="174">
        <f t="shared" si="12"/>
        <v>1.5000000000000004</v>
      </c>
      <c r="B143" s="163" t="s">
        <v>138</v>
      </c>
      <c r="C143" s="163" t="s">
        <v>57</v>
      </c>
      <c r="D143" s="175">
        <v>9.7000000000000003E-3</v>
      </c>
      <c r="E143" s="164">
        <f>D143*E138</f>
        <v>0.24249999999999999</v>
      </c>
      <c r="F143" s="164"/>
      <c r="G143" s="164"/>
      <c r="H143" s="164"/>
      <c r="I143" s="164"/>
      <c r="J143" s="164"/>
      <c r="K143" s="164"/>
      <c r="L143" s="164"/>
      <c r="M143" s="330"/>
      <c r="N143" s="330"/>
      <c r="O143" s="330"/>
    </row>
    <row r="144" spans="1:19" s="103" customFormat="1" ht="16.5" customHeight="1">
      <c r="A144" s="147">
        <f>A143+0.1</f>
        <v>1.6000000000000005</v>
      </c>
      <c r="B144" s="110" t="s">
        <v>139</v>
      </c>
      <c r="C144" s="147" t="s">
        <v>69</v>
      </c>
      <c r="D144" s="161">
        <v>1.22</v>
      </c>
      <c r="E144" s="159">
        <f>D144*E138</f>
        <v>30.5</v>
      </c>
      <c r="F144" s="159"/>
      <c r="G144" s="159"/>
      <c r="H144" s="159"/>
      <c r="I144" s="159"/>
      <c r="J144" s="159"/>
      <c r="K144" s="159"/>
      <c r="L144" s="159"/>
      <c r="M144" s="147" t="s">
        <v>231</v>
      </c>
      <c r="N144" s="330" t="s">
        <v>225</v>
      </c>
      <c r="O144" s="330"/>
    </row>
    <row r="145" spans="1:18" s="103" customFormat="1" ht="16.5" customHeight="1">
      <c r="A145" s="147">
        <f>A144+0.1</f>
        <v>1.7000000000000006</v>
      </c>
      <c r="B145" s="147" t="s">
        <v>107</v>
      </c>
      <c r="C145" s="147" t="s">
        <v>32</v>
      </c>
      <c r="D145" s="161">
        <v>0.02</v>
      </c>
      <c r="E145" s="159">
        <f>D145*E138</f>
        <v>0.5</v>
      </c>
      <c r="F145" s="159"/>
      <c r="G145" s="159"/>
      <c r="H145" s="159"/>
      <c r="I145" s="159"/>
      <c r="J145" s="159"/>
      <c r="K145" s="159"/>
      <c r="L145" s="159"/>
      <c r="M145" s="330"/>
      <c r="N145" s="330"/>
      <c r="O145" s="330"/>
    </row>
    <row r="146" spans="1:18" s="103" customFormat="1" ht="39" customHeight="1">
      <c r="A146" s="166">
        <v>2</v>
      </c>
      <c r="B146" s="167" t="s">
        <v>216</v>
      </c>
      <c r="C146" s="167" t="s">
        <v>69</v>
      </c>
      <c r="D146" s="168"/>
      <c r="E146" s="168">
        <v>50</v>
      </c>
      <c r="F146" s="169"/>
      <c r="G146" s="159"/>
      <c r="H146" s="157"/>
      <c r="I146" s="157"/>
      <c r="J146" s="157"/>
      <c r="K146" s="157"/>
      <c r="L146" s="99"/>
    </row>
    <row r="147" spans="1:18" s="103" customFormat="1" ht="19.5" customHeight="1">
      <c r="A147" s="170">
        <f>A146+0.1</f>
        <v>2.1</v>
      </c>
      <c r="B147" s="171" t="s">
        <v>96</v>
      </c>
      <c r="C147" s="171" t="s">
        <v>30</v>
      </c>
      <c r="D147" s="172">
        <v>0.89</v>
      </c>
      <c r="E147" s="173">
        <f>D147*E146</f>
        <v>44.5</v>
      </c>
      <c r="F147" s="173"/>
      <c r="G147" s="173"/>
      <c r="H147" s="173"/>
      <c r="I147" s="173"/>
      <c r="J147" s="173"/>
      <c r="K147" s="173"/>
      <c r="L147" s="173"/>
    </row>
    <row r="148" spans="1:18" s="103" customFormat="1" ht="19.5" customHeight="1">
      <c r="A148" s="174">
        <f>A147+0.1</f>
        <v>2.2000000000000002</v>
      </c>
      <c r="B148" s="163" t="s">
        <v>136</v>
      </c>
      <c r="C148" s="163" t="s">
        <v>69</v>
      </c>
      <c r="D148" s="175" t="s">
        <v>26</v>
      </c>
      <c r="E148" s="164">
        <f>E151</f>
        <v>61</v>
      </c>
      <c r="F148" s="164"/>
      <c r="G148" s="164"/>
      <c r="H148" s="164"/>
      <c r="I148" s="164"/>
      <c r="J148" s="164"/>
      <c r="K148" s="164"/>
      <c r="L148" s="164"/>
    </row>
    <row r="149" spans="1:18" s="103" customFormat="1" ht="16.5" customHeight="1">
      <c r="A149" s="174">
        <f t="shared" ref="A149:A150" si="13">A148+0.1</f>
        <v>2.3000000000000003</v>
      </c>
      <c r="B149" s="163" t="s">
        <v>137</v>
      </c>
      <c r="C149" s="163" t="s">
        <v>69</v>
      </c>
      <c r="D149" s="175" t="s">
        <v>26</v>
      </c>
      <c r="E149" s="164">
        <f>E151</f>
        <v>61</v>
      </c>
      <c r="F149" s="164"/>
      <c r="G149" s="164"/>
      <c r="H149" s="164"/>
      <c r="I149" s="164"/>
      <c r="J149" s="164"/>
      <c r="K149" s="164"/>
      <c r="L149" s="164"/>
    </row>
    <row r="150" spans="1:18" s="103" customFormat="1" ht="16.5" customHeight="1">
      <c r="A150" s="174">
        <f t="shared" si="13"/>
        <v>2.4000000000000004</v>
      </c>
      <c r="B150" s="163" t="s">
        <v>138</v>
      </c>
      <c r="C150" s="163" t="s">
        <v>57</v>
      </c>
      <c r="D150" s="175">
        <v>9.7000000000000003E-3</v>
      </c>
      <c r="E150" s="164">
        <f>D150*E146</f>
        <v>0.48499999999999999</v>
      </c>
      <c r="F150" s="164"/>
      <c r="G150" s="164"/>
      <c r="H150" s="164"/>
      <c r="I150" s="164"/>
      <c r="J150" s="164"/>
      <c r="K150" s="164"/>
      <c r="L150" s="164"/>
    </row>
    <row r="151" spans="1:18" s="103" customFormat="1" ht="16.5" customHeight="1">
      <c r="A151" s="176">
        <f>A150+0.1</f>
        <v>2.5000000000000004</v>
      </c>
      <c r="B151" s="110" t="s">
        <v>141</v>
      </c>
      <c r="C151" s="110" t="s">
        <v>69</v>
      </c>
      <c r="D151" s="118">
        <v>1.22</v>
      </c>
      <c r="E151" s="118">
        <f>D151*E146</f>
        <v>61</v>
      </c>
      <c r="F151" s="118"/>
      <c r="G151" s="118"/>
      <c r="H151" s="127"/>
      <c r="I151" s="127"/>
      <c r="J151" s="127"/>
      <c r="K151" s="127"/>
      <c r="L151" s="127"/>
      <c r="M151" s="147" t="s">
        <v>224</v>
      </c>
      <c r="N151" s="330" t="s">
        <v>225</v>
      </c>
    </row>
    <row r="152" spans="1:18" s="103" customFormat="1" ht="16.5" customHeight="1">
      <c r="A152" s="176">
        <f>A151+0.1</f>
        <v>2.6000000000000005</v>
      </c>
      <c r="B152" s="147" t="s">
        <v>107</v>
      </c>
      <c r="C152" s="147" t="s">
        <v>32</v>
      </c>
      <c r="D152" s="161">
        <v>0.02</v>
      </c>
      <c r="E152" s="159">
        <f>D152*E146</f>
        <v>1</v>
      </c>
      <c r="F152" s="159"/>
      <c r="G152" s="159"/>
      <c r="H152" s="159"/>
      <c r="I152" s="159"/>
      <c r="J152" s="159"/>
      <c r="K152" s="159"/>
      <c r="L152" s="159"/>
    </row>
    <row r="153" spans="1:18" s="103" customFormat="1" ht="53.25" customHeight="1">
      <c r="A153" s="166">
        <v>3</v>
      </c>
      <c r="B153" s="116" t="s">
        <v>142</v>
      </c>
      <c r="C153" s="116" t="s">
        <v>28</v>
      </c>
      <c r="D153" s="99"/>
      <c r="E153" s="99">
        <f>E156/1000</f>
        <v>1.0900000000000001</v>
      </c>
      <c r="F153" s="99"/>
      <c r="G153" s="127"/>
      <c r="H153" s="127"/>
      <c r="I153" s="127"/>
      <c r="J153" s="127"/>
      <c r="K153" s="127"/>
      <c r="L153" s="99"/>
    </row>
    <row r="154" spans="1:18" s="103" customFormat="1" ht="16.5" customHeight="1">
      <c r="A154" s="170">
        <f>A153+0.1</f>
        <v>3.1</v>
      </c>
      <c r="B154" s="123" t="s">
        <v>52</v>
      </c>
      <c r="C154" s="123" t="s">
        <v>30</v>
      </c>
      <c r="D154" s="50">
        <v>12.3</v>
      </c>
      <c r="E154" s="50">
        <f>D154*E153</f>
        <v>13.407000000000002</v>
      </c>
      <c r="F154" s="177"/>
      <c r="G154" s="177"/>
      <c r="H154" s="173"/>
      <c r="I154" s="50"/>
      <c r="J154" s="177"/>
      <c r="K154" s="177"/>
      <c r="L154" s="50"/>
    </row>
    <row r="155" spans="1:18" s="103" customFormat="1" ht="16.5" customHeight="1">
      <c r="A155" s="174">
        <f>A154+0.1</f>
        <v>3.2</v>
      </c>
      <c r="B155" s="108" t="s">
        <v>67</v>
      </c>
      <c r="C155" s="108" t="s">
        <v>32</v>
      </c>
      <c r="D155" s="52">
        <v>1.4</v>
      </c>
      <c r="E155" s="52">
        <f>D155*E153</f>
        <v>1.526</v>
      </c>
      <c r="F155" s="126"/>
      <c r="G155" s="126"/>
      <c r="H155" s="126"/>
      <c r="I155" s="126"/>
      <c r="J155" s="52"/>
      <c r="K155" s="52"/>
      <c r="L155" s="126"/>
    </row>
    <row r="156" spans="1:18" s="103" customFormat="1" ht="16.5" customHeight="1">
      <c r="A156" s="176">
        <f>A155+0.1</f>
        <v>3.3000000000000003</v>
      </c>
      <c r="B156" s="110" t="s">
        <v>143</v>
      </c>
      <c r="C156" s="110" t="s">
        <v>77</v>
      </c>
      <c r="D156" s="118" t="s">
        <v>26</v>
      </c>
      <c r="E156" s="118">
        <v>1090</v>
      </c>
      <c r="F156" s="120"/>
      <c r="G156" s="118"/>
      <c r="H156" s="127"/>
      <c r="I156" s="127"/>
      <c r="J156" s="127"/>
      <c r="K156" s="127"/>
      <c r="L156" s="127"/>
    </row>
    <row r="157" spans="1:18" s="103" customFormat="1" ht="16.5" customHeight="1">
      <c r="A157" s="176">
        <f t="shared" ref="A157" si="14">A156+0.1</f>
        <v>3.4000000000000004</v>
      </c>
      <c r="B157" s="110" t="s">
        <v>33</v>
      </c>
      <c r="C157" s="110" t="s">
        <v>8</v>
      </c>
      <c r="D157" s="118">
        <v>7.15</v>
      </c>
      <c r="E157" s="118">
        <f>D157*E153</f>
        <v>7.7935000000000008</v>
      </c>
      <c r="F157" s="118"/>
      <c r="G157" s="118"/>
      <c r="H157" s="127"/>
      <c r="I157" s="127"/>
      <c r="J157" s="127"/>
      <c r="K157" s="127"/>
      <c r="L157" s="127"/>
    </row>
    <row r="158" spans="1:18" s="103" customFormat="1" ht="54" customHeight="1">
      <c r="A158" s="166">
        <v>4</v>
      </c>
      <c r="B158" s="116" t="s">
        <v>144</v>
      </c>
      <c r="C158" s="116" t="s">
        <v>41</v>
      </c>
      <c r="D158" s="99"/>
      <c r="E158" s="117">
        <v>0.17299999999999999</v>
      </c>
      <c r="F158" s="99"/>
      <c r="G158" s="127"/>
      <c r="H158" s="127"/>
      <c r="I158" s="127"/>
      <c r="J158" s="127"/>
      <c r="K158" s="127"/>
      <c r="L158" s="99"/>
    </row>
    <row r="159" spans="1:18" s="103" customFormat="1" ht="16.5" customHeight="1">
      <c r="A159" s="170">
        <f>A158+0.1</f>
        <v>4.0999999999999996</v>
      </c>
      <c r="B159" s="123" t="s">
        <v>52</v>
      </c>
      <c r="C159" s="123" t="s">
        <v>30</v>
      </c>
      <c r="D159" s="50">
        <v>137</v>
      </c>
      <c r="E159" s="50">
        <f>D159*E158</f>
        <v>23.700999999999997</v>
      </c>
      <c r="F159" s="177"/>
      <c r="G159" s="177"/>
      <c r="H159" s="173"/>
      <c r="I159" s="50"/>
      <c r="J159" s="177"/>
      <c r="K159" s="177"/>
      <c r="L159" s="50"/>
      <c r="R159" s="360">
        <v>4.5999999999999996</v>
      </c>
    </row>
    <row r="160" spans="1:18" s="103" customFormat="1" ht="16.5" customHeight="1">
      <c r="A160" s="174">
        <f>A159+0.1</f>
        <v>4.1999999999999993</v>
      </c>
      <c r="B160" s="108" t="s">
        <v>67</v>
      </c>
      <c r="C160" s="108" t="s">
        <v>32</v>
      </c>
      <c r="D160" s="52">
        <v>28.3</v>
      </c>
      <c r="E160" s="52">
        <f>D160*E158</f>
        <v>4.8959000000000001</v>
      </c>
      <c r="F160" s="126"/>
      <c r="G160" s="126"/>
      <c r="H160" s="126"/>
      <c r="I160" s="126"/>
      <c r="J160" s="52"/>
      <c r="K160" s="52"/>
      <c r="L160" s="126"/>
    </row>
    <row r="161" spans="1:19" s="103" customFormat="1" ht="16.5" customHeight="1">
      <c r="A161" s="176">
        <f>A160+0.1</f>
        <v>4.2999999999999989</v>
      </c>
      <c r="B161" s="110" t="s">
        <v>145</v>
      </c>
      <c r="C161" s="110" t="s">
        <v>69</v>
      </c>
      <c r="D161" s="118">
        <v>102</v>
      </c>
      <c r="E161" s="52">
        <f>D161*E158</f>
        <v>17.645999999999997</v>
      </c>
      <c r="F161" s="118"/>
      <c r="G161" s="118"/>
      <c r="H161" s="127"/>
      <c r="I161" s="127"/>
      <c r="J161" s="127"/>
      <c r="K161" s="127"/>
      <c r="L161" s="127"/>
    </row>
    <row r="162" spans="1:19" s="103" customFormat="1" ht="16.5" customHeight="1">
      <c r="A162" s="176">
        <f>A161+0.1</f>
        <v>4.3999999999999986</v>
      </c>
      <c r="B162" s="110" t="s">
        <v>33</v>
      </c>
      <c r="C162" s="110" t="s">
        <v>32</v>
      </c>
      <c r="D162" s="118">
        <v>62</v>
      </c>
      <c r="E162" s="118">
        <f>D162*E158</f>
        <v>10.725999999999999</v>
      </c>
      <c r="F162" s="118"/>
      <c r="G162" s="118"/>
      <c r="H162" s="127"/>
      <c r="I162" s="127"/>
      <c r="J162" s="127"/>
      <c r="K162" s="127"/>
      <c r="L162" s="127"/>
    </row>
    <row r="163" spans="1:19" s="103" customFormat="1" ht="39.75" customHeight="1">
      <c r="A163" s="166">
        <v>5</v>
      </c>
      <c r="B163" s="62" t="s">
        <v>146</v>
      </c>
      <c r="C163" s="62" t="s">
        <v>74</v>
      </c>
      <c r="D163" s="157"/>
      <c r="E163" s="157">
        <v>275</v>
      </c>
      <c r="F163" s="178"/>
      <c r="G163" s="159"/>
      <c r="H163" s="159"/>
      <c r="I163" s="159"/>
      <c r="J163" s="159"/>
      <c r="K163" s="159"/>
      <c r="L163" s="157"/>
    </row>
    <row r="164" spans="1:19" s="103" customFormat="1" ht="40.5" customHeight="1">
      <c r="A164" s="176">
        <f>A163+0.1</f>
        <v>5.0999999999999996</v>
      </c>
      <c r="B164" s="147" t="s">
        <v>146</v>
      </c>
      <c r="C164" s="147" t="s">
        <v>74</v>
      </c>
      <c r="D164" s="159" t="s">
        <v>26</v>
      </c>
      <c r="E164" s="159">
        <f>E163</f>
        <v>275</v>
      </c>
      <c r="F164" s="159"/>
      <c r="G164" s="159"/>
      <c r="H164" s="159"/>
      <c r="I164" s="159"/>
      <c r="J164" s="159"/>
      <c r="K164" s="159"/>
      <c r="L164" s="159"/>
    </row>
    <row r="165" spans="1:19" s="103" customFormat="1" ht="25.5" customHeight="1">
      <c r="A165" s="176">
        <f t="shared" ref="A165:A167" si="15">A164+0.1</f>
        <v>5.1999999999999993</v>
      </c>
      <c r="B165" s="179" t="s">
        <v>147</v>
      </c>
      <c r="C165" s="179" t="s">
        <v>100</v>
      </c>
      <c r="D165" s="159" t="s">
        <v>26</v>
      </c>
      <c r="E165" s="146">
        <v>68</v>
      </c>
      <c r="F165" s="146"/>
      <c r="G165" s="146"/>
      <c r="H165" s="122"/>
      <c r="I165" s="122"/>
      <c r="J165" s="122"/>
      <c r="K165" s="122"/>
      <c r="L165" s="127"/>
    </row>
    <row r="166" spans="1:19" s="103" customFormat="1" ht="20.25" customHeight="1">
      <c r="A166" s="176">
        <f t="shared" si="15"/>
        <v>5.2999999999999989</v>
      </c>
      <c r="B166" s="147" t="s">
        <v>148</v>
      </c>
      <c r="C166" s="147" t="s">
        <v>79</v>
      </c>
      <c r="D166" s="118" t="s">
        <v>105</v>
      </c>
      <c r="E166" s="159">
        <v>17</v>
      </c>
      <c r="F166" s="159"/>
      <c r="G166" s="159"/>
      <c r="H166" s="159"/>
      <c r="I166" s="159"/>
      <c r="J166" s="159"/>
      <c r="K166" s="159"/>
      <c r="L166" s="159"/>
    </row>
    <row r="167" spans="1:19" s="103" customFormat="1" ht="16.5" customHeight="1">
      <c r="A167" s="176">
        <f t="shared" si="15"/>
        <v>5.3999999999999986</v>
      </c>
      <c r="B167" s="147" t="s">
        <v>107</v>
      </c>
      <c r="C167" s="147" t="s">
        <v>149</v>
      </c>
      <c r="D167" s="159">
        <v>0.04</v>
      </c>
      <c r="E167" s="159">
        <f>D167*E163</f>
        <v>11</v>
      </c>
      <c r="F167" s="159"/>
      <c r="G167" s="159"/>
      <c r="H167" s="159"/>
      <c r="I167" s="159"/>
      <c r="J167" s="159"/>
      <c r="K167" s="159"/>
      <c r="L167" s="159"/>
    </row>
    <row r="168" spans="1:19" s="103" customFormat="1" ht="41.25" customHeight="1">
      <c r="A168" s="166">
        <v>6</v>
      </c>
      <c r="B168" s="167" t="s">
        <v>150</v>
      </c>
      <c r="C168" s="167" t="s">
        <v>151</v>
      </c>
      <c r="D168" s="168"/>
      <c r="E168" s="168">
        <f>E163/100</f>
        <v>2.75</v>
      </c>
      <c r="F168" s="168"/>
      <c r="G168" s="159"/>
      <c r="H168" s="159"/>
      <c r="I168" s="159"/>
      <c r="J168" s="159"/>
      <c r="K168" s="159"/>
      <c r="L168" s="157"/>
    </row>
    <row r="169" spans="1:19" s="103" customFormat="1" ht="16.5" customHeight="1">
      <c r="A169" s="170">
        <f>A168+0.1</f>
        <v>6.1</v>
      </c>
      <c r="B169" s="171" t="s">
        <v>96</v>
      </c>
      <c r="C169" s="171" t="s">
        <v>30</v>
      </c>
      <c r="D169" s="173">
        <v>0.8</v>
      </c>
      <c r="E169" s="173">
        <f>D169*E168</f>
        <v>2.2000000000000002</v>
      </c>
      <c r="F169" s="173"/>
      <c r="G169" s="173"/>
      <c r="H169" s="173"/>
      <c r="I169" s="173"/>
      <c r="J169" s="173"/>
      <c r="K169" s="173"/>
      <c r="L169" s="107"/>
      <c r="R169" s="360">
        <v>4.5999999999999996</v>
      </c>
    </row>
    <row r="170" spans="1:19" s="103" customFormat="1" ht="16.5" customHeight="1">
      <c r="A170" s="174">
        <f>A169+0.1</f>
        <v>6.1999999999999993</v>
      </c>
      <c r="B170" s="163" t="s">
        <v>152</v>
      </c>
      <c r="C170" s="163" t="s">
        <v>57</v>
      </c>
      <c r="D170" s="164">
        <v>0.32</v>
      </c>
      <c r="E170" s="164">
        <f>D170*E168</f>
        <v>0.88</v>
      </c>
      <c r="F170" s="164"/>
      <c r="G170" s="164"/>
      <c r="H170" s="164"/>
      <c r="I170" s="164"/>
      <c r="J170" s="164"/>
      <c r="K170" s="164"/>
      <c r="L170" s="164"/>
    </row>
    <row r="171" spans="1:19" s="103" customFormat="1" ht="30.75" customHeight="1">
      <c r="A171" s="176">
        <f>A170+0.1</f>
        <v>6.2999999999999989</v>
      </c>
      <c r="B171" s="147" t="s">
        <v>153</v>
      </c>
      <c r="C171" s="147" t="s">
        <v>69</v>
      </c>
      <c r="D171" s="159">
        <v>1.2</v>
      </c>
      <c r="E171" s="159">
        <f>D171*E168</f>
        <v>3.3</v>
      </c>
      <c r="F171" s="159"/>
      <c r="G171" s="159"/>
      <c r="H171" s="159"/>
      <c r="I171" s="159"/>
      <c r="J171" s="159"/>
      <c r="K171" s="159"/>
      <c r="L171" s="159"/>
      <c r="Q171" s="362"/>
      <c r="R171" s="291"/>
      <c r="S171" s="291"/>
    </row>
    <row r="172" spans="1:19" s="103" customFormat="1" ht="30.75" customHeight="1">
      <c r="A172" s="176">
        <f t="shared" ref="A172" si="16">A171+0.1</f>
        <v>6.3999999999999986</v>
      </c>
      <c r="B172" s="147" t="s">
        <v>107</v>
      </c>
      <c r="C172" s="147" t="s">
        <v>149</v>
      </c>
      <c r="D172" s="159">
        <v>0.02</v>
      </c>
      <c r="E172" s="159">
        <f>D172*E168</f>
        <v>5.5E-2</v>
      </c>
      <c r="F172" s="159"/>
      <c r="G172" s="159"/>
      <c r="H172" s="159"/>
      <c r="I172" s="159"/>
      <c r="J172" s="159"/>
      <c r="K172" s="159"/>
      <c r="L172" s="159"/>
      <c r="Q172" s="362"/>
      <c r="R172" s="291"/>
      <c r="S172" s="291"/>
    </row>
    <row r="173" spans="1:19" s="103" customFormat="1" ht="18.75" customHeight="1">
      <c r="A173" s="116"/>
      <c r="B173" s="62" t="s">
        <v>44</v>
      </c>
      <c r="C173" s="332"/>
      <c r="D173" s="332"/>
      <c r="E173" s="333"/>
      <c r="F173" s="332"/>
      <c r="G173" s="334"/>
      <c r="H173" s="332"/>
      <c r="I173" s="334"/>
      <c r="J173" s="332"/>
      <c r="K173" s="334"/>
      <c r="L173" s="335"/>
      <c r="M173" s="363">
        <f>G173+I173+K173</f>
        <v>0</v>
      </c>
      <c r="Q173" s="362"/>
      <c r="R173" s="291"/>
      <c r="S173" s="291"/>
    </row>
    <row r="174" spans="1:19" s="103" customFormat="1" ht="21" customHeight="1">
      <c r="A174" s="292"/>
      <c r="B174" s="293" t="s">
        <v>45</v>
      </c>
      <c r="C174" s="294" t="s">
        <v>32</v>
      </c>
      <c r="D174" s="301" t="s">
        <v>220</v>
      </c>
      <c r="E174" s="294"/>
      <c r="F174" s="293"/>
      <c r="G174" s="293"/>
      <c r="H174" s="293"/>
      <c r="I174" s="300"/>
      <c r="J174" s="293"/>
      <c r="K174" s="300"/>
      <c r="L174" s="295"/>
      <c r="Q174" s="362"/>
      <c r="R174" s="291"/>
      <c r="S174" s="291"/>
    </row>
    <row r="175" spans="1:19" s="103" customFormat="1" ht="20.25" customHeight="1">
      <c r="A175" s="292"/>
      <c r="B175" s="293" t="s">
        <v>46</v>
      </c>
      <c r="C175" s="294" t="s">
        <v>32</v>
      </c>
      <c r="D175" s="293"/>
      <c r="E175" s="294"/>
      <c r="F175" s="293"/>
      <c r="G175" s="293"/>
      <c r="H175" s="293"/>
      <c r="I175" s="300"/>
      <c r="J175" s="293"/>
      <c r="K175" s="300"/>
      <c r="L175" s="295"/>
      <c r="Q175" s="362"/>
      <c r="R175" s="291"/>
      <c r="S175" s="291"/>
    </row>
    <row r="176" spans="1:19" s="103" customFormat="1" ht="20.25" customHeight="1">
      <c r="A176" s="292"/>
      <c r="B176" s="293" t="s">
        <v>47</v>
      </c>
      <c r="C176" s="294" t="s">
        <v>32</v>
      </c>
      <c r="D176" s="301" t="s">
        <v>220</v>
      </c>
      <c r="E176" s="294"/>
      <c r="F176" s="293"/>
      <c r="G176" s="293"/>
      <c r="H176" s="293"/>
      <c r="I176" s="300"/>
      <c r="J176" s="293"/>
      <c r="K176" s="300"/>
      <c r="L176" s="295"/>
      <c r="Q176" s="362"/>
      <c r="R176" s="291"/>
      <c r="S176" s="291"/>
    </row>
    <row r="177" spans="1:19" s="103" customFormat="1" ht="23.25" customHeight="1">
      <c r="A177" s="116"/>
      <c r="B177" s="62" t="s">
        <v>154</v>
      </c>
      <c r="C177" s="332"/>
      <c r="D177" s="332"/>
      <c r="E177" s="333"/>
      <c r="F177" s="332"/>
      <c r="G177" s="339"/>
      <c r="H177" s="180"/>
      <c r="I177" s="334"/>
      <c r="J177" s="180"/>
      <c r="K177" s="334"/>
      <c r="L177" s="335"/>
      <c r="Q177" s="362"/>
      <c r="R177" s="291"/>
      <c r="S177" s="291"/>
    </row>
    <row r="178" spans="1:19" s="103" customFormat="1" ht="16.5" customHeight="1">
      <c r="A178" s="162"/>
      <c r="B178" s="62" t="s">
        <v>155</v>
      </c>
      <c r="C178" s="163"/>
      <c r="D178" s="164"/>
      <c r="E178" s="164"/>
      <c r="F178" s="164"/>
      <c r="G178" s="164"/>
      <c r="H178" s="164"/>
      <c r="I178" s="164"/>
      <c r="J178" s="164"/>
      <c r="K178" s="164"/>
      <c r="L178" s="165"/>
    </row>
    <row r="179" spans="1:19" ht="38.25" customHeight="1">
      <c r="A179" s="42" t="s">
        <v>24</v>
      </c>
      <c r="B179" s="43" t="s">
        <v>65</v>
      </c>
      <c r="C179" s="65" t="s">
        <v>41</v>
      </c>
      <c r="D179" s="45"/>
      <c r="E179" s="181">
        <v>3.0000000000000001E-3</v>
      </c>
      <c r="F179" s="67"/>
      <c r="G179" s="68"/>
      <c r="H179" s="68"/>
      <c r="I179" s="68"/>
      <c r="J179" s="68"/>
      <c r="K179" s="69"/>
      <c r="L179" s="20"/>
    </row>
    <row r="180" spans="1:19" ht="16.5" customHeight="1">
      <c r="A180" s="48">
        <f>A179+0.1</f>
        <v>1.1000000000000001</v>
      </c>
      <c r="B180" s="49" t="s">
        <v>66</v>
      </c>
      <c r="C180" s="60" t="s">
        <v>30</v>
      </c>
      <c r="D180" s="60">
        <v>89</v>
      </c>
      <c r="E180" s="60">
        <f>D180*E179</f>
        <v>0.26700000000000002</v>
      </c>
      <c r="F180" s="71"/>
      <c r="G180" s="71"/>
      <c r="H180" s="72"/>
      <c r="I180" s="72"/>
      <c r="J180" s="68"/>
      <c r="K180" s="69"/>
      <c r="L180" s="73"/>
    </row>
    <row r="181" spans="1:19" ht="16.5" customHeight="1">
      <c r="A181" s="182">
        <f t="shared" ref="A181:A183" si="17">A180+0.1</f>
        <v>1.2000000000000002</v>
      </c>
      <c r="B181" s="37" t="s">
        <v>67</v>
      </c>
      <c r="C181" s="37" t="s">
        <v>116</v>
      </c>
      <c r="D181" s="39">
        <v>37</v>
      </c>
      <c r="E181" s="40">
        <f>D181*E179</f>
        <v>0.111</v>
      </c>
      <c r="F181" s="74"/>
      <c r="G181" s="75"/>
      <c r="H181" s="75"/>
      <c r="I181" s="74"/>
      <c r="J181" s="40"/>
      <c r="K181" s="39"/>
      <c r="L181" s="75"/>
    </row>
    <row r="182" spans="1:19" ht="16.5" customHeight="1">
      <c r="A182" s="182">
        <f t="shared" si="17"/>
        <v>1.3000000000000003</v>
      </c>
      <c r="B182" s="81" t="s">
        <v>68</v>
      </c>
      <c r="C182" s="81" t="s">
        <v>69</v>
      </c>
      <c r="D182" s="32">
        <v>115</v>
      </c>
      <c r="E182" s="78">
        <f>D182*E179</f>
        <v>0.34500000000000003</v>
      </c>
      <c r="F182" s="78"/>
      <c r="G182" s="32"/>
      <c r="H182" s="92"/>
      <c r="I182" s="79"/>
      <c r="J182" s="79"/>
      <c r="K182" s="92"/>
      <c r="L182" s="92"/>
    </row>
    <row r="183" spans="1:19" ht="16.5" customHeight="1">
      <c r="A183" s="182">
        <f t="shared" si="17"/>
        <v>1.4000000000000004</v>
      </c>
      <c r="B183" s="34" t="s">
        <v>107</v>
      </c>
      <c r="C183" s="34" t="s">
        <v>149</v>
      </c>
      <c r="D183" s="33">
        <v>2</v>
      </c>
      <c r="E183" s="31">
        <f>D183*E179</f>
        <v>6.0000000000000001E-3</v>
      </c>
      <c r="F183" s="31"/>
      <c r="G183" s="33"/>
      <c r="H183" s="31"/>
      <c r="I183" s="33"/>
      <c r="J183" s="31"/>
      <c r="K183" s="33"/>
      <c r="L183" s="33"/>
    </row>
    <row r="184" spans="1:19" ht="39.75" customHeight="1">
      <c r="A184" s="183">
        <v>2</v>
      </c>
      <c r="B184" s="43" t="s">
        <v>156</v>
      </c>
      <c r="C184" s="43" t="s">
        <v>41</v>
      </c>
      <c r="D184" s="20"/>
      <c r="E184" s="44">
        <v>2.5000000000000001E-2</v>
      </c>
      <c r="F184" s="45"/>
      <c r="G184" s="92"/>
      <c r="H184" s="92"/>
      <c r="I184" s="79"/>
      <c r="J184" s="79"/>
      <c r="K184" s="92"/>
      <c r="L184" s="20"/>
    </row>
    <row r="185" spans="1:19" ht="16.5" customHeight="1">
      <c r="A185" s="184">
        <f>A184+0.1</f>
        <v>2.1</v>
      </c>
      <c r="B185" s="70" t="s">
        <v>52</v>
      </c>
      <c r="C185" s="70" t="s">
        <v>30</v>
      </c>
      <c r="D185" s="49">
        <v>450</v>
      </c>
      <c r="E185" s="60">
        <f>D185*E184</f>
        <v>11.25</v>
      </c>
      <c r="F185" s="185"/>
      <c r="G185" s="186"/>
      <c r="H185" s="26"/>
      <c r="I185" s="60"/>
      <c r="J185" s="185"/>
      <c r="K185" s="186"/>
      <c r="L185" s="49"/>
      <c r="R185" s="331">
        <v>4.5999999999999996</v>
      </c>
    </row>
    <row r="186" spans="1:19" ht="16.5" customHeight="1">
      <c r="A186" s="187">
        <f>A185+0.1</f>
        <v>2.2000000000000002</v>
      </c>
      <c r="B186" s="37" t="s">
        <v>67</v>
      </c>
      <c r="C186" s="37" t="s">
        <v>32</v>
      </c>
      <c r="D186" s="39">
        <v>37</v>
      </c>
      <c r="E186" s="40">
        <f>D186*E184</f>
        <v>0.92500000000000004</v>
      </c>
      <c r="F186" s="74"/>
      <c r="G186" s="75"/>
      <c r="H186" s="75"/>
      <c r="I186" s="74"/>
      <c r="J186" s="40"/>
      <c r="K186" s="39"/>
      <c r="L186" s="75"/>
    </row>
    <row r="187" spans="1:19" ht="16.5" customHeight="1">
      <c r="A187" s="188">
        <f>A186+0.1</f>
        <v>2.3000000000000003</v>
      </c>
      <c r="B187" s="81" t="s">
        <v>157</v>
      </c>
      <c r="C187" s="81" t="s">
        <v>69</v>
      </c>
      <c r="D187" s="32">
        <v>102</v>
      </c>
      <c r="E187" s="78">
        <f>D187*E184</f>
        <v>2.5500000000000003</v>
      </c>
      <c r="F187" s="189"/>
      <c r="G187" s="32"/>
      <c r="H187" s="92"/>
      <c r="I187" s="79"/>
      <c r="J187" s="79"/>
      <c r="K187" s="92"/>
      <c r="L187" s="92"/>
    </row>
    <row r="188" spans="1:19" s="103" customFormat="1" ht="16.5" customHeight="1">
      <c r="A188" s="188">
        <f t="shared" ref="A188:A189" si="18">A187+0.1</f>
        <v>2.4000000000000004</v>
      </c>
      <c r="B188" s="110" t="s">
        <v>198</v>
      </c>
      <c r="C188" s="110" t="s">
        <v>74</v>
      </c>
      <c r="D188" s="118">
        <v>161</v>
      </c>
      <c r="E188" s="118">
        <f>D188*E184</f>
        <v>4.0250000000000004</v>
      </c>
      <c r="F188" s="234"/>
      <c r="G188" s="118"/>
      <c r="H188" s="127"/>
      <c r="I188" s="127"/>
      <c r="J188" s="127"/>
      <c r="K188" s="127"/>
      <c r="L188" s="127"/>
      <c r="M188" s="103" t="s">
        <v>226</v>
      </c>
    </row>
    <row r="189" spans="1:19" s="103" customFormat="1" ht="16.5" customHeight="1">
      <c r="A189" s="188">
        <f t="shared" si="18"/>
        <v>2.5000000000000004</v>
      </c>
      <c r="B189" s="110" t="s">
        <v>199</v>
      </c>
      <c r="C189" s="110" t="s">
        <v>69</v>
      </c>
      <c r="D189" s="118">
        <v>2</v>
      </c>
      <c r="E189" s="118">
        <f>D189*E184</f>
        <v>0.05</v>
      </c>
      <c r="F189" s="234"/>
      <c r="G189" s="118"/>
      <c r="H189" s="127"/>
      <c r="I189" s="127"/>
      <c r="J189" s="127"/>
      <c r="K189" s="127"/>
      <c r="L189" s="127"/>
    </row>
    <row r="190" spans="1:19" ht="16.5" customHeight="1">
      <c r="A190" s="188">
        <f>A189+0.1</f>
        <v>2.6000000000000005</v>
      </c>
      <c r="B190" s="81" t="s">
        <v>33</v>
      </c>
      <c r="C190" s="81" t="s">
        <v>8</v>
      </c>
      <c r="D190" s="32">
        <v>28</v>
      </c>
      <c r="E190" s="78">
        <f>D190*E184</f>
        <v>0.70000000000000007</v>
      </c>
      <c r="F190" s="78"/>
      <c r="G190" s="32"/>
      <c r="H190" s="92"/>
      <c r="I190" s="79"/>
      <c r="J190" s="79"/>
      <c r="K190" s="92"/>
      <c r="L190" s="92"/>
    </row>
    <row r="191" spans="1:19" ht="35.25" customHeight="1">
      <c r="A191" s="183">
        <v>3</v>
      </c>
      <c r="B191" s="11" t="s">
        <v>158</v>
      </c>
      <c r="C191" s="11" t="s">
        <v>159</v>
      </c>
      <c r="D191" s="33"/>
      <c r="E191" s="31">
        <v>2</v>
      </c>
      <c r="F191" s="31"/>
      <c r="G191" s="33"/>
      <c r="H191" s="33"/>
      <c r="I191" s="33"/>
      <c r="J191" s="31"/>
      <c r="K191" s="33"/>
      <c r="L191" s="24"/>
    </row>
    <row r="192" spans="1:19" ht="16.5" customHeight="1">
      <c r="A192" s="184">
        <f>A191+0.1</f>
        <v>3.1</v>
      </c>
      <c r="B192" s="70" t="s">
        <v>52</v>
      </c>
      <c r="C192" s="70" t="s">
        <v>116</v>
      </c>
      <c r="D192" s="49" t="s">
        <v>26</v>
      </c>
      <c r="E192" s="60">
        <v>2</v>
      </c>
      <c r="F192" s="185"/>
      <c r="G192" s="186"/>
      <c r="H192" s="26"/>
      <c r="I192" s="60"/>
      <c r="J192" s="185"/>
      <c r="K192" s="186"/>
      <c r="L192" s="49"/>
    </row>
    <row r="193" spans="1:19" ht="16.5" customHeight="1">
      <c r="A193" s="188">
        <f>A192+0.1</f>
        <v>3.2</v>
      </c>
      <c r="B193" s="81" t="s">
        <v>160</v>
      </c>
      <c r="C193" s="81" t="s">
        <v>114</v>
      </c>
      <c r="D193" s="32" t="s">
        <v>26</v>
      </c>
      <c r="E193" s="78">
        <f>9.46*E191</f>
        <v>18.920000000000002</v>
      </c>
      <c r="F193" s="78"/>
      <c r="G193" s="32"/>
      <c r="H193" s="92"/>
      <c r="I193" s="79"/>
      <c r="J193" s="79"/>
      <c r="K193" s="92"/>
      <c r="L193" s="92"/>
      <c r="O193" s="190">
        <f>F193:F1906</f>
        <v>0</v>
      </c>
    </row>
    <row r="194" spans="1:19" ht="16.5" customHeight="1">
      <c r="A194" s="188">
        <f t="shared" ref="A194:A195" si="19">A193+0.1</f>
        <v>3.3000000000000003</v>
      </c>
      <c r="B194" s="81" t="s">
        <v>161</v>
      </c>
      <c r="C194" s="81" t="s">
        <v>114</v>
      </c>
      <c r="D194" s="78" t="s">
        <v>26</v>
      </c>
      <c r="E194" s="78">
        <f>8.18*E191</f>
        <v>16.36</v>
      </c>
      <c r="F194" s="78"/>
      <c r="G194" s="32"/>
      <c r="H194" s="92"/>
      <c r="I194" s="79"/>
      <c r="J194" s="79"/>
      <c r="K194" s="92"/>
      <c r="L194" s="92"/>
      <c r="O194" s="5">
        <f>0.28*E194</f>
        <v>4.5808</v>
      </c>
    </row>
    <row r="195" spans="1:19" s="103" customFormat="1" ht="16.5" customHeight="1">
      <c r="A195" s="191">
        <f t="shared" si="19"/>
        <v>3.4000000000000004</v>
      </c>
      <c r="B195" s="110" t="s">
        <v>162</v>
      </c>
      <c r="C195" s="110" t="s">
        <v>77</v>
      </c>
      <c r="D195" s="159" t="s">
        <v>26</v>
      </c>
      <c r="E195" s="159">
        <v>19.2</v>
      </c>
      <c r="F195" s="159"/>
      <c r="G195" s="159"/>
      <c r="H195" s="159"/>
      <c r="I195" s="159"/>
      <c r="J195" s="159"/>
      <c r="K195" s="159"/>
      <c r="L195" s="127"/>
    </row>
    <row r="196" spans="1:19" s="103" customFormat="1" ht="16.5" customHeight="1">
      <c r="A196" s="191">
        <f>A195+0.1</f>
        <v>3.5000000000000004</v>
      </c>
      <c r="B196" s="110" t="s">
        <v>163</v>
      </c>
      <c r="C196" s="110" t="s">
        <v>74</v>
      </c>
      <c r="D196" s="159" t="s">
        <v>26</v>
      </c>
      <c r="E196" s="159">
        <v>25.6</v>
      </c>
      <c r="F196" s="159"/>
      <c r="G196" s="159"/>
      <c r="H196" s="159"/>
      <c r="I196" s="159"/>
      <c r="J196" s="159"/>
      <c r="K196" s="159"/>
      <c r="L196" s="127"/>
    </row>
    <row r="197" spans="1:19" s="103" customFormat="1" ht="16.5" customHeight="1">
      <c r="A197" s="191">
        <f t="shared" ref="A197" si="20">A196+0.1</f>
        <v>3.6000000000000005</v>
      </c>
      <c r="B197" s="110" t="s">
        <v>164</v>
      </c>
      <c r="C197" s="110" t="s">
        <v>165</v>
      </c>
      <c r="D197" s="118" t="s">
        <v>26</v>
      </c>
      <c r="E197" s="118">
        <v>1</v>
      </c>
      <c r="F197" s="118"/>
      <c r="G197" s="118"/>
      <c r="H197" s="127"/>
      <c r="I197" s="127"/>
      <c r="J197" s="127"/>
      <c r="K197" s="127"/>
      <c r="L197" s="127"/>
    </row>
    <row r="198" spans="1:19" s="103" customFormat="1" ht="33" customHeight="1">
      <c r="A198" s="166">
        <v>4</v>
      </c>
      <c r="B198" s="62" t="s">
        <v>166</v>
      </c>
      <c r="C198" s="62" t="s">
        <v>159</v>
      </c>
      <c r="D198" s="159"/>
      <c r="E198" s="159">
        <v>2</v>
      </c>
      <c r="F198" s="159"/>
      <c r="G198" s="159"/>
      <c r="H198" s="159"/>
      <c r="I198" s="159"/>
      <c r="J198" s="159"/>
      <c r="K198" s="159"/>
      <c r="L198" s="157"/>
    </row>
    <row r="199" spans="1:19" s="103" customFormat="1" ht="15" customHeight="1">
      <c r="A199" s="170">
        <f>A198+0.1</f>
        <v>4.0999999999999996</v>
      </c>
      <c r="B199" s="123" t="s">
        <v>52</v>
      </c>
      <c r="C199" s="123" t="s">
        <v>116</v>
      </c>
      <c r="D199" s="50" t="s">
        <v>26</v>
      </c>
      <c r="E199" s="50">
        <v>2</v>
      </c>
      <c r="F199" s="177"/>
      <c r="G199" s="177"/>
      <c r="H199" s="173"/>
      <c r="I199" s="50"/>
      <c r="J199" s="177"/>
      <c r="K199" s="177"/>
      <c r="L199" s="50"/>
    </row>
    <row r="200" spans="1:19" s="103" customFormat="1" ht="16.5" customHeight="1">
      <c r="A200" s="191">
        <f>A199+0.1</f>
        <v>4.1999999999999993</v>
      </c>
      <c r="B200" s="179" t="s">
        <v>167</v>
      </c>
      <c r="C200" s="179" t="s">
        <v>100</v>
      </c>
      <c r="D200" s="146" t="s">
        <v>26</v>
      </c>
      <c r="E200" s="146">
        <v>13.48</v>
      </c>
      <c r="F200" s="146"/>
      <c r="G200" s="146"/>
      <c r="H200" s="122"/>
      <c r="I200" s="122"/>
      <c r="J200" s="122"/>
      <c r="K200" s="122"/>
      <c r="L200" s="127"/>
      <c r="O200" s="103">
        <f>E200*0.6</f>
        <v>8.0879999999999992</v>
      </c>
      <c r="Q200" s="312"/>
      <c r="R200" s="312"/>
      <c r="S200" s="312"/>
    </row>
    <row r="201" spans="1:19" s="312" customFormat="1" ht="18.75" customHeight="1">
      <c r="A201" s="191">
        <f t="shared" ref="A201:A204" si="21">A200+0.1</f>
        <v>4.2999999999999989</v>
      </c>
      <c r="B201" s="179" t="s">
        <v>168</v>
      </c>
      <c r="C201" s="179" t="s">
        <v>25</v>
      </c>
      <c r="D201" s="146" t="s">
        <v>26</v>
      </c>
      <c r="E201" s="146">
        <v>0.5</v>
      </c>
      <c r="F201" s="146"/>
      <c r="G201" s="146"/>
      <c r="H201" s="122"/>
      <c r="I201" s="122"/>
      <c r="J201" s="122"/>
      <c r="K201" s="122"/>
      <c r="L201" s="127"/>
      <c r="O201" s="385">
        <f>E201</f>
        <v>0.5</v>
      </c>
      <c r="Q201" s="103"/>
      <c r="R201" s="103"/>
      <c r="S201" s="103"/>
    </row>
    <row r="202" spans="1:19" s="103" customFormat="1" ht="16.5" customHeight="1">
      <c r="A202" s="191">
        <f t="shared" si="21"/>
        <v>4.3999999999999986</v>
      </c>
      <c r="B202" s="179" t="s">
        <v>169</v>
      </c>
      <c r="C202" s="179" t="s">
        <v>25</v>
      </c>
      <c r="D202" s="146" t="s">
        <v>26</v>
      </c>
      <c r="E202" s="146">
        <v>0.65</v>
      </c>
      <c r="F202" s="146"/>
      <c r="G202" s="146"/>
      <c r="H202" s="122"/>
      <c r="I202" s="122"/>
      <c r="J202" s="122"/>
      <c r="K202" s="122"/>
      <c r="L202" s="127"/>
      <c r="O202" s="385">
        <f>E202</f>
        <v>0.65</v>
      </c>
    </row>
    <row r="203" spans="1:19" s="103" customFormat="1" ht="19.5" customHeight="1">
      <c r="A203" s="191">
        <f t="shared" si="21"/>
        <v>4.4999999999999982</v>
      </c>
      <c r="B203" s="179" t="s">
        <v>170</v>
      </c>
      <c r="C203" s="179" t="s">
        <v>116</v>
      </c>
      <c r="D203" s="146" t="s">
        <v>26</v>
      </c>
      <c r="E203" s="146">
        <v>2</v>
      </c>
      <c r="F203" s="146"/>
      <c r="G203" s="146"/>
      <c r="H203" s="122"/>
      <c r="I203" s="122"/>
      <c r="J203" s="122"/>
      <c r="K203" s="122"/>
      <c r="L203" s="127"/>
      <c r="O203" s="363">
        <f>SUM(O193:O202)</f>
        <v>13.8188</v>
      </c>
    </row>
    <row r="204" spans="1:19" s="103" customFormat="1" ht="16.5" customHeight="1">
      <c r="A204" s="191">
        <f t="shared" si="21"/>
        <v>4.5999999999999979</v>
      </c>
      <c r="B204" s="110" t="s">
        <v>164</v>
      </c>
      <c r="C204" s="110" t="s">
        <v>165</v>
      </c>
      <c r="D204" s="118" t="s">
        <v>26</v>
      </c>
      <c r="E204" s="118">
        <v>1</v>
      </c>
      <c r="F204" s="118"/>
      <c r="G204" s="118"/>
      <c r="H204" s="127"/>
      <c r="I204" s="127"/>
      <c r="J204" s="127"/>
      <c r="K204" s="127"/>
      <c r="L204" s="127"/>
      <c r="M204" s="103" t="s">
        <v>227</v>
      </c>
    </row>
    <row r="205" spans="1:19" s="103" customFormat="1" ht="57.75" customHeight="1">
      <c r="A205" s="121">
        <v>5</v>
      </c>
      <c r="B205" s="62" t="s">
        <v>128</v>
      </c>
      <c r="C205" s="62" t="s">
        <v>109</v>
      </c>
      <c r="D205" s="157"/>
      <c r="E205" s="157">
        <f>O203</f>
        <v>13.8188</v>
      </c>
      <c r="F205" s="157"/>
      <c r="G205" s="157"/>
      <c r="H205" s="157"/>
      <c r="I205" s="157"/>
      <c r="J205" s="157"/>
      <c r="K205" s="157"/>
      <c r="L205" s="157"/>
      <c r="Q205" s="362"/>
      <c r="R205" s="291"/>
      <c r="S205" s="291"/>
    </row>
    <row r="206" spans="1:19" s="103" customFormat="1" ht="18" customHeight="1">
      <c r="A206" s="171">
        <f t="shared" ref="A206:A210" si="22">A205+0.1</f>
        <v>5.0999999999999996</v>
      </c>
      <c r="B206" s="171" t="s">
        <v>121</v>
      </c>
      <c r="C206" s="171" t="s">
        <v>30</v>
      </c>
      <c r="D206" s="172">
        <v>0.38800000000000001</v>
      </c>
      <c r="E206" s="173">
        <f>E205*D206</f>
        <v>5.3616944000000002</v>
      </c>
      <c r="F206" s="173"/>
      <c r="G206" s="173"/>
      <c r="H206" s="173"/>
      <c r="I206" s="173"/>
      <c r="J206" s="173"/>
      <c r="K206" s="173"/>
      <c r="L206" s="173"/>
      <c r="Q206" s="362"/>
      <c r="R206" s="291"/>
      <c r="S206" s="291"/>
    </row>
    <row r="207" spans="1:19" s="103" customFormat="1" ht="18" customHeight="1">
      <c r="A207" s="193">
        <f t="shared" si="22"/>
        <v>5.1999999999999993</v>
      </c>
      <c r="B207" s="193" t="s">
        <v>129</v>
      </c>
      <c r="C207" s="194" t="s">
        <v>32</v>
      </c>
      <c r="D207" s="195">
        <v>3.0000000000000001E-3</v>
      </c>
      <c r="E207" s="196">
        <f>D207*E205</f>
        <v>4.1456399999999997E-2</v>
      </c>
      <c r="F207" s="196"/>
      <c r="G207" s="196"/>
      <c r="H207" s="196"/>
      <c r="I207" s="196"/>
      <c r="J207" s="196"/>
      <c r="K207" s="196"/>
      <c r="L207" s="196"/>
      <c r="Q207" s="362"/>
      <c r="R207" s="291"/>
      <c r="S207" s="291"/>
    </row>
    <row r="208" spans="1:19" s="103" customFormat="1" ht="18" customHeight="1">
      <c r="A208" s="110">
        <f t="shared" si="22"/>
        <v>5.2999999999999989</v>
      </c>
      <c r="B208" s="147" t="s">
        <v>131</v>
      </c>
      <c r="C208" s="147" t="s">
        <v>77</v>
      </c>
      <c r="D208" s="161">
        <v>0.253</v>
      </c>
      <c r="E208" s="159">
        <f>D208*E205</f>
        <v>3.4961563999999998</v>
      </c>
      <c r="F208" s="159"/>
      <c r="G208" s="159"/>
      <c r="H208" s="159"/>
      <c r="I208" s="159"/>
      <c r="J208" s="159"/>
      <c r="K208" s="159"/>
      <c r="L208" s="159"/>
      <c r="Q208" s="362"/>
      <c r="R208" s="291"/>
      <c r="S208" s="291"/>
    </row>
    <row r="209" spans="1:25" s="103" customFormat="1" ht="18" customHeight="1">
      <c r="A209" s="110">
        <f t="shared" si="22"/>
        <v>5.3999999999999986</v>
      </c>
      <c r="B209" s="147" t="s">
        <v>130</v>
      </c>
      <c r="C209" s="147" t="s">
        <v>74</v>
      </c>
      <c r="D209" s="159" t="s">
        <v>26</v>
      </c>
      <c r="E209" s="159">
        <f>E206*0.1</f>
        <v>0.53616944</v>
      </c>
      <c r="F209" s="159"/>
      <c r="G209" s="159"/>
      <c r="H209" s="159"/>
      <c r="I209" s="159"/>
      <c r="J209" s="159"/>
      <c r="K209" s="159"/>
      <c r="L209" s="159"/>
      <c r="M209" s="103" t="s">
        <v>227</v>
      </c>
      <c r="Q209" s="362"/>
      <c r="R209" s="291"/>
      <c r="S209" s="291"/>
    </row>
    <row r="210" spans="1:25" s="103" customFormat="1" ht="18" customHeight="1">
      <c r="A210" s="110">
        <f t="shared" si="22"/>
        <v>5.4999999999999982</v>
      </c>
      <c r="B210" s="147" t="s">
        <v>171</v>
      </c>
      <c r="C210" s="147" t="s">
        <v>77</v>
      </c>
      <c r="D210" s="161">
        <v>2.7E-2</v>
      </c>
      <c r="E210" s="159">
        <f>E205*D210</f>
        <v>0.37310759999999998</v>
      </c>
      <c r="F210" s="159"/>
      <c r="G210" s="159"/>
      <c r="H210" s="159"/>
      <c r="I210" s="159"/>
      <c r="J210" s="159"/>
      <c r="K210" s="159"/>
      <c r="L210" s="159"/>
      <c r="M210" s="103" t="s">
        <v>227</v>
      </c>
      <c r="Q210" s="362"/>
      <c r="R210" s="291"/>
      <c r="S210" s="291"/>
    </row>
    <row r="211" spans="1:25" s="103" customFormat="1" ht="18" customHeight="1">
      <c r="A211" s="110">
        <f>A208+0.1</f>
        <v>5.3999999999999986</v>
      </c>
      <c r="B211" s="147" t="s">
        <v>33</v>
      </c>
      <c r="C211" s="147" t="s">
        <v>32</v>
      </c>
      <c r="D211" s="161">
        <v>1.9E-3</v>
      </c>
      <c r="E211" s="159">
        <f>D211*E205</f>
        <v>2.625572E-2</v>
      </c>
      <c r="F211" s="159"/>
      <c r="G211" s="159"/>
      <c r="H211" s="159"/>
      <c r="I211" s="159"/>
      <c r="J211" s="159"/>
      <c r="K211" s="159"/>
      <c r="L211" s="159"/>
      <c r="Q211" s="362"/>
      <c r="R211" s="291"/>
      <c r="S211" s="291"/>
    </row>
    <row r="212" spans="1:25" ht="18" customHeight="1">
      <c r="A212" s="292"/>
      <c r="B212" s="232" t="s">
        <v>44</v>
      </c>
      <c r="C212" s="293"/>
      <c r="D212" s="293"/>
      <c r="E212" s="294"/>
      <c r="F212" s="294"/>
      <c r="G212" s="300"/>
      <c r="H212" s="293"/>
      <c r="I212" s="300"/>
      <c r="J212" s="294"/>
      <c r="K212" s="300"/>
      <c r="L212" s="295"/>
      <c r="M212" s="190">
        <f>G212+I212+K212</f>
        <v>0</v>
      </c>
      <c r="P212" s="190"/>
      <c r="Q212" s="324"/>
      <c r="R212" s="41"/>
      <c r="S212" s="41"/>
    </row>
    <row r="213" spans="1:25" ht="18" customHeight="1">
      <c r="A213" s="292"/>
      <c r="B213" s="293" t="s">
        <v>45</v>
      </c>
      <c r="C213" s="294" t="s">
        <v>32</v>
      </c>
      <c r="D213" s="301" t="s">
        <v>220</v>
      </c>
      <c r="E213" s="294"/>
      <c r="F213" s="294"/>
      <c r="G213" s="293"/>
      <c r="H213" s="293"/>
      <c r="I213" s="300"/>
      <c r="J213" s="294"/>
      <c r="K213" s="300"/>
      <c r="L213" s="295"/>
      <c r="M213" s="190">
        <f>SUM(L205,L184,L179)</f>
        <v>0</v>
      </c>
      <c r="N213" s="410">
        <f>M213+M214</f>
        <v>0</v>
      </c>
      <c r="Q213" s="324"/>
      <c r="R213" s="41"/>
      <c r="S213" s="41"/>
    </row>
    <row r="214" spans="1:25" ht="18" customHeight="1">
      <c r="A214" s="296"/>
      <c r="B214" s="296" t="s">
        <v>132</v>
      </c>
      <c r="C214" s="296" t="s">
        <v>32</v>
      </c>
      <c r="D214" s="302" t="s">
        <v>220</v>
      </c>
      <c r="E214" s="296"/>
      <c r="F214" s="296"/>
      <c r="G214" s="297"/>
      <c r="H214" s="297"/>
      <c r="I214" s="297"/>
      <c r="J214" s="296"/>
      <c r="K214" s="297"/>
      <c r="L214" s="297"/>
      <c r="M214" s="190">
        <f>SUM(L198,L191)</f>
        <v>0</v>
      </c>
      <c r="N214" s="411"/>
      <c r="Q214" s="324"/>
      <c r="R214" s="41"/>
      <c r="S214" s="41"/>
    </row>
    <row r="215" spans="1:25" ht="18" customHeight="1">
      <c r="A215" s="292"/>
      <c r="B215" s="293" t="s">
        <v>46</v>
      </c>
      <c r="C215" s="294" t="s">
        <v>32</v>
      </c>
      <c r="D215" s="293"/>
      <c r="E215" s="294"/>
      <c r="F215" s="294"/>
      <c r="G215" s="293"/>
      <c r="H215" s="293"/>
      <c r="I215" s="300"/>
      <c r="J215" s="294"/>
      <c r="K215" s="300"/>
      <c r="L215" s="295"/>
      <c r="Q215" s="324"/>
      <c r="R215" s="41"/>
      <c r="S215" s="41"/>
    </row>
    <row r="216" spans="1:25" ht="18" customHeight="1">
      <c r="A216" s="292"/>
      <c r="B216" s="293" t="s">
        <v>47</v>
      </c>
      <c r="C216" s="294" t="s">
        <v>32</v>
      </c>
      <c r="D216" s="301" t="s">
        <v>220</v>
      </c>
      <c r="E216" s="294"/>
      <c r="F216" s="294"/>
      <c r="G216" s="293"/>
      <c r="H216" s="293"/>
      <c r="I216" s="300"/>
      <c r="J216" s="294"/>
      <c r="K216" s="300"/>
      <c r="L216" s="295"/>
      <c r="Q216" s="324"/>
      <c r="R216" s="41"/>
      <c r="S216" s="41"/>
    </row>
    <row r="217" spans="1:25" ht="18" customHeight="1">
      <c r="A217" s="292"/>
      <c r="B217" s="232" t="s">
        <v>172</v>
      </c>
      <c r="C217" s="293"/>
      <c r="D217" s="293"/>
      <c r="E217" s="294"/>
      <c r="F217" s="294"/>
      <c r="G217" s="303"/>
      <c r="H217" s="293"/>
      <c r="I217" s="300"/>
      <c r="J217" s="294"/>
      <c r="K217" s="300"/>
      <c r="L217" s="295"/>
      <c r="Q217" s="324"/>
      <c r="R217" s="41"/>
      <c r="S217" s="41"/>
    </row>
    <row r="218" spans="1:25" ht="30.75" customHeight="1">
      <c r="A218" s="235"/>
      <c r="B218" s="237" t="s">
        <v>243</v>
      </c>
      <c r="C218" s="236"/>
      <c r="D218" s="210"/>
      <c r="E218" s="238"/>
      <c r="F218" s="238"/>
      <c r="G218" s="238"/>
      <c r="H218" s="238"/>
      <c r="I218" s="238"/>
      <c r="J218" s="238"/>
      <c r="K218" s="238"/>
      <c r="L218" s="239"/>
      <c r="Q218" s="324"/>
      <c r="R218" s="41"/>
      <c r="S218" s="41"/>
    </row>
    <row r="219" spans="1:25" ht="51.75" customHeight="1">
      <c r="A219" s="240">
        <v>2</v>
      </c>
      <c r="B219" s="63" t="s">
        <v>201</v>
      </c>
      <c r="C219" s="237" t="s">
        <v>37</v>
      </c>
      <c r="D219" s="254"/>
      <c r="E219" s="255">
        <v>4</v>
      </c>
      <c r="F219" s="239"/>
      <c r="G219" s="256"/>
      <c r="H219" s="255"/>
      <c r="I219" s="253"/>
      <c r="J219" s="238"/>
      <c r="K219" s="210"/>
      <c r="L219" s="255"/>
      <c r="Q219" s="324"/>
      <c r="R219" s="41"/>
      <c r="S219" s="41"/>
    </row>
    <row r="220" spans="1:25" ht="18" customHeight="1">
      <c r="A220" s="247">
        <f>A219+0.1</f>
        <v>2.1</v>
      </c>
      <c r="B220" s="236" t="s">
        <v>96</v>
      </c>
      <c r="C220" s="236" t="s">
        <v>32</v>
      </c>
      <c r="D220" s="257">
        <v>2.52</v>
      </c>
      <c r="E220" s="210">
        <f>D220*E219</f>
        <v>10.08</v>
      </c>
      <c r="F220" s="238"/>
      <c r="G220" s="253"/>
      <c r="H220" s="210"/>
      <c r="I220" s="253"/>
      <c r="J220" s="238"/>
      <c r="K220" s="210"/>
      <c r="L220" s="210"/>
      <c r="Q220" s="324"/>
      <c r="R220" s="41"/>
      <c r="S220" s="41"/>
    </row>
    <row r="221" spans="1:25" ht="18" customHeight="1">
      <c r="A221" s="258">
        <f>A220+0.1</f>
        <v>2.2000000000000002</v>
      </c>
      <c r="B221" s="259" t="s">
        <v>202</v>
      </c>
      <c r="C221" s="260" t="s">
        <v>57</v>
      </c>
      <c r="D221" s="261">
        <v>1.2</v>
      </c>
      <c r="E221" s="261">
        <f>D221*E219</f>
        <v>4.8</v>
      </c>
      <c r="F221" s="262"/>
      <c r="G221" s="263"/>
      <c r="H221" s="259"/>
      <c r="I221" s="263"/>
      <c r="J221" s="264"/>
      <c r="K221" s="265"/>
      <c r="L221" s="266"/>
      <c r="Q221" s="324"/>
      <c r="R221" s="41"/>
      <c r="S221" s="41"/>
    </row>
    <row r="222" spans="1:25" ht="18" customHeight="1">
      <c r="A222" s="258">
        <f>A221+0.1</f>
        <v>2.3000000000000003</v>
      </c>
      <c r="B222" s="259" t="s">
        <v>203</v>
      </c>
      <c r="C222" s="260" t="s">
        <v>57</v>
      </c>
      <c r="D222" s="267">
        <v>1.25</v>
      </c>
      <c r="E222" s="261">
        <f>E219*D222</f>
        <v>5</v>
      </c>
      <c r="F222" s="262"/>
      <c r="G222" s="263"/>
      <c r="H222" s="259"/>
      <c r="I222" s="263"/>
      <c r="J222" s="264"/>
      <c r="K222" s="265"/>
      <c r="L222" s="266"/>
      <c r="Q222" s="324"/>
      <c r="R222" s="41"/>
      <c r="S222" s="41"/>
    </row>
    <row r="223" spans="1:25" ht="18" customHeight="1">
      <c r="A223" s="77" t="e">
        <f>#REF!+0.1</f>
        <v>#REF!</v>
      </c>
      <c r="B223" s="34" t="s">
        <v>206</v>
      </c>
      <c r="C223" s="34" t="s">
        <v>177</v>
      </c>
      <c r="D223" s="139" t="s">
        <v>26</v>
      </c>
      <c r="E223" s="215">
        <v>19.2</v>
      </c>
      <c r="F223" s="33"/>
      <c r="G223" s="33"/>
      <c r="H223" s="31"/>
      <c r="I223" s="33"/>
      <c r="J223" s="206"/>
      <c r="K223" s="206"/>
      <c r="L223" s="33"/>
      <c r="O223" s="5">
        <f>E223*0.1</f>
        <v>1.92</v>
      </c>
      <c r="Q223" s="324"/>
      <c r="R223" s="41"/>
      <c r="S223"/>
      <c r="T223"/>
      <c r="U223"/>
      <c r="V223"/>
      <c r="W223"/>
      <c r="X223"/>
      <c r="Y223"/>
    </row>
    <row r="224" spans="1:25" ht="18" customHeight="1">
      <c r="A224" s="77" t="e">
        <f t="shared" ref="A224:A226" si="23">A223+0.1</f>
        <v>#REF!</v>
      </c>
      <c r="B224" s="236" t="s">
        <v>207</v>
      </c>
      <c r="C224" s="236" t="s">
        <v>177</v>
      </c>
      <c r="D224" s="139" t="s">
        <v>26</v>
      </c>
      <c r="E224" s="210">
        <v>18</v>
      </c>
      <c r="F224" s="210"/>
      <c r="G224" s="253"/>
      <c r="H224" s="210"/>
      <c r="I224" s="253"/>
      <c r="J224" s="210"/>
      <c r="K224" s="253"/>
      <c r="L224" s="210"/>
      <c r="O224" s="5">
        <f>E224*0.1</f>
        <v>1.8</v>
      </c>
      <c r="Q224" s="324"/>
      <c r="R224" s="41"/>
      <c r="S224"/>
      <c r="T224"/>
      <c r="U224"/>
      <c r="V224"/>
      <c r="W224"/>
      <c r="X224"/>
      <c r="Y224"/>
    </row>
    <row r="225" spans="1:19" ht="18" customHeight="1">
      <c r="A225" s="77" t="e">
        <f t="shared" si="23"/>
        <v>#REF!</v>
      </c>
      <c r="B225" s="236" t="s">
        <v>208</v>
      </c>
      <c r="C225" s="236" t="s">
        <v>209</v>
      </c>
      <c r="D225" s="139" t="s">
        <v>26</v>
      </c>
      <c r="E225" s="210">
        <v>3</v>
      </c>
      <c r="F225" s="238"/>
      <c r="G225" s="253"/>
      <c r="H225" s="210"/>
      <c r="I225" s="253"/>
      <c r="J225" s="238"/>
      <c r="K225" s="253"/>
      <c r="L225" s="210"/>
      <c r="Q225" s="324"/>
      <c r="R225" s="41"/>
      <c r="S225" s="41"/>
    </row>
    <row r="226" spans="1:19" ht="18" customHeight="1">
      <c r="A226" s="77" t="e">
        <f t="shared" si="23"/>
        <v>#REF!</v>
      </c>
      <c r="B226" s="268" t="s">
        <v>83</v>
      </c>
      <c r="C226" s="268" t="s">
        <v>32</v>
      </c>
      <c r="D226" s="269">
        <v>0.21</v>
      </c>
      <c r="E226" s="270">
        <f>E219*D226</f>
        <v>0.84</v>
      </c>
      <c r="F226" s="271"/>
      <c r="G226" s="272"/>
      <c r="H226" s="268"/>
      <c r="I226" s="272"/>
      <c r="J226" s="273"/>
      <c r="K226" s="272"/>
      <c r="L226" s="274"/>
      <c r="Q226" s="324"/>
      <c r="R226" s="41"/>
      <c r="S226" s="41"/>
    </row>
    <row r="227" spans="1:19" ht="38.25" customHeight="1">
      <c r="A227" s="275">
        <v>3</v>
      </c>
      <c r="B227" s="237" t="s">
        <v>210</v>
      </c>
      <c r="C227" s="237" t="s">
        <v>211</v>
      </c>
      <c r="D227" s="255"/>
      <c r="E227" s="255">
        <f>O227</f>
        <v>3.7199999999999998</v>
      </c>
      <c r="F227" s="239"/>
      <c r="G227" s="256"/>
      <c r="H227" s="255"/>
      <c r="I227" s="256"/>
      <c r="J227" s="239"/>
      <c r="K227" s="256"/>
      <c r="L227" s="255"/>
      <c r="O227" s="5">
        <f>SUM(O223:O226)</f>
        <v>3.7199999999999998</v>
      </c>
      <c r="Q227" s="324"/>
      <c r="R227" s="41"/>
      <c r="S227" s="41"/>
    </row>
    <row r="228" spans="1:19" ht="18" customHeight="1">
      <c r="A228" s="25">
        <f t="shared" ref="A228:A231" si="24">A227+0.1</f>
        <v>3.1</v>
      </c>
      <c r="B228" s="25" t="s">
        <v>121</v>
      </c>
      <c r="C228" s="25" t="s">
        <v>30</v>
      </c>
      <c r="D228" s="29">
        <v>0.38800000000000001</v>
      </c>
      <c r="E228" s="26">
        <f>E227*D228</f>
        <v>1.44336</v>
      </c>
      <c r="F228" s="28"/>
      <c r="G228" s="26"/>
      <c r="H228" s="26"/>
      <c r="I228" s="26"/>
      <c r="J228" s="28"/>
      <c r="K228" s="26"/>
      <c r="L228" s="26"/>
      <c r="Q228" s="324"/>
      <c r="R228" s="41"/>
      <c r="S228" s="41"/>
    </row>
    <row r="229" spans="1:19" ht="18" customHeight="1">
      <c r="A229" s="142">
        <f t="shared" si="24"/>
        <v>3.2</v>
      </c>
      <c r="B229" s="142" t="s">
        <v>129</v>
      </c>
      <c r="C229" s="141" t="s">
        <v>32</v>
      </c>
      <c r="D229" s="158">
        <v>3.0000000000000001E-3</v>
      </c>
      <c r="E229" s="143">
        <f>D229*E227</f>
        <v>1.116E-2</v>
      </c>
      <c r="F229" s="144"/>
      <c r="G229" s="143"/>
      <c r="H229" s="143"/>
      <c r="I229" s="143"/>
      <c r="J229" s="144"/>
      <c r="K229" s="143"/>
      <c r="L229" s="143"/>
      <c r="Q229" s="324"/>
      <c r="R229" s="41"/>
      <c r="S229" s="41"/>
    </row>
    <row r="230" spans="1:19" ht="18" customHeight="1">
      <c r="A230" s="77">
        <f t="shared" si="24"/>
        <v>3.3000000000000003</v>
      </c>
      <c r="B230" s="34" t="s">
        <v>131</v>
      </c>
      <c r="C230" s="34" t="s">
        <v>77</v>
      </c>
      <c r="D230" s="160">
        <v>0.253</v>
      </c>
      <c r="E230" s="33">
        <f>D230*E227</f>
        <v>0.94116</v>
      </c>
      <c r="F230" s="31"/>
      <c r="G230" s="33"/>
      <c r="H230" s="33"/>
      <c r="I230" s="33"/>
      <c r="J230" s="31"/>
      <c r="K230" s="33"/>
      <c r="L230" s="33"/>
      <c r="Q230" s="324"/>
      <c r="R230" s="41"/>
      <c r="S230" s="41"/>
    </row>
    <row r="231" spans="1:19" ht="18" customHeight="1">
      <c r="A231" s="77">
        <f t="shared" si="24"/>
        <v>3.4000000000000004</v>
      </c>
      <c r="B231" s="34" t="s">
        <v>33</v>
      </c>
      <c r="C231" s="34" t="s">
        <v>32</v>
      </c>
      <c r="D231" s="161">
        <v>1.9E-3</v>
      </c>
      <c r="E231" s="33">
        <f>D231*E227</f>
        <v>7.0679999999999996E-3</v>
      </c>
      <c r="F231" s="31"/>
      <c r="G231" s="33"/>
      <c r="H231" s="33"/>
      <c r="I231" s="33"/>
      <c r="J231" s="31"/>
      <c r="K231" s="33"/>
      <c r="L231" s="33"/>
      <c r="Q231" s="324"/>
      <c r="R231" s="41"/>
      <c r="S231" s="41"/>
    </row>
    <row r="232" spans="1:19" ht="18" customHeight="1">
      <c r="A232" s="296"/>
      <c r="B232" s="299" t="s">
        <v>44</v>
      </c>
      <c r="C232" s="296"/>
      <c r="D232" s="296"/>
      <c r="E232" s="296"/>
      <c r="F232" s="296"/>
      <c r="G232" s="297"/>
      <c r="H232" s="297"/>
      <c r="I232" s="297"/>
      <c r="J232" s="296"/>
      <c r="K232" s="297"/>
      <c r="L232" s="297"/>
      <c r="M232" s="190">
        <f>SUM(G232:K232)</f>
        <v>0</v>
      </c>
      <c r="Q232" s="324"/>
      <c r="R232" s="41"/>
      <c r="S232" s="41"/>
    </row>
    <row r="233" spans="1:19" ht="18" customHeight="1">
      <c r="A233" s="296"/>
      <c r="B233" s="296" t="s">
        <v>45</v>
      </c>
      <c r="C233" s="296" t="s">
        <v>32</v>
      </c>
      <c r="D233" s="302" t="s">
        <v>220</v>
      </c>
      <c r="E233" s="296"/>
      <c r="F233" s="296"/>
      <c r="G233" s="297"/>
      <c r="H233" s="297"/>
      <c r="I233" s="297"/>
      <c r="J233" s="296"/>
      <c r="K233" s="297"/>
      <c r="L233" s="297"/>
      <c r="M233" s="190">
        <f>L227</f>
        <v>0</v>
      </c>
      <c r="N233" s="421">
        <f>M233+M234</f>
        <v>0</v>
      </c>
      <c r="Q233" s="324"/>
      <c r="R233" s="41"/>
      <c r="S233" s="41"/>
    </row>
    <row r="234" spans="1:19" ht="18" customHeight="1">
      <c r="A234" s="296"/>
      <c r="B234" s="296" t="s">
        <v>132</v>
      </c>
      <c r="C234" s="296" t="s">
        <v>32</v>
      </c>
      <c r="D234" s="302" t="s">
        <v>220</v>
      </c>
      <c r="E234" s="296"/>
      <c r="F234" s="296"/>
      <c r="G234" s="297"/>
      <c r="H234" s="297"/>
      <c r="I234" s="297"/>
      <c r="J234" s="296"/>
      <c r="K234" s="297"/>
      <c r="L234" s="297"/>
      <c r="M234" s="190">
        <f>SUM(L219)</f>
        <v>0</v>
      </c>
      <c r="N234" s="411"/>
      <c r="Q234" s="324"/>
      <c r="R234" s="41"/>
      <c r="S234" s="41"/>
    </row>
    <row r="235" spans="1:19" ht="18" customHeight="1">
      <c r="A235" s="296"/>
      <c r="B235" s="296" t="s">
        <v>46</v>
      </c>
      <c r="C235" s="296" t="s">
        <v>32</v>
      </c>
      <c r="D235" s="296"/>
      <c r="E235" s="296"/>
      <c r="F235" s="296"/>
      <c r="G235" s="297"/>
      <c r="H235" s="297"/>
      <c r="I235" s="297"/>
      <c r="J235" s="296"/>
      <c r="K235" s="297"/>
      <c r="L235" s="297"/>
      <c r="Q235" s="324"/>
      <c r="R235" s="41"/>
      <c r="S235" s="41"/>
    </row>
    <row r="236" spans="1:19" ht="18" customHeight="1">
      <c r="A236" s="296"/>
      <c r="B236" s="296" t="s">
        <v>47</v>
      </c>
      <c r="C236" s="296" t="s">
        <v>32</v>
      </c>
      <c r="D236" s="302" t="s">
        <v>220</v>
      </c>
      <c r="E236" s="296"/>
      <c r="F236" s="296"/>
      <c r="G236" s="297"/>
      <c r="H236" s="297"/>
      <c r="I236" s="297"/>
      <c r="J236" s="296"/>
      <c r="K236" s="297"/>
      <c r="L236" s="297"/>
      <c r="Q236" s="324"/>
      <c r="R236" s="41"/>
      <c r="S236" s="41"/>
    </row>
    <row r="237" spans="1:19" ht="18" customHeight="1">
      <c r="A237" s="296"/>
      <c r="B237" s="299" t="s">
        <v>190</v>
      </c>
      <c r="C237" s="296"/>
      <c r="D237" s="296"/>
      <c r="E237" s="296"/>
      <c r="F237" s="296"/>
      <c r="G237" s="297"/>
      <c r="H237" s="297"/>
      <c r="I237" s="297"/>
      <c r="J237" s="296"/>
      <c r="K237" s="297"/>
      <c r="L237" s="297"/>
      <c r="Q237" s="324"/>
      <c r="R237" s="41"/>
      <c r="S237" s="41"/>
    </row>
    <row r="238" spans="1:19" ht="18" customHeight="1">
      <c r="A238" s="10"/>
      <c r="B238" s="11" t="s">
        <v>217</v>
      </c>
      <c r="C238" s="12"/>
      <c r="D238" s="13"/>
      <c r="E238" s="14"/>
      <c r="F238" s="14"/>
      <c r="G238" s="14"/>
      <c r="H238" s="14"/>
      <c r="I238" s="14"/>
      <c r="J238" s="14"/>
      <c r="K238" s="14"/>
      <c r="L238" s="197"/>
      <c r="Q238" s="324"/>
      <c r="R238" s="41"/>
      <c r="S238" s="41"/>
    </row>
    <row r="239" spans="1:19" ht="45.75" customHeight="1">
      <c r="A239" s="43">
        <v>1</v>
      </c>
      <c r="B239" s="198" t="s">
        <v>174</v>
      </c>
      <c r="C239" s="43" t="s">
        <v>116</v>
      </c>
      <c r="D239" s="199"/>
      <c r="E239" s="199">
        <v>6</v>
      </c>
      <c r="F239" s="200"/>
      <c r="G239" s="201"/>
      <c r="H239" s="33"/>
      <c r="I239" s="24"/>
      <c r="J239" s="19"/>
      <c r="K239" s="24"/>
      <c r="L239" s="24"/>
      <c r="Q239" s="324"/>
      <c r="R239" s="41"/>
      <c r="S239" s="41"/>
    </row>
    <row r="240" spans="1:19" ht="18" customHeight="1">
      <c r="A240" s="25">
        <f>A239+0.1</f>
        <v>1.1000000000000001</v>
      </c>
      <c r="B240" s="25" t="s">
        <v>96</v>
      </c>
      <c r="C240" s="202" t="s">
        <v>32</v>
      </c>
      <c r="D240" s="203">
        <v>2.5499999999999998</v>
      </c>
      <c r="E240" s="203">
        <f>D240*E239</f>
        <v>15.299999999999999</v>
      </c>
      <c r="F240" s="31"/>
      <c r="G240" s="33"/>
      <c r="H240" s="26"/>
      <c r="I240" s="204"/>
      <c r="J240" s="31"/>
      <c r="K240" s="33"/>
      <c r="L240" s="204"/>
      <c r="Q240" s="324"/>
      <c r="R240" s="41"/>
      <c r="S240" s="41"/>
    </row>
    <row r="241" spans="1:19" ht="18" customHeight="1">
      <c r="A241" s="12">
        <f>A240+0.1</f>
        <v>1.2000000000000002</v>
      </c>
      <c r="B241" s="12" t="s">
        <v>82</v>
      </c>
      <c r="C241" s="205" t="s">
        <v>32</v>
      </c>
      <c r="D241" s="206">
        <v>0.86</v>
      </c>
      <c r="E241" s="207">
        <f>D241*E240</f>
        <v>13.157999999999999</v>
      </c>
      <c r="F241" s="31"/>
      <c r="G241" s="33"/>
      <c r="H241" s="33"/>
      <c r="I241" s="33"/>
      <c r="J241" s="208"/>
      <c r="K241" s="206"/>
      <c r="L241" s="209"/>
      <c r="Q241" s="324"/>
      <c r="R241" s="41"/>
      <c r="S241" s="41"/>
    </row>
    <row r="242" spans="1:19" ht="18" customHeight="1">
      <c r="A242" s="77">
        <f t="shared" ref="A242:A243" si="25">A241+0.1</f>
        <v>1.3000000000000003</v>
      </c>
      <c r="B242" s="34" t="s">
        <v>175</v>
      </c>
      <c r="C242" s="34" t="s">
        <v>116</v>
      </c>
      <c r="D242" s="210">
        <v>1</v>
      </c>
      <c r="E242" s="211">
        <f>D242*E239</f>
        <v>6</v>
      </c>
      <c r="F242" s="31"/>
      <c r="G242" s="33"/>
      <c r="H242" s="33"/>
      <c r="I242" s="33"/>
      <c r="J242" s="208"/>
      <c r="K242" s="206"/>
      <c r="L242" s="33"/>
      <c r="Q242" s="324"/>
      <c r="R242" s="41"/>
      <c r="S242" s="41"/>
    </row>
    <row r="243" spans="1:19" ht="21" customHeight="1">
      <c r="A243" s="77">
        <f t="shared" si="25"/>
        <v>1.4000000000000004</v>
      </c>
      <c r="B243" s="34" t="s">
        <v>83</v>
      </c>
      <c r="C243" s="34" t="s">
        <v>32</v>
      </c>
      <c r="D243" s="33">
        <v>2.14</v>
      </c>
      <c r="E243" s="212">
        <f>D243*E239</f>
        <v>12.84</v>
      </c>
      <c r="F243" s="31"/>
      <c r="G243" s="33"/>
      <c r="H243" s="33"/>
      <c r="I243" s="33"/>
      <c r="J243" s="31"/>
      <c r="K243" s="33"/>
      <c r="L243" s="33"/>
      <c r="Q243" s="324"/>
      <c r="R243" s="41"/>
      <c r="S243" s="41"/>
    </row>
    <row r="244" spans="1:19" ht="46.5" customHeight="1">
      <c r="A244" s="43">
        <v>2</v>
      </c>
      <c r="B244" s="198" t="s">
        <v>176</v>
      </c>
      <c r="C244" s="43" t="s">
        <v>177</v>
      </c>
      <c r="D244" s="199"/>
      <c r="E244" s="199">
        <f>SUM(E247:E248)</f>
        <v>69</v>
      </c>
      <c r="F244" s="213"/>
      <c r="G244" s="33"/>
      <c r="H244" s="24"/>
      <c r="I244" s="24"/>
      <c r="J244" s="19"/>
      <c r="K244" s="24"/>
      <c r="L244" s="24"/>
      <c r="Q244" s="324"/>
      <c r="R244" s="41"/>
      <c r="S244" s="41"/>
    </row>
    <row r="245" spans="1:19" ht="18" customHeight="1">
      <c r="A245" s="25">
        <f t="shared" ref="A245:A253" si="26">A244+0.1</f>
        <v>2.1</v>
      </c>
      <c r="B245" s="25" t="s">
        <v>96</v>
      </c>
      <c r="C245" s="25" t="s">
        <v>32</v>
      </c>
      <c r="D245" s="35">
        <v>7.0000000000000007E-2</v>
      </c>
      <c r="E245" s="35">
        <f>D245*E244</f>
        <v>4.83</v>
      </c>
      <c r="F245" s="27"/>
      <c r="G245" s="55"/>
      <c r="H245" s="26"/>
      <c r="I245" s="26"/>
      <c r="J245" s="27"/>
      <c r="K245" s="25"/>
      <c r="L245" s="204"/>
      <c r="Q245" s="324"/>
      <c r="R245" s="41"/>
      <c r="S245" s="41"/>
    </row>
    <row r="246" spans="1:19" ht="18" customHeight="1">
      <c r="A246" s="12">
        <f t="shared" si="26"/>
        <v>2.2000000000000002</v>
      </c>
      <c r="B246" s="12" t="s">
        <v>82</v>
      </c>
      <c r="C246" s="12" t="s">
        <v>57</v>
      </c>
      <c r="D246" s="36">
        <v>4.8399999999999999E-2</v>
      </c>
      <c r="E246" s="36">
        <f>D246*E244</f>
        <v>3.3395999999999999</v>
      </c>
      <c r="F246" s="58"/>
      <c r="G246" s="214"/>
      <c r="H246" s="214"/>
      <c r="I246" s="12"/>
      <c r="J246" s="14"/>
      <c r="K246" s="13"/>
      <c r="L246" s="209"/>
      <c r="Q246" s="324"/>
      <c r="R246" s="41"/>
      <c r="S246" s="41"/>
    </row>
    <row r="247" spans="1:19" ht="18" customHeight="1">
      <c r="A247" s="77">
        <f t="shared" si="26"/>
        <v>2.3000000000000003</v>
      </c>
      <c r="B247" s="30" t="s">
        <v>178</v>
      </c>
      <c r="C247" s="34" t="s">
        <v>177</v>
      </c>
      <c r="D247" s="33" t="s">
        <v>26</v>
      </c>
      <c r="E247" s="215">
        <v>45</v>
      </c>
      <c r="F247" s="31"/>
      <c r="G247" s="33"/>
      <c r="H247" s="33"/>
      <c r="I247" s="33"/>
      <c r="J247" s="31"/>
      <c r="K247" s="33"/>
      <c r="L247" s="33"/>
      <c r="Q247" s="324"/>
      <c r="R247" s="41"/>
      <c r="S247" s="41"/>
    </row>
    <row r="248" spans="1:19" ht="33" customHeight="1">
      <c r="A248" s="77">
        <f t="shared" si="26"/>
        <v>2.4000000000000004</v>
      </c>
      <c r="B248" s="34" t="s">
        <v>179</v>
      </c>
      <c r="C248" s="34" t="s">
        <v>177</v>
      </c>
      <c r="D248" s="33" t="s">
        <v>26</v>
      </c>
      <c r="E248" s="215">
        <v>24</v>
      </c>
      <c r="F248" s="31"/>
      <c r="G248" s="33"/>
      <c r="H248" s="33"/>
      <c r="I248" s="33"/>
      <c r="J248" s="31"/>
      <c r="K248" s="33"/>
      <c r="L248" s="33"/>
      <c r="Q248" s="324"/>
      <c r="R248" s="41"/>
      <c r="S248" s="41"/>
    </row>
    <row r="249" spans="1:19" ht="18" customHeight="1">
      <c r="A249" s="77">
        <f t="shared" si="26"/>
        <v>2.5000000000000004</v>
      </c>
      <c r="B249" s="34" t="s">
        <v>180</v>
      </c>
      <c r="C249" s="34" t="s">
        <v>116</v>
      </c>
      <c r="D249" s="33" t="s">
        <v>26</v>
      </c>
      <c r="E249" s="212">
        <v>3</v>
      </c>
      <c r="F249" s="31"/>
      <c r="G249" s="33"/>
      <c r="H249" s="216"/>
      <c r="I249" s="34"/>
      <c r="J249" s="30"/>
      <c r="K249" s="34"/>
      <c r="L249" s="33"/>
      <c r="Q249" s="324"/>
      <c r="R249" s="41"/>
      <c r="S249" s="41"/>
    </row>
    <row r="250" spans="1:19" ht="18" customHeight="1">
      <c r="A250" s="77">
        <f>A249+0.1</f>
        <v>2.6000000000000005</v>
      </c>
      <c r="B250" s="34" t="s">
        <v>181</v>
      </c>
      <c r="C250" s="34" t="s">
        <v>37</v>
      </c>
      <c r="D250" s="33" t="s">
        <v>26</v>
      </c>
      <c r="E250" s="212">
        <v>3</v>
      </c>
      <c r="F250" s="31"/>
      <c r="G250" s="33"/>
      <c r="H250" s="216"/>
      <c r="I250" s="34"/>
      <c r="J250" s="30"/>
      <c r="K250" s="34"/>
      <c r="L250" s="33"/>
      <c r="Q250" s="324"/>
      <c r="R250" s="41"/>
      <c r="S250" s="41"/>
    </row>
    <row r="251" spans="1:19" ht="18" customHeight="1">
      <c r="A251" s="77">
        <f t="shared" si="26"/>
        <v>2.7000000000000006</v>
      </c>
      <c r="B251" s="34" t="s">
        <v>182</v>
      </c>
      <c r="C251" s="34" t="s">
        <v>37</v>
      </c>
      <c r="D251" s="33" t="s">
        <v>26</v>
      </c>
      <c r="E251" s="212">
        <v>6</v>
      </c>
      <c r="F251" s="31"/>
      <c r="G251" s="33"/>
      <c r="H251" s="216"/>
      <c r="I251" s="34"/>
      <c r="J251" s="30"/>
      <c r="K251" s="34"/>
      <c r="L251" s="33"/>
      <c r="Q251" s="324"/>
      <c r="R251" s="41"/>
      <c r="S251" s="41"/>
    </row>
    <row r="252" spans="1:19" ht="18" customHeight="1">
      <c r="A252" s="77">
        <f t="shared" si="26"/>
        <v>2.8000000000000007</v>
      </c>
      <c r="B252" s="34" t="s">
        <v>183</v>
      </c>
      <c r="C252" s="34" t="s">
        <v>37</v>
      </c>
      <c r="D252" s="33" t="s">
        <v>26</v>
      </c>
      <c r="E252" s="212">
        <v>10</v>
      </c>
      <c r="F252" s="31"/>
      <c r="G252" s="33"/>
      <c r="H252" s="216"/>
      <c r="I252" s="34"/>
      <c r="J252" s="30"/>
      <c r="K252" s="34"/>
      <c r="L252" s="33"/>
      <c r="Q252" s="324"/>
      <c r="R252" s="41"/>
      <c r="S252" s="41"/>
    </row>
    <row r="253" spans="1:19" ht="18" customHeight="1">
      <c r="A253" s="77">
        <f t="shared" si="26"/>
        <v>2.9000000000000008</v>
      </c>
      <c r="B253" s="34" t="s">
        <v>83</v>
      </c>
      <c r="C253" s="34" t="s">
        <v>32</v>
      </c>
      <c r="D253" s="33">
        <v>1.5</v>
      </c>
      <c r="E253" s="212">
        <f>D253*E244</f>
        <v>103.5</v>
      </c>
      <c r="F253" s="31"/>
      <c r="G253" s="33"/>
      <c r="H253" s="33"/>
      <c r="I253" s="33"/>
      <c r="J253" s="31"/>
      <c r="K253" s="33"/>
      <c r="L253" s="33"/>
      <c r="Q253" s="324"/>
      <c r="R253" s="41"/>
      <c r="S253" s="41"/>
    </row>
    <row r="254" spans="1:19" ht="34.5" customHeight="1">
      <c r="A254" s="18">
        <v>3</v>
      </c>
      <c r="B254" s="18" t="s">
        <v>184</v>
      </c>
      <c r="C254" s="18" t="s">
        <v>185</v>
      </c>
      <c r="D254" s="19"/>
      <c r="E254" s="217">
        <v>4</v>
      </c>
      <c r="F254" s="19"/>
      <c r="G254" s="218"/>
      <c r="H254" s="218"/>
      <c r="I254" s="34"/>
      <c r="J254" s="30"/>
      <c r="K254" s="30"/>
      <c r="L254" s="24"/>
      <c r="Q254" s="324"/>
      <c r="R254" s="41"/>
      <c r="S254" s="41"/>
    </row>
    <row r="255" spans="1:19" ht="18" customHeight="1">
      <c r="A255" s="27">
        <f t="shared" ref="A255:A260" si="27">A254+0.1</f>
        <v>3.1</v>
      </c>
      <c r="B255" s="27" t="s">
        <v>96</v>
      </c>
      <c r="C255" s="27" t="s">
        <v>30</v>
      </c>
      <c r="D255" s="28">
        <v>9</v>
      </c>
      <c r="E255" s="219">
        <f>E254*D255</f>
        <v>36</v>
      </c>
      <c r="F255" s="27"/>
      <c r="G255" s="220"/>
      <c r="H255" s="28"/>
      <c r="I255" s="26"/>
      <c r="J255" s="27"/>
      <c r="K255" s="27"/>
      <c r="L255" s="26"/>
      <c r="Q255" s="324"/>
      <c r="R255" s="41"/>
      <c r="S255" s="41"/>
    </row>
    <row r="256" spans="1:19" ht="18" customHeight="1">
      <c r="A256" s="58">
        <f t="shared" si="27"/>
        <v>3.2</v>
      </c>
      <c r="B256" s="58" t="s">
        <v>82</v>
      </c>
      <c r="C256" s="58" t="s">
        <v>32</v>
      </c>
      <c r="D256" s="14">
        <v>0.77</v>
      </c>
      <c r="E256" s="221">
        <f>E254*D256</f>
        <v>3.08</v>
      </c>
      <c r="F256" s="58"/>
      <c r="G256" s="222"/>
      <c r="H256" s="222"/>
      <c r="I256" s="12"/>
      <c r="J256" s="14"/>
      <c r="K256" s="14"/>
      <c r="L256" s="13"/>
      <c r="Q256" s="324"/>
      <c r="R256" s="41"/>
      <c r="S256" s="41"/>
    </row>
    <row r="257" spans="1:19" ht="18" customHeight="1">
      <c r="A257" s="30">
        <f t="shared" si="27"/>
        <v>3.3000000000000003</v>
      </c>
      <c r="B257" s="138" t="s">
        <v>103</v>
      </c>
      <c r="C257" s="138" t="s">
        <v>100</v>
      </c>
      <c r="D257" s="139" t="s">
        <v>26</v>
      </c>
      <c r="E257" s="139">
        <v>40</v>
      </c>
      <c r="F257" s="139"/>
      <c r="G257" s="139"/>
      <c r="H257" s="85"/>
      <c r="I257" s="85"/>
      <c r="J257" s="85"/>
      <c r="K257" s="84"/>
      <c r="L257" s="92"/>
      <c r="Q257" s="324"/>
      <c r="R257" s="41"/>
      <c r="S257" s="41"/>
    </row>
    <row r="258" spans="1:19" ht="30" customHeight="1">
      <c r="A258" s="30">
        <f t="shared" si="27"/>
        <v>3.4000000000000004</v>
      </c>
      <c r="B258" s="81" t="s">
        <v>186</v>
      </c>
      <c r="C258" s="223" t="s">
        <v>187</v>
      </c>
      <c r="D258" s="224" t="s">
        <v>26</v>
      </c>
      <c r="E258" s="225">
        <v>40</v>
      </c>
      <c r="F258" s="226"/>
      <c r="G258" s="31"/>
      <c r="H258" s="218"/>
      <c r="I258" s="34"/>
      <c r="J258" s="30"/>
      <c r="K258" s="30"/>
      <c r="L258" s="31"/>
      <c r="Q258" s="324"/>
      <c r="R258" s="41"/>
      <c r="S258" s="41"/>
    </row>
    <row r="259" spans="1:19" ht="18" customHeight="1">
      <c r="A259" s="30">
        <f t="shared" si="27"/>
        <v>3.5000000000000004</v>
      </c>
      <c r="B259" s="81" t="s">
        <v>188</v>
      </c>
      <c r="C259" s="227" t="s">
        <v>77</v>
      </c>
      <c r="D259" s="31" t="s">
        <v>26</v>
      </c>
      <c r="E259" s="31">
        <v>10</v>
      </c>
      <c r="F259" s="226"/>
      <c r="G259" s="31"/>
      <c r="H259" s="218"/>
      <c r="I259" s="34"/>
      <c r="J259" s="30"/>
      <c r="K259" s="30"/>
      <c r="L259" s="31"/>
      <c r="Q259" s="324"/>
      <c r="R259" s="41"/>
      <c r="S259" s="41"/>
    </row>
    <row r="260" spans="1:19" ht="18" customHeight="1">
      <c r="A260" s="30">
        <f t="shared" si="27"/>
        <v>3.6000000000000005</v>
      </c>
      <c r="B260" s="228" t="s">
        <v>83</v>
      </c>
      <c r="C260" s="30" t="s">
        <v>32</v>
      </c>
      <c r="D260" s="31">
        <v>0.35</v>
      </c>
      <c r="E260" s="229">
        <f>D260*E254</f>
        <v>1.4</v>
      </c>
      <c r="F260" s="226"/>
      <c r="G260" s="230"/>
      <c r="H260" s="218"/>
      <c r="I260" s="34"/>
      <c r="J260" s="30"/>
      <c r="K260" s="30"/>
      <c r="L260" s="31"/>
      <c r="Q260" s="324"/>
      <c r="R260" s="41"/>
      <c r="S260" s="41"/>
    </row>
    <row r="261" spans="1:19" ht="18" customHeight="1">
      <c r="A261" s="292"/>
      <c r="B261" s="232" t="s">
        <v>44</v>
      </c>
      <c r="C261" s="293"/>
      <c r="D261" s="293"/>
      <c r="E261" s="294"/>
      <c r="F261" s="294"/>
      <c r="G261" s="300">
        <f>SUM(G238:G260)</f>
        <v>0</v>
      </c>
      <c r="H261" s="293"/>
      <c r="I261" s="300">
        <f>SUM(I238:I260)</f>
        <v>0</v>
      </c>
      <c r="J261" s="294"/>
      <c r="K261" s="300">
        <f>SUM(K238:K260)</f>
        <v>0</v>
      </c>
      <c r="L261" s="295">
        <f>SUM(L254,L244,L239)</f>
        <v>0</v>
      </c>
      <c r="M261" s="190">
        <f>G261+I261+K261</f>
        <v>0</v>
      </c>
      <c r="Q261" s="324"/>
      <c r="R261" s="41"/>
      <c r="S261" s="41"/>
    </row>
    <row r="262" spans="1:19" ht="18" customHeight="1">
      <c r="A262" s="292"/>
      <c r="B262" s="293" t="s">
        <v>189</v>
      </c>
      <c r="C262" s="294" t="s">
        <v>32</v>
      </c>
      <c r="D262" s="301">
        <v>0.75</v>
      </c>
      <c r="E262" s="294"/>
      <c r="F262" s="294"/>
      <c r="G262" s="293"/>
      <c r="H262" s="293"/>
      <c r="I262" s="300"/>
      <c r="J262" s="294"/>
      <c r="K262" s="300"/>
      <c r="L262" s="295"/>
      <c r="Q262" s="324"/>
      <c r="R262" s="41"/>
      <c r="S262" s="41"/>
    </row>
    <row r="263" spans="1:19" ht="18" customHeight="1">
      <c r="A263" s="292"/>
      <c r="B263" s="293" t="s">
        <v>46</v>
      </c>
      <c r="C263" s="294" t="s">
        <v>32</v>
      </c>
      <c r="D263" s="293"/>
      <c r="E263" s="294"/>
      <c r="F263" s="294"/>
      <c r="G263" s="293"/>
      <c r="H263" s="293"/>
      <c r="I263" s="300"/>
      <c r="J263" s="294"/>
      <c r="K263" s="300"/>
      <c r="L263" s="295"/>
      <c r="Q263" s="324"/>
      <c r="R263" s="41"/>
      <c r="S263" s="41"/>
    </row>
    <row r="264" spans="1:19" ht="18" customHeight="1">
      <c r="A264" s="292"/>
      <c r="B264" s="293" t="s">
        <v>47</v>
      </c>
      <c r="C264" s="294" t="s">
        <v>32</v>
      </c>
      <c r="D264" s="301" t="s">
        <v>220</v>
      </c>
      <c r="E264" s="294"/>
      <c r="F264" s="294"/>
      <c r="G264" s="293"/>
      <c r="H264" s="293"/>
      <c r="I264" s="300"/>
      <c r="J264" s="294"/>
      <c r="K264" s="300"/>
      <c r="L264" s="295"/>
      <c r="Q264" s="324"/>
      <c r="R264" s="41"/>
      <c r="S264" s="41"/>
    </row>
    <row r="265" spans="1:19" ht="18" customHeight="1">
      <c r="A265" s="292"/>
      <c r="B265" s="232" t="s">
        <v>212</v>
      </c>
      <c r="C265" s="293"/>
      <c r="D265" s="293"/>
      <c r="E265" s="294"/>
      <c r="F265" s="294"/>
      <c r="G265" s="303"/>
      <c r="H265" s="293"/>
      <c r="I265" s="300"/>
      <c r="J265" s="294"/>
      <c r="K265" s="300"/>
      <c r="L265" s="295"/>
      <c r="Q265" s="324"/>
      <c r="R265" s="41"/>
      <c r="S265" s="41"/>
    </row>
    <row r="266" spans="1:19" ht="21.75" customHeight="1">
      <c r="A266" s="314"/>
      <c r="B266" s="315" t="s">
        <v>191</v>
      </c>
      <c r="C266" s="316"/>
      <c r="D266" s="318"/>
      <c r="E266" s="318"/>
      <c r="F266" s="318"/>
      <c r="G266" s="318"/>
      <c r="H266" s="318"/>
      <c r="I266" s="318"/>
      <c r="J266" s="318"/>
      <c r="K266" s="318"/>
      <c r="L266" s="317"/>
    </row>
    <row r="267" spans="1:19" ht="16.5" customHeight="1">
      <c r="A267" s="373"/>
      <c r="B267" s="320" t="s">
        <v>192</v>
      </c>
      <c r="C267" s="11" t="s">
        <v>32</v>
      </c>
      <c r="D267" s="304">
        <v>0.03</v>
      </c>
      <c r="E267" s="374"/>
      <c r="F267" s="231"/>
      <c r="G267" s="374"/>
      <c r="H267" s="374"/>
      <c r="I267" s="374"/>
      <c r="J267" s="231"/>
      <c r="K267" s="374"/>
      <c r="L267" s="231"/>
    </row>
    <row r="268" spans="1:19" ht="16.5" customHeight="1">
      <c r="A268" s="373"/>
      <c r="B268" s="11" t="s">
        <v>46</v>
      </c>
      <c r="C268" s="11" t="s">
        <v>32</v>
      </c>
      <c r="D268" s="305"/>
      <c r="E268" s="19"/>
      <c r="F268" s="19"/>
      <c r="G268" s="24"/>
      <c r="H268" s="24"/>
      <c r="I268" s="24"/>
      <c r="J268" s="19"/>
      <c r="K268" s="24"/>
      <c r="L268" s="231"/>
      <c r="Q268" s="190"/>
    </row>
    <row r="269" spans="1:19" ht="18.75" customHeight="1">
      <c r="A269" s="373"/>
      <c r="B269" s="320" t="s">
        <v>193</v>
      </c>
      <c r="C269" s="320"/>
      <c r="D269" s="304">
        <v>0.18</v>
      </c>
      <c r="E269" s="374"/>
      <c r="F269" s="231"/>
      <c r="G269" s="374"/>
      <c r="H269" s="374"/>
      <c r="I269" s="374"/>
      <c r="J269" s="231"/>
      <c r="K269" s="374"/>
      <c r="L269" s="231"/>
    </row>
    <row r="270" spans="1:19" ht="21" customHeight="1">
      <c r="A270" s="375"/>
      <c r="B270" s="315" t="s">
        <v>194</v>
      </c>
      <c r="C270" s="376" t="s">
        <v>32</v>
      </c>
      <c r="D270" s="376"/>
      <c r="E270" s="377"/>
      <c r="F270" s="377"/>
      <c r="G270" s="377"/>
      <c r="H270" s="377"/>
      <c r="I270" s="377"/>
      <c r="J270" s="377"/>
      <c r="K270" s="377"/>
      <c r="L270" s="377"/>
      <c r="Q270" s="190"/>
      <c r="R270" s="341"/>
    </row>
    <row r="271" spans="1:19" ht="16.5" customHeight="1">
      <c r="G271" s="103"/>
      <c r="K271" s="190"/>
    </row>
    <row r="272" spans="1:19">
      <c r="Q272" s="190"/>
      <c r="R272" s="342"/>
    </row>
    <row r="273" spans="2:12" ht="60.75" customHeight="1">
      <c r="B273" s="404" t="s">
        <v>218</v>
      </c>
      <c r="C273" s="405"/>
      <c r="D273" s="405"/>
      <c r="E273" s="405"/>
      <c r="F273" s="405"/>
      <c r="G273" s="405"/>
      <c r="H273" s="405"/>
      <c r="I273" s="405"/>
      <c r="J273" s="405"/>
      <c r="K273" s="405"/>
      <c r="L273" s="405"/>
    </row>
    <row r="276" spans="2:12" ht="24" customHeight="1">
      <c r="B276" s="420" t="s">
        <v>6</v>
      </c>
      <c r="C276" s="420"/>
      <c r="D276" s="420"/>
      <c r="E276" s="420"/>
      <c r="F276" s="420"/>
      <c r="G276" s="420"/>
      <c r="H276" s="420"/>
      <c r="I276" s="420"/>
      <c r="J276" s="420"/>
      <c r="K276" s="420"/>
      <c r="L276" s="420"/>
    </row>
  </sheetData>
  <mergeCells count="14">
    <mergeCell ref="A1:L1"/>
    <mergeCell ref="A2:A3"/>
    <mergeCell ref="B2:B3"/>
    <mergeCell ref="C2:C3"/>
    <mergeCell ref="D2:E2"/>
    <mergeCell ref="F2:G2"/>
    <mergeCell ref="H2:I2"/>
    <mergeCell ref="J2:K2"/>
    <mergeCell ref="B273:L273"/>
    <mergeCell ref="B276:L276"/>
    <mergeCell ref="L2:L3"/>
    <mergeCell ref="N132:N133"/>
    <mergeCell ref="N213:N214"/>
    <mergeCell ref="N233:N234"/>
  </mergeCells>
  <pageMargins left="0.2" right="0.2" top="0.41" bottom="0.3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კრებსითი</vt:lpstr>
      <vt:lpstr>აეროპორტი 35</vt:lpstr>
      <vt:lpstr>ვარკეთილი 341</vt:lpstr>
      <vt:lpstr>ვარკეთილი 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2019-12-31T09:47:32Z</dcterms:modified>
</cp:coreProperties>
</file>