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75" activeTab="0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</sheets>
  <definedNames>
    <definedName name="_xlnm.Print_Area" localSheetId="0">'nakrebi'!$A$1:$N$44</definedName>
    <definedName name="_xlnm.Print_Area" localSheetId="1">'x.a.1'!$A$1:$M$21</definedName>
    <definedName name="_xlnm.Print_Area" localSheetId="2">'x.a.2'!$A$1:$M$30</definedName>
    <definedName name="_xlnm.Print_Area" localSheetId="3">'x.a.3'!$A$1:$M$56</definedName>
    <definedName name="_xlnm.Print_Area" localSheetId="4">'x.a.4'!$A$1:$M$62</definedName>
    <definedName name="_xlnm.Print_Area" localSheetId="5">'x.a.5'!$A$1:$M$27</definedName>
    <definedName name="_xlnm.Print_Titles" localSheetId="0">'nakrebi'!$14:$14</definedName>
    <definedName name="_xlnm.Print_Titles" localSheetId="1">'x.a.1'!$12:$12</definedName>
    <definedName name="_xlnm.Print_Titles" localSheetId="2">'x.a.2'!$12:$12</definedName>
    <definedName name="_xlnm.Print_Titles" localSheetId="3">'x.a.3'!$12:$12</definedName>
    <definedName name="_xlnm.Print_Titles" localSheetId="4">'x.a.4'!$12:$12</definedName>
  </definedNames>
  <calcPr fullCalcOnLoad="1"/>
</workbook>
</file>

<file path=xl/sharedStrings.xml><?xml version="1.0" encoding="utf-8"?>
<sst xmlns="http://schemas.openxmlformats.org/spreadsheetml/2006/main" count="512" uniqueCount="151">
  <si>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</si>
  <si>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</si>
  <si>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</si>
  <si>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</si>
  <si>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</si>
  <si>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</si>
  <si>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</si>
  <si>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</si>
  <si>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</si>
  <si>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</si>
  <si>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</si>
  <si>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</si>
  <si>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</si>
  <si>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</si>
  <si>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</si>
  <si>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</si>
  <si>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</si>
  <si>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</si>
  <si>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</si>
  <si>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</si>
  <si>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</si>
  <si>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</si>
  <si>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</si>
  <si>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</si>
  <si>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</si>
  <si>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</si>
  <si>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</si>
  <si>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</si>
  <si>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safuZveli: samuSaoTa moculobebis uwyisi</t>
  </si>
  <si>
    <t>normatiuli Sromatevadoba</t>
  </si>
  <si>
    <t>kac/sT</t>
  </si>
  <si>
    <t>manq/sT</t>
  </si>
  <si>
    <t>mosarwyav-mosarecxi manqana 6000l</t>
  </si>
  <si>
    <t>lari</t>
  </si>
  <si>
    <t>t</t>
  </si>
  <si>
    <t>g.m.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</si>
  <si>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</si>
  <si>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</si>
  <si>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</si>
  <si>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</si>
  <si>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</si>
  <si>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</si>
  <si>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</si>
  <si>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</si>
  <si>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</si>
  <si>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</si>
  <si>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</si>
  <si>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</si>
  <si>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</si>
  <si>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x.a.#1</t>
  </si>
  <si>
    <t>sul Tavi I</t>
  </si>
  <si>
    <t>x.a.#2</t>
  </si>
  <si>
    <t>dRg 18%</t>
  </si>
  <si>
    <t>sul mSeneblobis Rirebulebis nakrebi saxarjTaRrivxvo angariSiT</t>
  </si>
  <si>
    <t>wyali</t>
  </si>
  <si>
    <t>satkepni sagzao TviTmavali gluvi 5t</t>
  </si>
  <si>
    <t>igive, 10t</t>
  </si>
  <si>
    <t>x.a.#3</t>
  </si>
  <si>
    <t>proeqtiT</t>
  </si>
  <si>
    <t>sxva masala</t>
  </si>
  <si>
    <t>buldozeri 79 kvt</t>
  </si>
  <si>
    <t>27-63-1</t>
  </si>
  <si>
    <t>avtogudronatori 3500 l</t>
  </si>
  <si>
    <t xml:space="preserve">  bitumis emulsia </t>
  </si>
  <si>
    <t>asfaltobetonis damgebi</t>
  </si>
  <si>
    <t>2</t>
  </si>
  <si>
    <t>Tavi I</t>
  </si>
  <si>
    <t>mSeneblobis teritoriis momzadeba</t>
  </si>
  <si>
    <t>sagzao samosi</t>
  </si>
  <si>
    <t>sul Tavi III</t>
  </si>
  <si>
    <t>Tavi III</t>
  </si>
  <si>
    <t>gzis kuTvnileba da keTilmowyoba</t>
  </si>
  <si>
    <t>eqskavatori</t>
  </si>
  <si>
    <t>1-22-15</t>
  </si>
  <si>
    <t>1-25-2</t>
  </si>
  <si>
    <t>buldozeri 79kvt</t>
  </si>
  <si>
    <t>msxvilmarcvlovani asfaltobetoni</t>
  </si>
  <si>
    <t>27-39-1,2                 27-40-1,2</t>
  </si>
  <si>
    <t>8</t>
  </si>
  <si>
    <t>manqanebi</t>
  </si>
  <si>
    <t>x.a.#4</t>
  </si>
  <si>
    <t>x.a.#5</t>
  </si>
  <si>
    <t>avtogreideri saSualo tipis 79kvt</t>
  </si>
  <si>
    <t xml:space="preserve">nayarSi muSaoba </t>
  </si>
  <si>
    <t>27-7-4</t>
  </si>
  <si>
    <t>satkepni sagzao TviTmavali pnevmosvlaze 18t</t>
  </si>
  <si>
    <t>RorRi (0-40 mm)</t>
  </si>
  <si>
    <t>6</t>
  </si>
  <si>
    <t>27-39-1                    27-40-1</t>
  </si>
  <si>
    <t>miwis vakisis mowyoba</t>
  </si>
  <si>
    <t xml:space="preserve"> lokaluri  xarjTaRricxva # 3</t>
  </si>
  <si>
    <t>Tavi II</t>
  </si>
  <si>
    <t>miwis samuSaoebi</t>
  </si>
  <si>
    <t>sul Tavi II</t>
  </si>
  <si>
    <t xml:space="preserve">nawiburebis CaWra xerxiT </t>
  </si>
  <si>
    <t>safaris qveda fenis mowyoba msxvilmarcvlovani a/betoniT sisqiT 6 sm</t>
  </si>
  <si>
    <t>mierTebebis mowyoba</t>
  </si>
  <si>
    <t xml:space="preserve"> lokaluri  xarjTaRricxva #1</t>
  </si>
  <si>
    <t>mosamzadebeli samuSaoebi</t>
  </si>
  <si>
    <t>transportireba nayarSi 5 km-mde</t>
  </si>
  <si>
    <t xml:space="preserve"> lokaluri  xarjTaRricxva #2 </t>
  </si>
  <si>
    <t>1-80-3         r1-3</t>
  </si>
  <si>
    <t>asfaltbetonis safaris mowyoba</t>
  </si>
  <si>
    <t>Txevadi bitumis mosxma nawiburebze 0,35 l grZiv metrze</t>
  </si>
  <si>
    <t xml:space="preserve">asfaltbetonis safaris mowyoba                                                                                                                                                                      </t>
  </si>
  <si>
    <t>Tavi IV</t>
  </si>
  <si>
    <t xml:space="preserve"> lokaluri  xarjTaRricxva #4</t>
  </si>
  <si>
    <t xml:space="preserve"> lokaluri  xarjTaRricxva #5</t>
  </si>
  <si>
    <t>sul Tavi IV</t>
  </si>
  <si>
    <t xml:space="preserve">wvrilmarcvlovani asfaltobetoni </t>
  </si>
  <si>
    <t>III kategoriis gruntis moxsna meqanizmebiT datvirTva a/TviTmclelebze da zidva nayarSi 5 km-mde</t>
  </si>
  <si>
    <t>III kategoriis gruntis moxsna xeliT datvirTva a/TviTmclelebze da zidva nayarSi 5 km-mde</t>
  </si>
  <si>
    <t>sagzao niSanis mowyoba</t>
  </si>
  <si>
    <t>27-46-3</t>
  </si>
  <si>
    <t xml:space="preserve">  sagzao niSanis dayeneba liTonis dgarebze sigrZiT  3,50 m  dabetonebiT, miwis samuSaoebisa da dgarebis SeRebvis gaTvaliswinebiT</t>
  </si>
  <si>
    <t>c</t>
  </si>
  <si>
    <t xml:space="preserve">avtoamwe saburRi mowyobilobiT </t>
  </si>
  <si>
    <t>amwe saavtomobilo svlaze             3 t</t>
  </si>
  <si>
    <t>liTonis dgari sigrZiT 3,50 m        Ǿ76 mm</t>
  </si>
  <si>
    <t>prioritetis</t>
  </si>
  <si>
    <t>samkuTxa 700X700X700 mm</t>
  </si>
  <si>
    <t>27-28-1misad</t>
  </si>
  <si>
    <t>СЦИР-82, გვ. 557, ცხრ. 17</t>
  </si>
  <si>
    <t>ობიექტის აღდგენა და დამაგრება</t>
  </si>
  <si>
    <t>კმ</t>
  </si>
  <si>
    <t>შრომითი დანახარჯები</t>
  </si>
  <si>
    <t>კაც/სთ</t>
  </si>
  <si>
    <t xml:space="preserve">safaris zeda fenis mowyoba wvrilmarcvlovani a/betoniT sisqiT 4 sm </t>
  </si>
  <si>
    <t>ჯამი</t>
  </si>
  <si>
    <t>Sedgenilia 2019 wlis მე-2 კვარტლის fasebSi</t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</si>
  <si>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</si>
  <si>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>Txevadi bitumis mosxma safuZvlis  fenaze 0,7 l/m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>-ze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</si>
  <si>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</si>
  <si>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r>
      <t>Txevadi bitumis mosxma safaris qveda fenaze 0,35 l/m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>-ze</t>
    </r>
  </si>
  <si>
    <r>
      <t>m</t>
    </r>
    <r>
      <rPr>
        <vertAlign val="superscript"/>
        <sz val="11"/>
        <rFont val="AcadNusx"/>
        <family val="0"/>
      </rPr>
      <t>3</t>
    </r>
  </si>
  <si>
    <t>sul Tavi I_IV</t>
  </si>
  <si>
    <t>5</t>
  </si>
  <si>
    <t>7</t>
  </si>
  <si>
    <r>
      <t>Txevadi bitumis mosxma safuZvlis  fenaze 0,7 l/m</t>
    </r>
    <r>
      <rPr>
        <b/>
        <vertAlign val="superscript"/>
        <sz val="11"/>
        <rFont val="AcadNusx"/>
        <family val="0"/>
      </rPr>
      <t>2</t>
    </r>
    <r>
      <rPr>
        <b/>
        <sz val="11"/>
        <rFont val="AcadNusx"/>
        <family val="0"/>
      </rPr>
      <t>-ze</t>
    </r>
  </si>
  <si>
    <r>
      <t>m</t>
    </r>
    <r>
      <rPr>
        <vertAlign val="superscript"/>
        <sz val="11"/>
        <rFont val="AcadNusx"/>
        <family val="0"/>
      </rPr>
      <t>2</t>
    </r>
  </si>
  <si>
    <r>
      <t>Txevadi bitumis mosxma safaris qveda fenaze 0,35 l/m</t>
    </r>
    <r>
      <rPr>
        <b/>
        <vertAlign val="superscript"/>
        <sz val="11"/>
        <rFont val="AcadNusx"/>
        <family val="0"/>
      </rPr>
      <t>2</t>
    </r>
    <r>
      <rPr>
        <b/>
        <sz val="11"/>
        <rFont val="AcadNusx"/>
        <family val="0"/>
      </rPr>
      <t>-ze</t>
    </r>
  </si>
  <si>
    <r>
      <t>betoni</t>
    </r>
    <r>
      <rPr>
        <sz val="11"/>
        <color indexed="8"/>
        <rFont val="Calibri"/>
        <family val="2"/>
      </rPr>
      <t xml:space="preserve"> B20  F200  W6  </t>
    </r>
  </si>
  <si>
    <t>Semasworebeli fenis mowyoba fraqciuli RorRiT 0-40 mm, saS. sisqiT 12 sm.</t>
  </si>
  <si>
    <t>III kat. Ggruntis damuSaveba meqanizmebiT, farTis 90%-ze, saS. sisqiT 20 sm-ze datvirTva a/TviTmclelebze da zidva nayarSi 5 km-mde</t>
  </si>
  <si>
    <t>III kat. Ggruntis damuSaveba xeliT, farTis 10%-ze, saS. sisqiT 20 sm-ze datvirTva a/TviTmclelebze da zidva nayarSi 5 km-mde</t>
  </si>
  <si>
    <t>gauTvaliswinebeli xarjebi  - ფიქსირებული თანხა 3060 ლარი</t>
  </si>
  <si>
    <t>masalebis transportireba    masalebis Rirebulebidan</t>
  </si>
  <si>
    <t xml:space="preserve">zednadebi xarjebi  </t>
  </si>
  <si>
    <t xml:space="preserve">gegmiuri mogeba   </t>
  </si>
  <si>
    <t xml:space="preserve">zednadebi xarjebi   </t>
  </si>
  <si>
    <t xml:space="preserve">gegmiuri mogeba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</si>
</sst>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0.0000000"/>
    <numFmt numFmtId="215" formatCode="#,##0.000"/>
  </numFmts>
  <fonts count="7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b/>
      <sz val="11"/>
      <name val="AcadNusx"/>
      <family val="0"/>
    </font>
    <font>
      <sz val="11"/>
      <name val="AcadNusx"/>
      <family val="0"/>
    </font>
    <font>
      <b/>
      <sz val="14"/>
      <name val="AcadNusx"/>
      <family val="0"/>
    </font>
    <font>
      <sz val="14"/>
      <name val="AcadNusx"/>
      <family val="0"/>
    </font>
    <font>
      <b/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vertAlign val="superscript"/>
      <sz val="11"/>
      <color indexed="8"/>
      <name val="AcadNusx"/>
      <family val="0"/>
    </font>
    <font>
      <vertAlign val="superscript"/>
      <sz val="11"/>
      <name val="AcadNusx"/>
      <family val="0"/>
    </font>
    <font>
      <b/>
      <u val="single"/>
      <sz val="11"/>
      <name val="AcadNusx"/>
      <family val="0"/>
    </font>
    <font>
      <b/>
      <sz val="12"/>
      <name val="AcadNusx"/>
      <family val="0"/>
    </font>
    <font>
      <b/>
      <sz val="11"/>
      <name val="Arachveulebrivi Thin"/>
      <family val="2"/>
    </font>
    <font>
      <sz val="11"/>
      <name val="Arachveulebrivi Thin"/>
      <family val="2"/>
    </font>
    <font>
      <sz val="10"/>
      <name val="AcadNusx"/>
      <family val="0"/>
    </font>
    <font>
      <b/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cadNusx"/>
      <family val="0"/>
    </font>
    <font>
      <sz val="11"/>
      <color indexed="8"/>
      <name val="Sylfaen"/>
      <family val="1"/>
    </font>
    <font>
      <b/>
      <sz val="11"/>
      <color indexed="8"/>
      <name val="Arial"/>
      <family val="2"/>
    </font>
    <font>
      <b/>
      <sz val="11"/>
      <color indexed="8"/>
      <name val="Sylfaen"/>
      <family val="1"/>
    </font>
    <font>
      <strike/>
      <sz val="11"/>
      <color indexed="8"/>
      <name val="Sylfaen"/>
      <family val="1"/>
    </font>
    <font>
      <sz val="11"/>
      <color indexed="8"/>
      <name val="Arial"/>
      <family val="2"/>
    </font>
    <font>
      <sz val="11"/>
      <color indexed="8"/>
      <name val="Arachveulebrivi Thin"/>
      <family val="2"/>
    </font>
    <font>
      <sz val="9"/>
      <color indexed="8"/>
      <name val="AcadNusx"/>
      <family val="0"/>
    </font>
    <font>
      <b/>
      <u val="single"/>
      <sz val="11"/>
      <color indexed="8"/>
      <name val="AcadNusx"/>
      <family val="0"/>
    </font>
    <font>
      <b/>
      <i/>
      <sz val="11"/>
      <color indexed="8"/>
      <name val="AcadNusx"/>
      <family val="0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11"/>
      <color theme="1"/>
      <name val="Sylfaen"/>
      <family val="1"/>
    </font>
    <font>
      <b/>
      <sz val="11"/>
      <color theme="1"/>
      <name val="Arial"/>
      <family val="2"/>
    </font>
    <font>
      <b/>
      <sz val="11"/>
      <color theme="1"/>
      <name val="Sylfaen"/>
      <family val="1"/>
    </font>
    <font>
      <strike/>
      <sz val="11"/>
      <color theme="1"/>
      <name val="Sylfaen"/>
      <family val="1"/>
    </font>
    <font>
      <sz val="11"/>
      <color theme="1"/>
      <name val="Arial"/>
      <family val="2"/>
    </font>
    <font>
      <sz val="11"/>
      <color theme="1"/>
      <name val="Arachveulebrivi Thin"/>
      <family val="2"/>
    </font>
    <font>
      <sz val="9"/>
      <color theme="1"/>
      <name val="AcadNusx"/>
      <family val="0"/>
    </font>
    <font>
      <b/>
      <u val="single"/>
      <sz val="11"/>
      <color theme="1"/>
      <name val="AcadNusx"/>
      <family val="0"/>
    </font>
    <font>
      <b/>
      <i/>
      <sz val="11"/>
      <color theme="1"/>
      <name val="AcadNusx"/>
      <family val="0"/>
    </font>
    <font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</cellStyleXfs>
  <cellXfs count="33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9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199" fontId="5" fillId="0" borderId="10" xfId="0" applyNumberFormat="1" applyFont="1" applyFill="1" applyBorder="1" applyAlignment="1">
      <alignment horizontal="center"/>
    </xf>
    <xf numFmtId="19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63" fillId="32" borderId="0" xfId="0" applyFont="1" applyFill="1" applyAlignment="1">
      <alignment vertical="center" wrapText="1"/>
    </xf>
    <xf numFmtId="0" fontId="64" fillId="32" borderId="0" xfId="0" applyFont="1" applyFill="1" applyBorder="1" applyAlignment="1">
      <alignment/>
    </xf>
    <xf numFmtId="0" fontId="64" fillId="32" borderId="0" xfId="0" applyFont="1" applyFill="1" applyBorder="1" applyAlignment="1">
      <alignment horizontal="center" vertical="center" wrapText="1"/>
    </xf>
    <xf numFmtId="2" fontId="64" fillId="32" borderId="0" xfId="0" applyNumberFormat="1" applyFont="1" applyFill="1" applyBorder="1" applyAlignment="1">
      <alignment horizontal="center" vertical="center" wrapText="1"/>
    </xf>
    <xf numFmtId="2" fontId="64" fillId="32" borderId="15" xfId="63" applyNumberFormat="1" applyFont="1" applyFill="1" applyBorder="1" applyAlignment="1">
      <alignment horizontal="center" vertical="center"/>
      <protection/>
    </xf>
    <xf numFmtId="2" fontId="64" fillId="32" borderId="16" xfId="63" applyNumberFormat="1" applyFont="1" applyFill="1" applyBorder="1" applyAlignment="1">
      <alignment horizontal="center" vertical="center"/>
      <protection/>
    </xf>
    <xf numFmtId="0" fontId="64" fillId="32" borderId="11" xfId="63" applyFont="1" applyFill="1" applyBorder="1" applyAlignment="1">
      <alignment horizontal="center" vertical="center"/>
      <protection/>
    </xf>
    <xf numFmtId="49" fontId="64" fillId="32" borderId="10" xfId="63" applyNumberFormat="1" applyFont="1" applyFill="1" applyBorder="1" applyAlignment="1">
      <alignment horizontal="center" vertical="center" wrapText="1"/>
      <protection/>
    </xf>
    <xf numFmtId="0" fontId="64" fillId="32" borderId="13" xfId="63" applyFont="1" applyFill="1" applyBorder="1" applyAlignment="1">
      <alignment horizontal="center" vertical="center" wrapText="1"/>
      <protection/>
    </xf>
    <xf numFmtId="2" fontId="64" fillId="32" borderId="11" xfId="63" applyNumberFormat="1" applyFont="1" applyFill="1" applyBorder="1" applyAlignment="1">
      <alignment horizontal="center" vertical="center"/>
      <protection/>
    </xf>
    <xf numFmtId="2" fontId="64" fillId="32" borderId="10" xfId="63" applyNumberFormat="1" applyFont="1" applyFill="1" applyBorder="1" applyAlignment="1">
      <alignment horizontal="center" vertical="center"/>
      <protection/>
    </xf>
    <xf numFmtId="2" fontId="64" fillId="32" borderId="13" xfId="63" applyNumberFormat="1" applyFont="1" applyFill="1" applyBorder="1" applyAlignment="1">
      <alignment horizontal="center" vertical="center"/>
      <protection/>
    </xf>
    <xf numFmtId="2" fontId="64" fillId="32" borderId="12" xfId="63" applyNumberFormat="1" applyFont="1" applyFill="1" applyBorder="1" applyAlignment="1">
      <alignment horizontal="center" vertical="center"/>
      <protection/>
    </xf>
    <xf numFmtId="0" fontId="64" fillId="32" borderId="17" xfId="63" applyFont="1" applyFill="1" applyBorder="1" applyAlignment="1">
      <alignment horizontal="center" vertical="center"/>
      <protection/>
    </xf>
    <xf numFmtId="0" fontId="65" fillId="32" borderId="10" xfId="0" applyFont="1" applyFill="1" applyBorder="1" applyAlignment="1">
      <alignment vertical="center" wrapText="1"/>
    </xf>
    <xf numFmtId="2" fontId="66" fillId="32" borderId="10" xfId="0" applyNumberFormat="1" applyFont="1" applyFill="1" applyBorder="1" applyAlignment="1">
      <alignment horizontal="left" vertical="center" wrapText="1"/>
    </xf>
    <xf numFmtId="2" fontId="66" fillId="32" borderId="10" xfId="0" applyNumberFormat="1" applyFont="1" applyFill="1" applyBorder="1" applyAlignment="1">
      <alignment horizontal="center" vertical="center" wrapText="1"/>
    </xf>
    <xf numFmtId="4" fontId="67" fillId="32" borderId="10" xfId="0" applyNumberFormat="1" applyFont="1" applyFill="1" applyBorder="1" applyAlignment="1">
      <alignment horizontal="center" vertical="center"/>
    </xf>
    <xf numFmtId="215" fontId="67" fillId="32" borderId="10" xfId="0" applyNumberFormat="1" applyFont="1" applyFill="1" applyBorder="1" applyAlignment="1">
      <alignment horizontal="center" vertical="center"/>
    </xf>
    <xf numFmtId="4" fontId="65" fillId="32" borderId="10" xfId="0" applyNumberFormat="1" applyFont="1" applyFill="1" applyBorder="1" applyAlignment="1">
      <alignment horizontal="center" vertical="center"/>
    </xf>
    <xf numFmtId="4" fontId="68" fillId="32" borderId="10" xfId="0" applyNumberFormat="1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 wrapText="1"/>
    </xf>
    <xf numFmtId="2" fontId="69" fillId="32" borderId="10" xfId="0" applyNumberFormat="1" applyFont="1" applyFill="1" applyBorder="1" applyAlignment="1">
      <alignment horizontal="left" vertical="center"/>
    </xf>
    <xf numFmtId="49" fontId="69" fillId="32" borderId="10" xfId="0" applyNumberFormat="1" applyFont="1" applyFill="1" applyBorder="1" applyAlignment="1">
      <alignment horizontal="center" vertical="center"/>
    </xf>
    <xf numFmtId="0" fontId="65" fillId="32" borderId="0" xfId="0" applyFont="1" applyFill="1" applyAlignment="1">
      <alignment horizontal="center" vertical="center"/>
    </xf>
    <xf numFmtId="49" fontId="64" fillId="32" borderId="14" xfId="0" applyNumberFormat="1" applyFont="1" applyFill="1" applyBorder="1" applyAlignment="1">
      <alignment horizontal="center" vertical="center" wrapText="1"/>
    </xf>
    <xf numFmtId="2" fontId="64" fillId="32" borderId="0" xfId="63" applyNumberFormat="1" applyFont="1" applyFill="1" applyBorder="1" applyAlignment="1">
      <alignment horizontal="center" vertical="center"/>
      <protection/>
    </xf>
    <xf numFmtId="2" fontId="64" fillId="32" borderId="17" xfId="63" applyNumberFormat="1" applyFont="1" applyFill="1" applyBorder="1" applyAlignment="1">
      <alignment horizontal="center" vertical="center"/>
      <protection/>
    </xf>
    <xf numFmtId="49" fontId="64" fillId="32" borderId="15" xfId="0" applyNumberFormat="1" applyFont="1" applyFill="1" applyBorder="1" applyAlignment="1">
      <alignment horizontal="center" vertical="center" wrapText="1"/>
    </xf>
    <xf numFmtId="2" fontId="64" fillId="32" borderId="15" xfId="0" applyNumberFormat="1" applyFont="1" applyFill="1" applyBorder="1" applyAlignment="1">
      <alignment horizontal="center" vertical="center"/>
    </xf>
    <xf numFmtId="0" fontId="64" fillId="32" borderId="16" xfId="0" applyFont="1" applyFill="1" applyBorder="1" applyAlignment="1">
      <alignment/>
    </xf>
    <xf numFmtId="0" fontId="64" fillId="32" borderId="16" xfId="0" applyFont="1" applyFill="1" applyBorder="1" applyAlignment="1">
      <alignment horizontal="center"/>
    </xf>
    <xf numFmtId="2" fontId="64" fillId="32" borderId="16" xfId="0" applyNumberFormat="1" applyFont="1" applyFill="1" applyBorder="1" applyAlignment="1">
      <alignment horizontal="center" vertical="center"/>
    </xf>
    <xf numFmtId="2" fontId="64" fillId="32" borderId="16" xfId="0" applyNumberFormat="1" applyFont="1" applyFill="1" applyBorder="1" applyAlignment="1">
      <alignment horizontal="center"/>
    </xf>
    <xf numFmtId="200" fontId="64" fillId="32" borderId="15" xfId="0" applyNumberFormat="1" applyFont="1" applyFill="1" applyBorder="1" applyAlignment="1">
      <alignment horizontal="center" vertical="center"/>
    </xf>
    <xf numFmtId="0" fontId="64" fillId="32" borderId="18" xfId="63" applyFont="1" applyFill="1" applyBorder="1" applyAlignment="1">
      <alignment horizontal="center" vertical="center"/>
      <protection/>
    </xf>
    <xf numFmtId="49" fontId="64" fillId="32" borderId="16" xfId="63" applyNumberFormat="1" applyFont="1" applyFill="1" applyBorder="1" applyAlignment="1">
      <alignment horizontal="center" vertical="center" wrapText="1"/>
      <protection/>
    </xf>
    <xf numFmtId="0" fontId="64" fillId="32" borderId="19" xfId="63" applyFont="1" applyFill="1" applyBorder="1" applyAlignment="1">
      <alignment horizontal="center" vertical="center" wrapText="1"/>
      <protection/>
    </xf>
    <xf numFmtId="2" fontId="64" fillId="32" borderId="18" xfId="63" applyNumberFormat="1" applyFont="1" applyFill="1" applyBorder="1" applyAlignment="1">
      <alignment horizontal="center" vertical="center"/>
      <protection/>
    </xf>
    <xf numFmtId="2" fontId="64" fillId="32" borderId="19" xfId="63" applyNumberFormat="1" applyFont="1" applyFill="1" applyBorder="1" applyAlignment="1">
      <alignment horizontal="center" vertical="center"/>
      <protection/>
    </xf>
    <xf numFmtId="2" fontId="64" fillId="32" borderId="20" xfId="63" applyNumberFormat="1" applyFont="1" applyFill="1" applyBorder="1" applyAlignment="1">
      <alignment horizontal="center" vertical="center"/>
      <protection/>
    </xf>
    <xf numFmtId="0" fontId="64" fillId="32" borderId="15" xfId="0" applyFont="1" applyFill="1" applyBorder="1" applyAlignment="1">
      <alignment horizontal="center"/>
    </xf>
    <xf numFmtId="0" fontId="64" fillId="32" borderId="15" xfId="0" applyFont="1" applyFill="1" applyBorder="1" applyAlignment="1">
      <alignment horizontal="center" vertical="center"/>
    </xf>
    <xf numFmtId="0" fontId="64" fillId="32" borderId="15" xfId="0" applyFont="1" applyFill="1" applyBorder="1" applyAlignment="1">
      <alignment horizontal="center" vertical="center" wrapText="1"/>
    </xf>
    <xf numFmtId="0" fontId="64" fillId="32" borderId="15" xfId="0" applyFont="1" applyFill="1" applyBorder="1" applyAlignment="1">
      <alignment/>
    </xf>
    <xf numFmtId="2" fontId="64" fillId="32" borderId="15" xfId="0" applyNumberFormat="1" applyFont="1" applyFill="1" applyBorder="1" applyAlignment="1">
      <alignment horizontal="center" vertical="center" wrapText="1"/>
    </xf>
    <xf numFmtId="201" fontId="64" fillId="32" borderId="15" xfId="0" applyNumberFormat="1" applyFont="1" applyFill="1" applyBorder="1" applyAlignment="1">
      <alignment horizontal="center" vertical="center"/>
    </xf>
    <xf numFmtId="2" fontId="64" fillId="32" borderId="15" xfId="0" applyNumberFormat="1" applyFont="1" applyFill="1" applyBorder="1" applyAlignment="1">
      <alignment horizontal="center"/>
    </xf>
    <xf numFmtId="49" fontId="64" fillId="32" borderId="15" xfId="0" applyNumberFormat="1" applyFont="1" applyFill="1" applyBorder="1" applyAlignment="1">
      <alignment horizontal="center" vertical="center"/>
    </xf>
    <xf numFmtId="201" fontId="64" fillId="32" borderId="16" xfId="0" applyNumberFormat="1" applyFont="1" applyFill="1" applyBorder="1" applyAlignment="1">
      <alignment horizontal="center" vertical="center"/>
    </xf>
    <xf numFmtId="1" fontId="64" fillId="32" borderId="15" xfId="63" applyNumberFormat="1" applyFont="1" applyFill="1" applyBorder="1" applyAlignment="1">
      <alignment horizontal="center" vertical="center"/>
      <protection/>
    </xf>
    <xf numFmtId="2" fontId="64" fillId="32" borderId="0" xfId="0" applyNumberFormat="1" applyFont="1" applyFill="1" applyBorder="1" applyAlignment="1">
      <alignment horizontal="center" vertical="center"/>
    </xf>
    <xf numFmtId="0" fontId="64" fillId="32" borderId="16" xfId="0" applyFont="1" applyFill="1" applyBorder="1" applyAlignment="1">
      <alignment horizontal="center" vertical="center"/>
    </xf>
    <xf numFmtId="49" fontId="64" fillId="32" borderId="15" xfId="0" applyNumberFormat="1" applyFont="1" applyFill="1" applyBorder="1" applyAlignment="1">
      <alignment horizontal="center"/>
    </xf>
    <xf numFmtId="0" fontId="64" fillId="32" borderId="15" xfId="55" applyFont="1" applyFill="1" applyBorder="1" applyAlignment="1">
      <alignment horizontal="center"/>
      <protection/>
    </xf>
    <xf numFmtId="9" fontId="64" fillId="32" borderId="15" xfId="67" applyFont="1" applyFill="1" applyBorder="1" applyAlignment="1">
      <alignment horizontal="center" vertical="center"/>
    </xf>
    <xf numFmtId="2" fontId="63" fillId="32" borderId="15" xfId="0" applyNumberFormat="1" applyFont="1" applyFill="1" applyBorder="1" applyAlignment="1">
      <alignment horizontal="center" vertical="center"/>
    </xf>
    <xf numFmtId="0" fontId="64" fillId="32" borderId="15" xfId="55" applyFont="1" applyFill="1" applyBorder="1" applyAlignment="1">
      <alignment horizontal="center" wrapText="1"/>
      <protection/>
    </xf>
    <xf numFmtId="0" fontId="64" fillId="32" borderId="15" xfId="55" applyFont="1" applyFill="1" applyBorder="1" applyAlignment="1">
      <alignment horizontal="center" vertical="center" wrapText="1"/>
      <protection/>
    </xf>
    <xf numFmtId="2" fontId="64" fillId="32" borderId="15" xfId="55" applyNumberFormat="1" applyFont="1" applyFill="1" applyBorder="1" applyAlignment="1">
      <alignment horizontal="center" vertical="center" wrapText="1"/>
      <protection/>
    </xf>
    <xf numFmtId="49" fontId="64" fillId="32" borderId="15" xfId="55" applyNumberFormat="1" applyFont="1" applyFill="1" applyBorder="1" applyAlignment="1">
      <alignment horizontal="center" vertical="center" wrapText="1"/>
      <protection/>
    </xf>
    <xf numFmtId="199" fontId="64" fillId="32" borderId="15" xfId="55" applyNumberFormat="1" applyFont="1" applyFill="1" applyBorder="1" applyAlignment="1">
      <alignment horizontal="center" wrapText="1"/>
      <protection/>
    </xf>
    <xf numFmtId="2" fontId="64" fillId="32" borderId="15" xfId="55" applyNumberFormat="1" applyFont="1" applyFill="1" applyBorder="1" applyAlignment="1">
      <alignment horizontal="center" wrapText="1"/>
      <protection/>
    </xf>
    <xf numFmtId="2" fontId="64" fillId="32" borderId="15" xfId="55" applyNumberFormat="1" applyFont="1" applyFill="1" applyBorder="1" applyAlignment="1">
      <alignment horizontal="center" vertical="center"/>
      <protection/>
    </xf>
    <xf numFmtId="199" fontId="64" fillId="32" borderId="15" xfId="55" applyNumberFormat="1" applyFont="1" applyFill="1" applyBorder="1" applyAlignment="1">
      <alignment horizontal="center" vertical="center" wrapText="1"/>
      <protection/>
    </xf>
    <xf numFmtId="0" fontId="64" fillId="32" borderId="16" xfId="55" applyFont="1" applyFill="1" applyBorder="1" applyAlignment="1">
      <alignment horizontal="center"/>
      <protection/>
    </xf>
    <xf numFmtId="49" fontId="64" fillId="32" borderId="16" xfId="55" applyNumberFormat="1" applyFont="1" applyFill="1" applyBorder="1" applyAlignment="1">
      <alignment horizontal="center" vertical="center" wrapText="1"/>
      <protection/>
    </xf>
    <xf numFmtId="9" fontId="64" fillId="32" borderId="16" xfId="67" applyFont="1" applyFill="1" applyBorder="1" applyAlignment="1">
      <alignment horizontal="center" vertical="center"/>
    </xf>
    <xf numFmtId="2" fontId="64" fillId="32" borderId="16" xfId="55" applyNumberFormat="1" applyFont="1" applyFill="1" applyBorder="1" applyAlignment="1">
      <alignment horizontal="center"/>
      <protection/>
    </xf>
    <xf numFmtId="0" fontId="64" fillId="32" borderId="0" xfId="0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horizontal="center" vertical="center" wrapText="1"/>
    </xf>
    <xf numFmtId="2" fontId="70" fillId="32" borderId="0" xfId="0" applyNumberFormat="1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/>
    </xf>
    <xf numFmtId="1" fontId="64" fillId="32" borderId="10" xfId="0" applyNumberFormat="1" applyFont="1" applyFill="1" applyBorder="1" applyAlignment="1">
      <alignment horizontal="center" vertical="center"/>
    </xf>
    <xf numFmtId="1" fontId="64" fillId="32" borderId="10" xfId="63" applyNumberFormat="1" applyFont="1" applyFill="1" applyBorder="1" applyAlignment="1">
      <alignment horizontal="center" vertical="center"/>
      <protection/>
    </xf>
    <xf numFmtId="1" fontId="64" fillId="32" borderId="10" xfId="0" applyNumberFormat="1" applyFont="1" applyFill="1" applyBorder="1" applyAlignment="1">
      <alignment horizontal="center" vertical="center" wrapText="1"/>
    </xf>
    <xf numFmtId="1" fontId="64" fillId="32" borderId="15" xfId="0" applyNumberFormat="1" applyFont="1" applyFill="1" applyBorder="1" applyAlignment="1">
      <alignment horizontal="center" vertical="center"/>
    </xf>
    <xf numFmtId="199" fontId="64" fillId="32" borderId="15" xfId="0" applyNumberFormat="1" applyFont="1" applyFill="1" applyBorder="1" applyAlignment="1">
      <alignment horizontal="center" vertical="center"/>
    </xf>
    <xf numFmtId="49" fontId="64" fillId="32" borderId="16" xfId="0" applyNumberFormat="1" applyFont="1" applyFill="1" applyBorder="1" applyAlignment="1">
      <alignment horizontal="center" vertical="center"/>
    </xf>
    <xf numFmtId="1" fontId="64" fillId="32" borderId="15" xfId="0" applyNumberFormat="1" applyFont="1" applyFill="1" applyBorder="1" applyAlignment="1">
      <alignment horizontal="center" vertical="center" wrapText="1"/>
    </xf>
    <xf numFmtId="0" fontId="63" fillId="32" borderId="21" xfId="63" applyFont="1" applyFill="1" applyBorder="1" applyAlignment="1">
      <alignment horizontal="center" vertical="center" wrapText="1"/>
      <protection/>
    </xf>
    <xf numFmtId="2" fontId="64" fillId="32" borderId="17" xfId="0" applyNumberFormat="1" applyFont="1" applyFill="1" applyBorder="1" applyAlignment="1">
      <alignment horizontal="center" vertical="center"/>
    </xf>
    <xf numFmtId="0" fontId="64" fillId="32" borderId="14" xfId="0" applyFont="1" applyFill="1" applyBorder="1" applyAlignment="1">
      <alignment horizontal="center" vertical="center"/>
    </xf>
    <xf numFmtId="2" fontId="64" fillId="32" borderId="14" xfId="0" applyNumberFormat="1" applyFont="1" applyFill="1" applyBorder="1" applyAlignment="1">
      <alignment horizontal="center" vertical="center"/>
    </xf>
    <xf numFmtId="0" fontId="64" fillId="32" borderId="14" xfId="0" applyFont="1" applyFill="1" applyBorder="1" applyAlignment="1">
      <alignment/>
    </xf>
    <xf numFmtId="208" fontId="64" fillId="32" borderId="15" xfId="0" applyNumberFormat="1" applyFont="1" applyFill="1" applyBorder="1" applyAlignment="1">
      <alignment horizontal="center" vertical="center"/>
    </xf>
    <xf numFmtId="0" fontId="64" fillId="32" borderId="15" xfId="63" applyFont="1" applyFill="1" applyBorder="1" applyAlignment="1">
      <alignment horizontal="center" vertical="center"/>
      <protection/>
    </xf>
    <xf numFmtId="0" fontId="64" fillId="32" borderId="16" xfId="63" applyFont="1" applyFill="1" applyBorder="1" applyAlignment="1">
      <alignment horizontal="center" vertical="center"/>
      <protection/>
    </xf>
    <xf numFmtId="0" fontId="63" fillId="32" borderId="14" xfId="0" applyFont="1" applyFill="1" applyBorder="1" applyAlignment="1">
      <alignment horizontal="center" vertical="center" wrapText="1"/>
    </xf>
    <xf numFmtId="0" fontId="64" fillId="32" borderId="16" xfId="55" applyFont="1" applyFill="1" applyBorder="1" applyAlignment="1">
      <alignment horizontal="center" vertical="center" wrapText="1"/>
      <protection/>
    </xf>
    <xf numFmtId="2" fontId="63" fillId="32" borderId="16" xfId="55" applyNumberFormat="1" applyFont="1" applyFill="1" applyBorder="1" applyAlignment="1">
      <alignment horizontal="center"/>
      <protection/>
    </xf>
    <xf numFmtId="49" fontId="64" fillId="32" borderId="15" xfId="63" applyNumberFormat="1" applyFont="1" applyFill="1" applyBorder="1" applyAlignment="1">
      <alignment horizontal="center" vertical="center" wrapText="1"/>
      <protection/>
    </xf>
    <xf numFmtId="0" fontId="63" fillId="32" borderId="15" xfId="63" applyFont="1" applyFill="1" applyBorder="1" applyAlignment="1">
      <alignment horizontal="center" vertical="center" wrapText="1"/>
      <protection/>
    </xf>
    <xf numFmtId="0" fontId="70" fillId="32" borderId="15" xfId="0" applyFont="1" applyFill="1" applyBorder="1" applyAlignment="1">
      <alignment/>
    </xf>
    <xf numFmtId="0" fontId="64" fillId="32" borderId="16" xfId="63" applyFont="1" applyFill="1" applyBorder="1" applyAlignment="1">
      <alignment horizontal="center" vertical="center" wrapText="1"/>
      <protection/>
    </xf>
    <xf numFmtId="199" fontId="64" fillId="32" borderId="16" xfId="63" applyNumberFormat="1" applyFont="1" applyFill="1" applyBorder="1" applyAlignment="1">
      <alignment horizontal="center" vertical="center"/>
      <protection/>
    </xf>
    <xf numFmtId="49" fontId="64" fillId="32" borderId="16" xfId="0" applyNumberFormat="1" applyFont="1" applyFill="1" applyBorder="1" applyAlignment="1">
      <alignment horizontal="center" vertical="center" wrapText="1"/>
    </xf>
    <xf numFmtId="199" fontId="64" fillId="32" borderId="16" xfId="0" applyNumberFormat="1" applyFont="1" applyFill="1" applyBorder="1" applyAlignment="1">
      <alignment horizontal="center" vertical="center"/>
    </xf>
    <xf numFmtId="49" fontId="64" fillId="32" borderId="14" xfId="0" applyNumberFormat="1" applyFont="1" applyFill="1" applyBorder="1" applyAlignment="1">
      <alignment horizontal="center" vertical="center"/>
    </xf>
    <xf numFmtId="49" fontId="63" fillId="32" borderId="15" xfId="0" applyNumberFormat="1" applyFont="1" applyFill="1" applyBorder="1" applyAlignment="1">
      <alignment horizontal="center" vertical="center" wrapText="1"/>
    </xf>
    <xf numFmtId="199" fontId="64" fillId="32" borderId="0" xfId="0" applyNumberFormat="1" applyFont="1" applyFill="1" applyBorder="1" applyAlignment="1">
      <alignment horizontal="center" vertical="center" wrapText="1"/>
    </xf>
    <xf numFmtId="200" fontId="64" fillId="32" borderId="14" xfId="0" applyNumberFormat="1" applyFont="1" applyFill="1" applyBorder="1" applyAlignment="1">
      <alignment horizontal="center" vertical="center"/>
    </xf>
    <xf numFmtId="0" fontId="64" fillId="32" borderId="15" xfId="0" applyFont="1" applyFill="1" applyBorder="1" applyAlignment="1">
      <alignment vertical="center"/>
    </xf>
    <xf numFmtId="0" fontId="71" fillId="32" borderId="15" xfId="0" applyFont="1" applyFill="1" applyBorder="1" applyAlignment="1">
      <alignment horizontal="center" vertical="center"/>
    </xf>
    <xf numFmtId="0" fontId="6" fillId="0" borderId="17" xfId="63" applyFont="1" applyFill="1" applyBorder="1" applyAlignment="1">
      <alignment horizontal="center" vertical="center"/>
      <protection/>
    </xf>
    <xf numFmtId="2" fontId="6" fillId="0" borderId="17" xfId="63" applyNumberFormat="1" applyFont="1" applyFill="1" applyBorder="1" applyAlignment="1">
      <alignment horizontal="center" vertical="center"/>
      <protection/>
    </xf>
    <xf numFmtId="2" fontId="6" fillId="0" borderId="15" xfId="63" applyNumberFormat="1" applyFont="1" applyFill="1" applyBorder="1" applyAlignment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/>
    </xf>
    <xf numFmtId="200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2" fontId="72" fillId="32" borderId="21" xfId="63" applyNumberFormat="1" applyFont="1" applyFill="1" applyBorder="1" applyAlignment="1">
      <alignment horizontal="center" vertical="center"/>
      <protection/>
    </xf>
    <xf numFmtId="2" fontId="13" fillId="0" borderId="21" xfId="63" applyNumberFormat="1" applyFont="1" applyFill="1" applyBorder="1" applyAlignment="1">
      <alignment horizontal="center" vertical="center"/>
      <protection/>
    </xf>
    <xf numFmtId="2" fontId="72" fillId="32" borderId="14" xfId="0" applyNumberFormat="1" applyFont="1" applyFill="1" applyBorder="1" applyAlignment="1">
      <alignment horizontal="center" vertical="center"/>
    </xf>
    <xf numFmtId="2" fontId="72" fillId="32" borderId="15" xfId="63" applyNumberFormat="1" applyFont="1" applyFill="1" applyBorder="1" applyAlignment="1">
      <alignment horizontal="center" vertical="center"/>
      <protection/>
    </xf>
    <xf numFmtId="199" fontId="72" fillId="32" borderId="15" xfId="63" applyNumberFormat="1" applyFont="1" applyFill="1" applyBorder="1" applyAlignment="1">
      <alignment horizontal="center" vertical="center"/>
      <protection/>
    </xf>
    <xf numFmtId="2" fontId="72" fillId="32" borderId="15" xfId="0" applyNumberFormat="1" applyFont="1" applyFill="1" applyBorder="1" applyAlignment="1">
      <alignment horizontal="center" vertical="center"/>
    </xf>
    <xf numFmtId="200" fontId="14" fillId="0" borderId="11" xfId="0" applyNumberFormat="1" applyFont="1" applyFill="1" applyBorder="1" applyAlignment="1">
      <alignment horizontal="center" vertical="center" wrapText="1"/>
    </xf>
    <xf numFmtId="0" fontId="63" fillId="32" borderId="15" xfId="0" applyFont="1" applyFill="1" applyBorder="1" applyAlignment="1">
      <alignment horizontal="center"/>
    </xf>
    <xf numFmtId="0" fontId="73" fillId="32" borderId="14" xfId="0" applyFont="1" applyFill="1" applyBorder="1" applyAlignment="1">
      <alignment horizont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8" xfId="63" applyNumberFormat="1" applyFont="1" applyFill="1" applyBorder="1" applyAlignment="1">
      <alignment horizontal="center" vertical="center"/>
      <protection/>
    </xf>
    <xf numFmtId="2" fontId="6" fillId="0" borderId="20" xfId="63" applyNumberFormat="1" applyFont="1" applyFill="1" applyBorder="1" applyAlignment="1">
      <alignment horizontal="center" vertical="center"/>
      <protection/>
    </xf>
    <xf numFmtId="2" fontId="6" fillId="0" borderId="19" xfId="63" applyNumberFormat="1" applyFont="1" applyFill="1" applyBorder="1" applyAlignment="1">
      <alignment horizontal="center" vertical="center"/>
      <protection/>
    </xf>
    <xf numFmtId="2" fontId="6" fillId="0" borderId="16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2" fontId="6" fillId="0" borderId="11" xfId="63" applyNumberFormat="1" applyFont="1" applyFill="1" applyBorder="1" applyAlignment="1">
      <alignment horizontal="center" vertical="center"/>
      <protection/>
    </xf>
    <xf numFmtId="2" fontId="6" fillId="0" borderId="10" xfId="63" applyNumberFormat="1" applyFont="1" applyFill="1" applyBorder="1" applyAlignment="1">
      <alignment horizontal="center" vertical="center"/>
      <protection/>
    </xf>
    <xf numFmtId="2" fontId="6" fillId="0" borderId="13" xfId="63" applyNumberFormat="1" applyFont="1" applyFill="1" applyBorder="1" applyAlignment="1">
      <alignment horizontal="center" vertical="center"/>
      <protection/>
    </xf>
    <xf numFmtId="2" fontId="6" fillId="0" borderId="12" xfId="63" applyNumberFormat="1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199" fontId="6" fillId="0" borderId="15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8" xfId="63" applyFont="1" applyFill="1" applyBorder="1" applyAlignment="1">
      <alignment horizontal="center" vertical="center"/>
      <protection/>
    </xf>
    <xf numFmtId="49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5" xfId="63" applyNumberFormat="1" applyFont="1" applyFill="1" applyBorder="1" applyAlignment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201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199" fontId="6" fillId="0" borderId="16" xfId="0" applyNumberFormat="1" applyFont="1" applyFill="1" applyBorder="1" applyAlignment="1">
      <alignment horizontal="center" vertical="center"/>
    </xf>
    <xf numFmtId="0" fontId="6" fillId="0" borderId="15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199" fontId="13" fillId="0" borderId="15" xfId="63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2" fontId="6" fillId="0" borderId="15" xfId="55" applyNumberFormat="1" applyFont="1" applyFill="1" applyBorder="1" applyAlignment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/>
    </xf>
    <xf numFmtId="0" fontId="6" fillId="0" borderId="15" xfId="55" applyFont="1" applyFill="1" applyBorder="1" applyAlignment="1">
      <alignment horizontal="center"/>
      <protection/>
    </xf>
    <xf numFmtId="9" fontId="6" fillId="0" borderId="15" xfId="67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2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199" fontId="6" fillId="0" borderId="15" xfId="55" applyNumberFormat="1" applyFont="1" applyFill="1" applyBorder="1" applyAlignment="1">
      <alignment horizontal="center" wrapText="1"/>
      <protection/>
    </xf>
    <xf numFmtId="2" fontId="6" fillId="0" borderId="15" xfId="55" applyNumberFormat="1" applyFont="1" applyFill="1" applyBorder="1" applyAlignment="1">
      <alignment horizontal="center" wrapText="1"/>
      <protection/>
    </xf>
    <xf numFmtId="199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9" fontId="6" fillId="0" borderId="16" xfId="67" applyFont="1" applyFill="1" applyBorder="1" applyAlignment="1">
      <alignment horizontal="center" vertical="center"/>
    </xf>
    <xf numFmtId="2" fontId="6" fillId="0" borderId="16" xfId="55" applyNumberFormat="1" applyFont="1" applyFill="1" applyBorder="1" applyAlignment="1">
      <alignment horizontal="center"/>
      <protection/>
    </xf>
    <xf numFmtId="2" fontId="5" fillId="0" borderId="16" xfId="55" applyNumberFormat="1" applyFont="1" applyFill="1" applyBorder="1" applyAlignment="1">
      <alignment horizont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55" applyFont="1" applyFill="1" applyBorder="1" applyAlignment="1">
      <alignment horizontal="center"/>
      <protection/>
    </xf>
    <xf numFmtId="9" fontId="6" fillId="0" borderId="14" xfId="67" applyFont="1" applyFill="1" applyBorder="1" applyAlignment="1">
      <alignment horizontal="center" vertical="center"/>
    </xf>
    <xf numFmtId="2" fontId="13" fillId="0" borderId="15" xfId="63" applyNumberFormat="1" applyFont="1" applyFill="1" applyBorder="1" applyAlignment="1">
      <alignment horizontal="center" vertical="center"/>
      <protection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201" fontId="5" fillId="0" borderId="14" xfId="0" applyNumberFormat="1" applyFont="1" applyFill="1" applyBorder="1" applyAlignment="1">
      <alignment horizontal="center" vertical="center"/>
    </xf>
    <xf numFmtId="201" fontId="5" fillId="0" borderId="16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4" fillId="32" borderId="22" xfId="63" applyNumberFormat="1" applyFont="1" applyFill="1" applyBorder="1" applyAlignment="1">
      <alignment horizontal="center" vertical="center"/>
      <protection/>
    </xf>
    <xf numFmtId="2" fontId="64" fillId="32" borderId="24" xfId="0" applyNumberFormat="1" applyFont="1" applyFill="1" applyBorder="1" applyAlignment="1">
      <alignment horizontal="center" vertical="center"/>
    </xf>
    <xf numFmtId="2" fontId="64" fillId="32" borderId="18" xfId="0" applyNumberFormat="1" applyFont="1" applyFill="1" applyBorder="1" applyAlignment="1">
      <alignment horizontal="center" vertical="center"/>
    </xf>
    <xf numFmtId="2" fontId="64" fillId="32" borderId="19" xfId="0" applyNumberFormat="1" applyFont="1" applyFill="1" applyBorder="1" applyAlignment="1">
      <alignment horizontal="center" vertical="center"/>
    </xf>
    <xf numFmtId="2" fontId="64" fillId="32" borderId="23" xfId="0" applyNumberFormat="1" applyFont="1" applyFill="1" applyBorder="1" applyAlignment="1">
      <alignment horizontal="center" vertical="center"/>
    </xf>
    <xf numFmtId="2" fontId="64" fillId="32" borderId="20" xfId="0" applyNumberFormat="1" applyFont="1" applyFill="1" applyBorder="1" applyAlignment="1">
      <alignment horizontal="center" vertical="center"/>
    </xf>
    <xf numFmtId="2" fontId="64" fillId="32" borderId="24" xfId="63" applyNumberFormat="1" applyFont="1" applyFill="1" applyBorder="1" applyAlignment="1">
      <alignment horizontal="center" vertical="center"/>
      <protection/>
    </xf>
    <xf numFmtId="2" fontId="64" fillId="32" borderId="21" xfId="0" applyNumberFormat="1" applyFont="1" applyFill="1" applyBorder="1" applyAlignment="1">
      <alignment horizontal="center" vertical="center"/>
    </xf>
    <xf numFmtId="2" fontId="64" fillId="32" borderId="15" xfId="0" applyNumberFormat="1" applyFont="1" applyFill="1" applyBorder="1" applyAlignment="1">
      <alignment horizontal="center" vertical="center"/>
    </xf>
    <xf numFmtId="2" fontId="64" fillId="32" borderId="16" xfId="0" applyNumberFormat="1" applyFont="1" applyFill="1" applyBorder="1" applyAlignment="1">
      <alignment horizontal="center" vertical="center"/>
    </xf>
    <xf numFmtId="2" fontId="64" fillId="32" borderId="18" xfId="63" applyNumberFormat="1" applyFont="1" applyFill="1" applyBorder="1" applyAlignment="1">
      <alignment horizontal="center" vertical="center"/>
      <protection/>
    </xf>
    <xf numFmtId="2" fontId="64" fillId="32" borderId="14" xfId="63" applyNumberFormat="1" applyFont="1" applyFill="1" applyBorder="1" applyAlignment="1">
      <alignment horizontal="center" vertical="center"/>
      <protection/>
    </xf>
    <xf numFmtId="2" fontId="64" fillId="32" borderId="16" xfId="63" applyNumberFormat="1" applyFont="1" applyFill="1" applyBorder="1" applyAlignment="1">
      <alignment horizontal="center" vertical="center"/>
      <protection/>
    </xf>
    <xf numFmtId="0" fontId="64" fillId="32" borderId="14" xfId="0" applyFont="1" applyFill="1" applyBorder="1" applyAlignment="1">
      <alignment horizontal="center" vertical="center" wrapText="1"/>
    </xf>
    <xf numFmtId="0" fontId="64" fillId="32" borderId="15" xfId="0" applyFont="1" applyFill="1" applyBorder="1" applyAlignment="1">
      <alignment horizontal="center" vertical="center" wrapText="1"/>
    </xf>
    <xf numFmtId="0" fontId="64" fillId="32" borderId="16" xfId="0" applyFont="1" applyFill="1" applyBorder="1" applyAlignment="1">
      <alignment horizontal="center" vertical="center" wrapText="1"/>
    </xf>
    <xf numFmtId="2" fontId="64" fillId="32" borderId="23" xfId="63" applyNumberFormat="1" applyFont="1" applyFill="1" applyBorder="1" applyAlignment="1">
      <alignment horizontal="center" vertical="center"/>
      <protection/>
    </xf>
    <xf numFmtId="2" fontId="64" fillId="32" borderId="20" xfId="63" applyNumberFormat="1" applyFont="1" applyFill="1" applyBorder="1" applyAlignment="1">
      <alignment horizontal="center" vertical="center"/>
      <protection/>
    </xf>
    <xf numFmtId="2" fontId="64" fillId="32" borderId="19" xfId="63" applyNumberFormat="1" applyFont="1" applyFill="1" applyBorder="1" applyAlignment="1">
      <alignment horizontal="center" vertical="center"/>
      <protection/>
    </xf>
    <xf numFmtId="0" fontId="64" fillId="32" borderId="14" xfId="63" applyFont="1" applyFill="1" applyBorder="1" applyAlignment="1">
      <alignment horizontal="center" vertical="center"/>
      <protection/>
    </xf>
    <xf numFmtId="0" fontId="64" fillId="32" borderId="15" xfId="0" applyFont="1" applyFill="1" applyBorder="1" applyAlignment="1">
      <alignment horizontal="center" vertical="center"/>
    </xf>
    <xf numFmtId="0" fontId="64" fillId="32" borderId="16" xfId="0" applyFont="1" applyFill="1" applyBorder="1" applyAlignment="1">
      <alignment horizontal="center" vertical="center"/>
    </xf>
    <xf numFmtId="49" fontId="64" fillId="32" borderId="14" xfId="63" applyNumberFormat="1" applyFont="1" applyFill="1" applyBorder="1" applyAlignment="1">
      <alignment horizontal="center" vertical="center" textRotation="90" wrapText="1"/>
      <protection/>
    </xf>
    <xf numFmtId="49" fontId="64" fillId="32" borderId="15" xfId="63" applyNumberFormat="1" applyFont="1" applyFill="1" applyBorder="1" applyAlignment="1">
      <alignment horizontal="center" vertical="center" textRotation="90" wrapText="1"/>
      <protection/>
    </xf>
    <xf numFmtId="49" fontId="64" fillId="32" borderId="16" xfId="63" applyNumberFormat="1" applyFont="1" applyFill="1" applyBorder="1" applyAlignment="1">
      <alignment horizontal="center" vertical="center" textRotation="90" wrapText="1"/>
      <protection/>
    </xf>
    <xf numFmtId="0" fontId="63" fillId="32" borderId="0" xfId="0" applyFont="1" applyFill="1" applyAlignment="1">
      <alignment horizontal="center" vertical="center" wrapText="1"/>
    </xf>
    <xf numFmtId="0" fontId="63" fillId="32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left" vertical="center" wrapText="1"/>
    </xf>
    <xf numFmtId="0" fontId="74" fillId="32" borderId="0" xfId="0" applyFont="1" applyFill="1" applyAlignment="1">
      <alignment vertical="center" wrapText="1"/>
    </xf>
    <xf numFmtId="2" fontId="64" fillId="32" borderId="0" xfId="0" applyNumberFormat="1" applyFont="1" applyFill="1" applyBorder="1" applyAlignment="1">
      <alignment horizontal="center" vertical="center" wrapText="1"/>
    </xf>
    <xf numFmtId="0" fontId="63" fillId="32" borderId="0" xfId="0" applyFont="1" applyFill="1" applyBorder="1" applyAlignment="1">
      <alignment horizontal="center" vertical="center" shrinkToFit="1"/>
    </xf>
    <xf numFmtId="0" fontId="63" fillId="32" borderId="0" xfId="0" applyFont="1" applyFill="1" applyBorder="1" applyAlignment="1">
      <alignment horizontal="center" vertical="center" wrapText="1" shrinkToFit="1"/>
    </xf>
    <xf numFmtId="2" fontId="6" fillId="0" borderId="22" xfId="63" applyNumberFormat="1" applyFont="1" applyFill="1" applyBorder="1" applyAlignment="1">
      <alignment horizontal="center" vertical="center"/>
      <protection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4" xfId="63" applyNumberFormat="1" applyFont="1" applyFill="1" applyBorder="1" applyAlignment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63" applyNumberFormat="1" applyFont="1" applyFill="1" applyBorder="1" applyAlignment="1">
      <alignment horizontal="center" vertical="center"/>
      <protection/>
    </xf>
    <xf numFmtId="2" fontId="6" fillId="0" borderId="14" xfId="63" applyNumberFormat="1" applyFont="1" applyFill="1" applyBorder="1" applyAlignment="1">
      <alignment horizontal="center" vertical="center"/>
      <protection/>
    </xf>
    <xf numFmtId="2" fontId="6" fillId="0" borderId="16" xfId="63" applyNumberFormat="1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49" fontId="6" fillId="0" borderId="14" xfId="63" applyNumberFormat="1" applyFont="1" applyFill="1" applyBorder="1" applyAlignment="1">
      <alignment horizontal="center" vertical="center" textRotation="90" wrapText="1"/>
      <protection/>
    </xf>
    <xf numFmtId="49" fontId="6" fillId="0" borderId="15" xfId="63" applyNumberFormat="1" applyFont="1" applyFill="1" applyBorder="1" applyAlignment="1">
      <alignment horizontal="center" vertical="center" textRotation="90" wrapText="1"/>
      <protection/>
    </xf>
    <xf numFmtId="49" fontId="6" fillId="0" borderId="16" xfId="63" applyNumberFormat="1" applyFont="1" applyFill="1" applyBorder="1" applyAlignment="1">
      <alignment horizontal="center" vertical="center" textRotation="90" wrapText="1"/>
      <protection/>
    </xf>
    <xf numFmtId="2" fontId="6" fillId="0" borderId="23" xfId="63" applyNumberFormat="1" applyFont="1" applyFill="1" applyBorder="1" applyAlignment="1">
      <alignment horizontal="center" vertical="center"/>
      <protection/>
    </xf>
    <xf numFmtId="2" fontId="6" fillId="0" borderId="20" xfId="63" applyNumberFormat="1" applyFont="1" applyFill="1" applyBorder="1" applyAlignment="1">
      <alignment horizontal="center" vertical="center"/>
      <protection/>
    </xf>
    <xf numFmtId="2" fontId="6" fillId="0" borderId="19" xfId="63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J54" sqref="J54"/>
    </sheetView>
  </sheetViews>
  <sheetFormatPr defaultColWidth="9.140625" defaultRowHeight="12.75"/>
  <cols>
    <col min="1" max="1" width="5.28125" style="41" customWidth="1"/>
    <col min="2" max="2" width="12.7109375" style="41" customWidth="1"/>
    <col min="3" max="3" width="51.140625" style="42" customWidth="1"/>
    <col min="4" max="4" width="8.57421875" style="41" hidden="1" customWidth="1"/>
    <col min="5" max="5" width="8.7109375" style="41" hidden="1" customWidth="1"/>
    <col min="6" max="6" width="8.57421875" style="41" hidden="1" customWidth="1"/>
    <col min="7" max="7" width="9.57421875" style="41" hidden="1" customWidth="1"/>
    <col min="8" max="8" width="3.28125" style="41" hidden="1" customWidth="1"/>
    <col min="9" max="9" width="0.13671875" style="41" hidden="1" customWidth="1"/>
    <col min="10" max="10" width="13.421875" style="41" customWidth="1"/>
    <col min="11" max="11" width="12.00390625" style="41" customWidth="1"/>
    <col min="12" max="12" width="12.7109375" style="43" customWidth="1"/>
    <col min="13" max="13" width="13.8515625" style="41" customWidth="1"/>
    <col min="14" max="14" width="14.7109375" style="41" customWidth="1"/>
    <col min="15" max="15" width="9.140625" style="2" customWidth="1"/>
    <col min="16" max="16" width="12.28125" style="2" bestFit="1" customWidth="1"/>
    <col min="17" max="17" width="15.57421875" style="2" bestFit="1" customWidth="1"/>
    <col min="18" max="16384" width="9.140625" style="2" customWidth="1"/>
  </cols>
  <sheetData>
    <row r="1" spans="1:15" ht="21">
      <c r="A1" s="272" t="s">
        <v>38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1">
      <c r="A2" s="272" t="s">
        <v>39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30.75" customHeight="1">
      <c r="A3" s="273" t="e">
        <f>#REF!</f>
        <v>#REF!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3"/>
    </row>
    <row r="4" spans="1:15" ht="17.2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1"/>
    </row>
    <row r="5" spans="1:14" ht="18" customHeight="1">
      <c r="A5" s="7"/>
      <c r="B5" s="271" t="s">
        <v>129</v>
      </c>
      <c r="C5" s="271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.75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10"/>
      <c r="M6" s="8"/>
      <c r="N6" s="8"/>
    </row>
    <row r="7" spans="1:14" ht="18">
      <c r="A7" s="275" t="s">
        <v>40</v>
      </c>
      <c r="B7" s="241" t="s">
        <v>41</v>
      </c>
      <c r="C7" s="244" t="s">
        <v>42</v>
      </c>
      <c r="D7" s="245"/>
      <c r="E7" s="245"/>
      <c r="F7" s="245"/>
      <c r="G7" s="245"/>
      <c r="H7" s="245"/>
      <c r="I7" s="246"/>
      <c r="J7" s="244" t="s">
        <v>43</v>
      </c>
      <c r="K7" s="245"/>
      <c r="L7" s="245"/>
      <c r="M7" s="246"/>
      <c r="N7" s="241" t="s">
        <v>44</v>
      </c>
    </row>
    <row r="8" spans="1:14" ht="18">
      <c r="A8" s="276"/>
      <c r="B8" s="242"/>
      <c r="C8" s="247"/>
      <c r="D8" s="248"/>
      <c r="E8" s="248"/>
      <c r="F8" s="248"/>
      <c r="G8" s="248"/>
      <c r="H8" s="248"/>
      <c r="I8" s="249"/>
      <c r="J8" s="250"/>
      <c r="K8" s="251"/>
      <c r="L8" s="251"/>
      <c r="M8" s="252"/>
      <c r="N8" s="242"/>
    </row>
    <row r="9" spans="1:14" ht="18">
      <c r="A9" s="276"/>
      <c r="B9" s="242"/>
      <c r="C9" s="247"/>
      <c r="D9" s="248"/>
      <c r="E9" s="248"/>
      <c r="F9" s="248"/>
      <c r="G9" s="248"/>
      <c r="H9" s="248"/>
      <c r="I9" s="249"/>
      <c r="J9" s="241" t="s">
        <v>45</v>
      </c>
      <c r="K9" s="241" t="s">
        <v>46</v>
      </c>
      <c r="L9" s="253" t="s">
        <v>47</v>
      </c>
      <c r="M9" s="241" t="s">
        <v>48</v>
      </c>
      <c r="N9" s="242"/>
    </row>
    <row r="10" spans="1:14" ht="18">
      <c r="A10" s="276"/>
      <c r="B10" s="242"/>
      <c r="C10" s="247"/>
      <c r="D10" s="248"/>
      <c r="E10" s="248"/>
      <c r="F10" s="248"/>
      <c r="G10" s="248"/>
      <c r="H10" s="248"/>
      <c r="I10" s="249"/>
      <c r="J10" s="242"/>
      <c r="K10" s="242"/>
      <c r="L10" s="254"/>
      <c r="M10" s="242"/>
      <c r="N10" s="242"/>
    </row>
    <row r="11" spans="1:14" ht="18">
      <c r="A11" s="276"/>
      <c r="B11" s="242"/>
      <c r="C11" s="247"/>
      <c r="D11" s="248"/>
      <c r="E11" s="248"/>
      <c r="F11" s="248"/>
      <c r="G11" s="248"/>
      <c r="H11" s="248"/>
      <c r="I11" s="249"/>
      <c r="J11" s="242"/>
      <c r="K11" s="242"/>
      <c r="L11" s="254"/>
      <c r="M11" s="242"/>
      <c r="N11" s="242"/>
    </row>
    <row r="12" spans="1:14" ht="18">
      <c r="A12" s="276"/>
      <c r="B12" s="242"/>
      <c r="C12" s="247"/>
      <c r="D12" s="248"/>
      <c r="E12" s="248"/>
      <c r="F12" s="248"/>
      <c r="G12" s="248"/>
      <c r="H12" s="248"/>
      <c r="I12" s="249"/>
      <c r="J12" s="242"/>
      <c r="K12" s="242"/>
      <c r="L12" s="254"/>
      <c r="M12" s="242"/>
      <c r="N12" s="242"/>
    </row>
    <row r="13" spans="1:14" ht="18">
      <c r="A13" s="277"/>
      <c r="B13" s="243"/>
      <c r="C13" s="250"/>
      <c r="D13" s="251"/>
      <c r="E13" s="251"/>
      <c r="F13" s="251"/>
      <c r="G13" s="251"/>
      <c r="H13" s="251"/>
      <c r="I13" s="252"/>
      <c r="J13" s="243"/>
      <c r="K13" s="243"/>
      <c r="L13" s="255"/>
      <c r="M13" s="243"/>
      <c r="N13" s="243"/>
    </row>
    <row r="14" spans="1:14" ht="12.75" customHeight="1">
      <c r="A14" s="11">
        <v>1</v>
      </c>
      <c r="B14" s="12">
        <v>2</v>
      </c>
      <c r="C14" s="256">
        <v>3</v>
      </c>
      <c r="D14" s="257"/>
      <c r="E14" s="257"/>
      <c r="F14" s="257"/>
      <c r="G14" s="257"/>
      <c r="H14" s="257"/>
      <c r="I14" s="258"/>
      <c r="J14" s="12">
        <v>4</v>
      </c>
      <c r="K14" s="15">
        <v>5</v>
      </c>
      <c r="L14" s="16">
        <v>6</v>
      </c>
      <c r="M14" s="15">
        <v>7</v>
      </c>
      <c r="N14" s="12">
        <v>8</v>
      </c>
    </row>
    <row r="15" spans="1:14" ht="18.75">
      <c r="A15" s="17"/>
      <c r="B15" s="18"/>
      <c r="C15" s="19" t="s">
        <v>66</v>
      </c>
      <c r="D15" s="20"/>
      <c r="E15" s="20"/>
      <c r="F15" s="20"/>
      <c r="G15" s="20"/>
      <c r="H15" s="20"/>
      <c r="I15" s="21"/>
      <c r="J15" s="18"/>
      <c r="K15" s="22"/>
      <c r="L15" s="23"/>
      <c r="M15" s="22"/>
      <c r="N15" s="18"/>
    </row>
    <row r="16" spans="1:14" ht="18.75">
      <c r="A16" s="17"/>
      <c r="B16" s="18"/>
      <c r="C16" s="19" t="s">
        <v>67</v>
      </c>
      <c r="D16" s="20"/>
      <c r="E16" s="20"/>
      <c r="F16" s="20"/>
      <c r="G16" s="20"/>
      <c r="H16" s="20"/>
      <c r="I16" s="21"/>
      <c r="J16" s="18"/>
      <c r="K16" s="22"/>
      <c r="L16" s="23"/>
      <c r="M16" s="22"/>
      <c r="N16" s="18"/>
    </row>
    <row r="17" spans="1:14" ht="18.75">
      <c r="A17" s="11">
        <v>2</v>
      </c>
      <c r="B17" s="18" t="s">
        <v>49</v>
      </c>
      <c r="C17" s="11" t="s">
        <v>98</v>
      </c>
      <c r="D17" s="13"/>
      <c r="E17" s="13"/>
      <c r="F17" s="13"/>
      <c r="G17" s="13"/>
      <c r="H17" s="13"/>
      <c r="I17" s="14"/>
      <c r="J17" s="5"/>
      <c r="K17" s="15"/>
      <c r="L17" s="16"/>
      <c r="M17" s="24"/>
      <c r="N17" s="6"/>
    </row>
    <row r="18" spans="1:14" ht="18.75">
      <c r="A18" s="17"/>
      <c r="B18" s="18"/>
      <c r="C18" s="19" t="s">
        <v>50</v>
      </c>
      <c r="D18" s="20"/>
      <c r="E18" s="20"/>
      <c r="F18" s="20"/>
      <c r="G18" s="20"/>
      <c r="H18" s="20"/>
      <c r="I18" s="21"/>
      <c r="J18" s="25"/>
      <c r="K18" s="26"/>
      <c r="L18" s="27"/>
      <c r="M18" s="28"/>
      <c r="N18" s="44"/>
    </row>
    <row r="19" spans="1:14" ht="18.75">
      <c r="A19" s="17"/>
      <c r="B19" s="18"/>
      <c r="C19" s="19"/>
      <c r="D19" s="20"/>
      <c r="E19" s="20"/>
      <c r="F19" s="20"/>
      <c r="G19" s="20"/>
      <c r="H19" s="20"/>
      <c r="I19" s="21"/>
      <c r="J19" s="29"/>
      <c r="K19" s="22"/>
      <c r="L19" s="23"/>
      <c r="M19" s="30"/>
      <c r="N19" s="29"/>
    </row>
    <row r="20" spans="1:14" ht="18.75">
      <c r="A20" s="17"/>
      <c r="B20" s="18"/>
      <c r="C20" s="19" t="s">
        <v>91</v>
      </c>
      <c r="D20" s="20"/>
      <c r="E20" s="20"/>
      <c r="F20" s="20"/>
      <c r="G20" s="20"/>
      <c r="H20" s="20"/>
      <c r="I20" s="21"/>
      <c r="J20" s="29"/>
      <c r="K20" s="22"/>
      <c r="L20" s="23"/>
      <c r="M20" s="30"/>
      <c r="N20" s="29"/>
    </row>
    <row r="21" spans="1:14" ht="18.75">
      <c r="A21" s="17"/>
      <c r="B21" s="18"/>
      <c r="C21" s="19" t="s">
        <v>92</v>
      </c>
      <c r="D21" s="20"/>
      <c r="E21" s="20"/>
      <c r="F21" s="20"/>
      <c r="G21" s="20"/>
      <c r="H21" s="20"/>
      <c r="I21" s="21"/>
      <c r="J21" s="29"/>
      <c r="K21" s="22"/>
      <c r="L21" s="23"/>
      <c r="M21" s="30"/>
      <c r="N21" s="29"/>
    </row>
    <row r="22" spans="1:14" ht="18.75">
      <c r="A22" s="17">
        <v>3</v>
      </c>
      <c r="B22" s="18" t="s">
        <v>51</v>
      </c>
      <c r="C22" s="17" t="s">
        <v>89</v>
      </c>
      <c r="D22" s="20"/>
      <c r="E22" s="20"/>
      <c r="F22" s="20"/>
      <c r="G22" s="20"/>
      <c r="H22" s="20"/>
      <c r="I22" s="21"/>
      <c r="J22" s="29"/>
      <c r="K22" s="22"/>
      <c r="L22" s="23"/>
      <c r="M22" s="30"/>
      <c r="N22" s="45"/>
    </row>
    <row r="23" spans="1:14" ht="18.75">
      <c r="A23" s="17"/>
      <c r="B23" s="18"/>
      <c r="C23" s="19" t="s">
        <v>93</v>
      </c>
      <c r="D23" s="20"/>
      <c r="E23" s="20"/>
      <c r="F23" s="20"/>
      <c r="G23" s="20"/>
      <c r="H23" s="20"/>
      <c r="I23" s="21"/>
      <c r="J23" s="25"/>
      <c r="K23" s="26"/>
      <c r="L23" s="27"/>
      <c r="M23" s="28"/>
      <c r="N23" s="44"/>
    </row>
    <row r="24" spans="1:14" ht="18.75">
      <c r="A24" s="17"/>
      <c r="B24" s="18"/>
      <c r="C24" s="19"/>
      <c r="D24" s="20"/>
      <c r="E24" s="20"/>
      <c r="F24" s="20"/>
      <c r="G24" s="20"/>
      <c r="H24" s="20"/>
      <c r="I24" s="21"/>
      <c r="J24" s="29"/>
      <c r="K24" s="22"/>
      <c r="L24" s="23"/>
      <c r="M24" s="30"/>
      <c r="N24" s="29"/>
    </row>
    <row r="25" spans="1:14" ht="18.75">
      <c r="A25" s="17"/>
      <c r="B25" s="18"/>
      <c r="C25" s="19" t="s">
        <v>70</v>
      </c>
      <c r="D25" s="20"/>
      <c r="E25" s="20"/>
      <c r="F25" s="20"/>
      <c r="G25" s="20"/>
      <c r="H25" s="20"/>
      <c r="I25" s="21"/>
      <c r="J25" s="29"/>
      <c r="K25" s="22"/>
      <c r="L25" s="23"/>
      <c r="M25" s="30"/>
      <c r="N25" s="29"/>
    </row>
    <row r="26" spans="1:14" ht="18.75">
      <c r="A26" s="17"/>
      <c r="B26" s="18"/>
      <c r="C26" s="19" t="s">
        <v>68</v>
      </c>
      <c r="D26" s="20"/>
      <c r="E26" s="20"/>
      <c r="F26" s="20"/>
      <c r="G26" s="20"/>
      <c r="H26" s="20"/>
      <c r="I26" s="21"/>
      <c r="J26" s="29"/>
      <c r="K26" s="22"/>
      <c r="L26" s="23"/>
      <c r="M26" s="30"/>
      <c r="N26" s="29"/>
    </row>
    <row r="27" spans="1:14" ht="18.75">
      <c r="A27" s="11">
        <v>4</v>
      </c>
      <c r="B27" s="12" t="s">
        <v>57</v>
      </c>
      <c r="C27" s="31" t="s">
        <v>104</v>
      </c>
      <c r="D27" s="20"/>
      <c r="E27" s="20"/>
      <c r="F27" s="20"/>
      <c r="G27" s="20"/>
      <c r="H27" s="20"/>
      <c r="I27" s="21"/>
      <c r="J27" s="5"/>
      <c r="K27" s="15"/>
      <c r="L27" s="16"/>
      <c r="M27" s="24"/>
      <c r="N27" s="6"/>
    </row>
    <row r="28" spans="1:14" ht="18.75">
      <c r="A28" s="17"/>
      <c r="B28" s="18"/>
      <c r="C28" s="19" t="s">
        <v>69</v>
      </c>
      <c r="D28" s="20"/>
      <c r="E28" s="20"/>
      <c r="F28" s="20"/>
      <c r="G28" s="20"/>
      <c r="H28" s="20"/>
      <c r="I28" s="21"/>
      <c r="J28" s="25"/>
      <c r="K28" s="26"/>
      <c r="L28" s="27"/>
      <c r="M28" s="28"/>
      <c r="N28" s="44"/>
    </row>
    <row r="29" spans="1:14" ht="18.75">
      <c r="A29" s="17"/>
      <c r="B29" s="18"/>
      <c r="C29" s="19"/>
      <c r="D29" s="20"/>
      <c r="E29" s="20"/>
      <c r="F29" s="20"/>
      <c r="G29" s="20"/>
      <c r="H29" s="20"/>
      <c r="I29" s="21"/>
      <c r="J29" s="25"/>
      <c r="K29" s="26"/>
      <c r="L29" s="27"/>
      <c r="M29" s="28"/>
      <c r="N29" s="25"/>
    </row>
    <row r="30" spans="1:14" ht="18.75">
      <c r="A30" s="17"/>
      <c r="B30" s="18"/>
      <c r="C30" s="19" t="s">
        <v>105</v>
      </c>
      <c r="D30" s="20"/>
      <c r="E30" s="20"/>
      <c r="F30" s="20"/>
      <c r="G30" s="20"/>
      <c r="H30" s="20"/>
      <c r="I30" s="21"/>
      <c r="J30" s="25"/>
      <c r="K30" s="26"/>
      <c r="L30" s="27"/>
      <c r="M30" s="28"/>
      <c r="N30" s="25"/>
    </row>
    <row r="31" spans="1:14" ht="18.75">
      <c r="A31" s="17"/>
      <c r="B31" s="18"/>
      <c r="C31" s="19" t="s">
        <v>71</v>
      </c>
      <c r="D31" s="20"/>
      <c r="E31" s="20"/>
      <c r="F31" s="20"/>
      <c r="G31" s="20"/>
      <c r="H31" s="20"/>
      <c r="I31" s="21"/>
      <c r="J31" s="25"/>
      <c r="K31" s="26"/>
      <c r="L31" s="27"/>
      <c r="M31" s="28"/>
      <c r="N31" s="25"/>
    </row>
    <row r="32" spans="1:14" ht="18.75">
      <c r="A32" s="17">
        <v>5</v>
      </c>
      <c r="B32" s="12" t="s">
        <v>80</v>
      </c>
      <c r="C32" s="17" t="s">
        <v>96</v>
      </c>
      <c r="D32" s="20"/>
      <c r="E32" s="20"/>
      <c r="F32" s="20"/>
      <c r="G32" s="20"/>
      <c r="H32" s="20"/>
      <c r="I32" s="21"/>
      <c r="J32" s="29"/>
      <c r="K32" s="22"/>
      <c r="L32" s="23"/>
      <c r="M32" s="30"/>
      <c r="N32" s="45"/>
    </row>
    <row r="33" spans="1:14" ht="18.75">
      <c r="A33" s="17">
        <v>6</v>
      </c>
      <c r="B33" s="12" t="s">
        <v>81</v>
      </c>
      <c r="C33" s="17" t="s">
        <v>112</v>
      </c>
      <c r="D33" s="20"/>
      <c r="E33" s="20"/>
      <c r="F33" s="20"/>
      <c r="G33" s="20"/>
      <c r="H33" s="20"/>
      <c r="I33" s="21"/>
      <c r="J33" s="29"/>
      <c r="K33" s="22"/>
      <c r="L33" s="23"/>
      <c r="M33" s="30"/>
      <c r="N33" s="45"/>
    </row>
    <row r="34" spans="1:14" ht="18.75">
      <c r="A34" s="17"/>
      <c r="B34" s="18"/>
      <c r="C34" s="19" t="s">
        <v>108</v>
      </c>
      <c r="D34" s="20"/>
      <c r="E34" s="20"/>
      <c r="F34" s="20"/>
      <c r="G34" s="20"/>
      <c r="H34" s="20"/>
      <c r="I34" s="21"/>
      <c r="J34" s="25"/>
      <c r="K34" s="26"/>
      <c r="L34" s="27"/>
      <c r="M34" s="28"/>
      <c r="N34" s="44"/>
    </row>
    <row r="35" spans="1:14" ht="18.75">
      <c r="A35" s="32"/>
      <c r="B35" s="32"/>
      <c r="C35" s="19"/>
      <c r="D35" s="20"/>
      <c r="E35" s="20"/>
      <c r="F35" s="20"/>
      <c r="G35" s="20"/>
      <c r="H35" s="20"/>
      <c r="I35" s="21"/>
      <c r="J35" s="5"/>
      <c r="K35" s="22"/>
      <c r="L35" s="23"/>
      <c r="M35" s="22"/>
      <c r="N35" s="5"/>
    </row>
    <row r="36" spans="1:14" ht="18">
      <c r="A36" s="12"/>
      <c r="B36" s="12"/>
      <c r="C36" s="33" t="s">
        <v>135</v>
      </c>
      <c r="D36" s="15"/>
      <c r="E36" s="15"/>
      <c r="F36" s="15"/>
      <c r="G36" s="15"/>
      <c r="H36" s="15"/>
      <c r="I36" s="34"/>
      <c r="J36" s="35"/>
      <c r="K36" s="35"/>
      <c r="L36" s="35"/>
      <c r="M36" s="35"/>
      <c r="N36" s="35"/>
    </row>
    <row r="37" spans="1:14" ht="18.75">
      <c r="A37" s="17"/>
      <c r="B37" s="18"/>
      <c r="C37" s="19"/>
      <c r="D37" s="20"/>
      <c r="E37" s="20"/>
      <c r="F37" s="20"/>
      <c r="G37" s="20"/>
      <c r="H37" s="20"/>
      <c r="I37" s="21"/>
      <c r="J37" s="25"/>
      <c r="K37" s="26"/>
      <c r="L37" s="27"/>
      <c r="M37" s="28"/>
      <c r="N37" s="25"/>
    </row>
    <row r="38" spans="1:14" ht="51" customHeight="1">
      <c r="A38" s="12">
        <v>7</v>
      </c>
      <c r="B38" s="36"/>
      <c r="C38" s="32" t="s">
        <v>145</v>
      </c>
      <c r="D38" s="12"/>
      <c r="E38" s="12"/>
      <c r="F38" s="12"/>
      <c r="G38" s="12"/>
      <c r="H38" s="12"/>
      <c r="I38" s="12"/>
      <c r="J38" s="5"/>
      <c r="K38" s="5"/>
      <c r="L38" s="5"/>
      <c r="M38" s="5"/>
      <c r="N38" s="5"/>
    </row>
    <row r="39" spans="1:14" ht="18">
      <c r="A39" s="12"/>
      <c r="B39" s="36"/>
      <c r="C39" s="274" t="s">
        <v>12</v>
      </c>
      <c r="D39" s="274"/>
      <c r="E39" s="274"/>
      <c r="F39" s="274"/>
      <c r="G39" s="274"/>
      <c r="H39" s="274"/>
      <c r="I39" s="274"/>
      <c r="J39" s="35"/>
      <c r="K39" s="35"/>
      <c r="L39" s="35"/>
      <c r="M39" s="35"/>
      <c r="N39" s="35"/>
    </row>
    <row r="40" spans="1:14" ht="18">
      <c r="A40" s="12"/>
      <c r="B40" s="36"/>
      <c r="C40" s="37"/>
      <c r="D40" s="37"/>
      <c r="E40" s="37"/>
      <c r="F40" s="37"/>
      <c r="G40" s="37"/>
      <c r="H40" s="37"/>
      <c r="I40" s="37"/>
      <c r="J40" s="35"/>
      <c r="K40" s="35"/>
      <c r="L40" s="35"/>
      <c r="M40" s="35"/>
      <c r="N40" s="35"/>
    </row>
    <row r="41" spans="1:14" ht="18">
      <c r="A41" s="12">
        <v>8</v>
      </c>
      <c r="B41" s="36"/>
      <c r="C41" s="32" t="s">
        <v>52</v>
      </c>
      <c r="D41" s="12"/>
      <c r="E41" s="12"/>
      <c r="F41" s="12"/>
      <c r="G41" s="12"/>
      <c r="H41" s="12"/>
      <c r="I41" s="12"/>
      <c r="J41" s="5"/>
      <c r="K41" s="5"/>
      <c r="L41" s="5"/>
      <c r="M41" s="5"/>
      <c r="N41" s="5"/>
    </row>
    <row r="42" spans="1:14" ht="18">
      <c r="A42" s="259"/>
      <c r="B42" s="259"/>
      <c r="C42" s="263" t="s">
        <v>53</v>
      </c>
      <c r="D42" s="264"/>
      <c r="E42" s="264"/>
      <c r="F42" s="264"/>
      <c r="G42" s="264"/>
      <c r="H42" s="264"/>
      <c r="I42" s="265"/>
      <c r="J42" s="269"/>
      <c r="K42" s="239"/>
      <c r="L42" s="239"/>
      <c r="M42" s="239"/>
      <c r="N42" s="261"/>
    </row>
    <row r="43" spans="1:14" ht="20.25" customHeight="1">
      <c r="A43" s="260"/>
      <c r="B43" s="260"/>
      <c r="C43" s="266"/>
      <c r="D43" s="267"/>
      <c r="E43" s="267"/>
      <c r="F43" s="267"/>
      <c r="G43" s="267"/>
      <c r="H43" s="267"/>
      <c r="I43" s="268"/>
      <c r="J43" s="270"/>
      <c r="K43" s="240"/>
      <c r="L43" s="240"/>
      <c r="M43" s="240"/>
      <c r="N43" s="262"/>
    </row>
    <row r="44" spans="1:14" ht="21" customHeight="1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</row>
    <row r="45" spans="1:14" ht="18.75">
      <c r="A45" s="38"/>
      <c r="B45" s="38"/>
      <c r="C45" s="3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0"/>
    </row>
    <row r="46" spans="1:14" ht="18.75">
      <c r="A46" s="38"/>
      <c r="B46" s="38"/>
      <c r="C46" s="39"/>
      <c r="D46" s="38"/>
      <c r="E46" s="38"/>
      <c r="F46" s="38"/>
      <c r="G46" s="38"/>
      <c r="H46" s="38"/>
      <c r="I46" s="38"/>
      <c r="J46" s="38"/>
      <c r="K46" s="38"/>
      <c r="L46" s="40"/>
      <c r="M46" s="38"/>
      <c r="N46" s="40"/>
    </row>
    <row r="47" spans="1:14" ht="18.75">
      <c r="A47" s="38"/>
      <c r="B47" s="38"/>
      <c r="C47" s="39"/>
      <c r="D47" s="38"/>
      <c r="E47" s="38"/>
      <c r="F47" s="38"/>
      <c r="G47" s="38"/>
      <c r="H47" s="38"/>
      <c r="I47" s="38"/>
      <c r="J47" s="38"/>
      <c r="K47" s="38"/>
      <c r="L47" s="40"/>
      <c r="M47" s="38"/>
      <c r="N47" s="38"/>
    </row>
    <row r="48" spans="1:14" ht="18.75">
      <c r="A48" s="38"/>
      <c r="B48" s="38"/>
      <c r="C48" s="39"/>
      <c r="D48" s="38"/>
      <c r="E48" s="38"/>
      <c r="F48" s="38"/>
      <c r="G48" s="38"/>
      <c r="H48" s="38"/>
      <c r="I48" s="38"/>
      <c r="J48" s="38"/>
      <c r="K48" s="38"/>
      <c r="L48" s="40"/>
      <c r="M48" s="40"/>
      <c r="N48" s="38"/>
    </row>
    <row r="49" spans="1:14" ht="18.75">
      <c r="A49" s="38"/>
      <c r="B49" s="38"/>
      <c r="C49" s="39"/>
      <c r="D49" s="38"/>
      <c r="E49" s="38"/>
      <c r="F49" s="38"/>
      <c r="G49" s="38"/>
      <c r="H49" s="38"/>
      <c r="I49" s="38"/>
      <c r="J49" s="38"/>
      <c r="K49" s="38"/>
      <c r="L49" s="40"/>
      <c r="M49" s="38"/>
      <c r="N49" s="38"/>
    </row>
  </sheetData>
  <sheetProtection/>
  <mergeCells count="25">
    <mergeCell ref="B5:C5"/>
    <mergeCell ref="A4:N4"/>
    <mergeCell ref="A3:N3"/>
    <mergeCell ref="A1:N1"/>
    <mergeCell ref="A2:N2"/>
    <mergeCell ref="C39:I39"/>
    <mergeCell ref="A7:A13"/>
    <mergeCell ref="A42:A43"/>
    <mergeCell ref="B42:B43"/>
    <mergeCell ref="N7:N13"/>
    <mergeCell ref="J9:J13"/>
    <mergeCell ref="A44:N44"/>
    <mergeCell ref="M42:M43"/>
    <mergeCell ref="N42:N43"/>
    <mergeCell ref="C42:I43"/>
    <mergeCell ref="J42:J43"/>
    <mergeCell ref="K9:K13"/>
    <mergeCell ref="K42:K43"/>
    <mergeCell ref="L42:L43"/>
    <mergeCell ref="B7:B13"/>
    <mergeCell ref="C7:I13"/>
    <mergeCell ref="J7:M8"/>
    <mergeCell ref="L9:L13"/>
    <mergeCell ref="M9:M13"/>
    <mergeCell ref="C14:I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115" zoomScaleSheetLayoutView="115" zoomScalePageLayoutView="0" workbookViewId="0" topLeftCell="A1">
      <selection activeCell="C20" sqref="C20"/>
    </sheetView>
  </sheetViews>
  <sheetFormatPr defaultColWidth="9.00390625" defaultRowHeight="12.75"/>
  <cols>
    <col min="1" max="1" width="3.8515625" style="120" customWidth="1"/>
    <col min="2" max="2" width="9.7109375" style="121" customWidth="1"/>
    <col min="3" max="3" width="30.7109375" style="121" customWidth="1"/>
    <col min="4" max="4" width="8.28125" style="122" customWidth="1"/>
    <col min="5" max="5" width="9.57421875" style="122" bestFit="1" customWidth="1"/>
    <col min="6" max="6" width="9.140625" style="122" customWidth="1"/>
    <col min="7" max="7" width="9.7109375" style="122" customWidth="1"/>
    <col min="8" max="8" width="10.28125" style="122" customWidth="1"/>
    <col min="9" max="9" width="8.8515625" style="122" customWidth="1"/>
    <col min="10" max="10" width="11.28125" style="122" customWidth="1"/>
    <col min="11" max="11" width="8.8515625" style="122" customWidth="1"/>
    <col min="12" max="12" width="10.421875" style="122" customWidth="1"/>
    <col min="13" max="13" width="13.28125" style="122" customWidth="1"/>
    <col min="14" max="16384" width="9.00390625" style="123" customWidth="1"/>
  </cols>
  <sheetData>
    <row r="1" spans="1:14" s="51" customFormat="1" ht="33" customHeight="1">
      <c r="A1" s="303" t="e">
        <f>nakrebi!A3</f>
        <v>#REF!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50"/>
    </row>
    <row r="2" spans="1:13" s="51" customFormat="1" ht="16.5" customHeight="1">
      <c r="A2" s="304" t="s">
        <v>97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51" customFormat="1" ht="15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51" customFormat="1" ht="15.75">
      <c r="A4" s="304" t="s">
        <v>98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s="51" customFormat="1" ht="15.7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s="51" customFormat="1" ht="15" customHeight="1">
      <c r="A6" s="52"/>
      <c r="B6" s="306" t="s">
        <v>28</v>
      </c>
      <c r="C6" s="306"/>
      <c r="D6" s="307"/>
      <c r="E6" s="53"/>
      <c r="F6" s="308" t="s">
        <v>1</v>
      </c>
      <c r="G6" s="308"/>
      <c r="H6" s="308"/>
      <c r="I6" s="308"/>
      <c r="J6" s="53">
        <f>M21/1000</f>
        <v>0</v>
      </c>
      <c r="K6" s="53" t="s">
        <v>0</v>
      </c>
      <c r="L6" s="53"/>
      <c r="M6" s="53"/>
    </row>
    <row r="7" spans="1:13" s="51" customFormat="1" ht="15.75">
      <c r="A7" s="52"/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51" customFormat="1" ht="15" customHeight="1">
      <c r="A8" s="297" t="s">
        <v>2</v>
      </c>
      <c r="B8" s="300" t="s">
        <v>3</v>
      </c>
      <c r="C8" s="291" t="s">
        <v>27</v>
      </c>
      <c r="D8" s="278" t="s">
        <v>4</v>
      </c>
      <c r="E8" s="294"/>
      <c r="F8" s="284"/>
      <c r="G8" s="278" t="s">
        <v>5</v>
      </c>
      <c r="H8" s="279"/>
      <c r="I8" s="278" t="s">
        <v>6</v>
      </c>
      <c r="J8" s="282"/>
      <c r="K8" s="278" t="s">
        <v>7</v>
      </c>
      <c r="L8" s="279"/>
      <c r="M8" s="284" t="s">
        <v>8</v>
      </c>
    </row>
    <row r="9" spans="1:13" s="51" customFormat="1" ht="22.5" customHeight="1">
      <c r="A9" s="298"/>
      <c r="B9" s="301"/>
      <c r="C9" s="292"/>
      <c r="D9" s="288"/>
      <c r="E9" s="295"/>
      <c r="F9" s="296"/>
      <c r="G9" s="280"/>
      <c r="H9" s="281"/>
      <c r="I9" s="280"/>
      <c r="J9" s="283"/>
      <c r="K9" s="288" t="s">
        <v>9</v>
      </c>
      <c r="L9" s="281"/>
      <c r="M9" s="285"/>
    </row>
    <row r="10" spans="1:13" s="51" customFormat="1" ht="15.75">
      <c r="A10" s="298"/>
      <c r="B10" s="301"/>
      <c r="C10" s="292"/>
      <c r="D10" s="289" t="s">
        <v>10</v>
      </c>
      <c r="E10" s="289" t="s">
        <v>11</v>
      </c>
      <c r="F10" s="289" t="s">
        <v>12</v>
      </c>
      <c r="G10" s="54" t="s">
        <v>11</v>
      </c>
      <c r="H10" s="289" t="s">
        <v>12</v>
      </c>
      <c r="I10" s="54" t="s">
        <v>11</v>
      </c>
      <c r="J10" s="289" t="s">
        <v>12</v>
      </c>
      <c r="K10" s="54" t="s">
        <v>11</v>
      </c>
      <c r="L10" s="289" t="s">
        <v>12</v>
      </c>
      <c r="M10" s="286"/>
    </row>
    <row r="11" spans="1:13" s="51" customFormat="1" ht="15.75">
      <c r="A11" s="299"/>
      <c r="B11" s="302"/>
      <c r="C11" s="293"/>
      <c r="D11" s="290"/>
      <c r="E11" s="290"/>
      <c r="F11" s="290"/>
      <c r="G11" s="55" t="s">
        <v>13</v>
      </c>
      <c r="H11" s="290"/>
      <c r="I11" s="55" t="s">
        <v>13</v>
      </c>
      <c r="J11" s="290"/>
      <c r="K11" s="55" t="s">
        <v>13</v>
      </c>
      <c r="L11" s="290"/>
      <c r="M11" s="287"/>
    </row>
    <row r="12" spans="1:13" s="51" customFormat="1" ht="15.75">
      <c r="A12" s="56" t="s">
        <v>14</v>
      </c>
      <c r="B12" s="57" t="s">
        <v>15</v>
      </c>
      <c r="C12" s="58" t="s">
        <v>16</v>
      </c>
      <c r="D12" s="59" t="s">
        <v>17</v>
      </c>
      <c r="E12" s="60" t="s">
        <v>18</v>
      </c>
      <c r="F12" s="61" t="s">
        <v>19</v>
      </c>
      <c r="G12" s="62" t="s">
        <v>20</v>
      </c>
      <c r="H12" s="59" t="s">
        <v>21</v>
      </c>
      <c r="I12" s="60" t="s">
        <v>22</v>
      </c>
      <c r="J12" s="62" t="s">
        <v>23</v>
      </c>
      <c r="K12" s="60" t="s">
        <v>24</v>
      </c>
      <c r="L12" s="59" t="s">
        <v>25</v>
      </c>
      <c r="M12" s="60" t="s">
        <v>26</v>
      </c>
    </row>
    <row r="13" spans="1:13" s="51" customFormat="1" ht="60">
      <c r="A13" s="63"/>
      <c r="B13" s="64" t="s">
        <v>122</v>
      </c>
      <c r="C13" s="65" t="s">
        <v>123</v>
      </c>
      <c r="D13" s="66" t="s">
        <v>124</v>
      </c>
      <c r="E13" s="67"/>
      <c r="F13" s="68">
        <v>0.28</v>
      </c>
      <c r="G13" s="69"/>
      <c r="H13" s="69"/>
      <c r="I13" s="70"/>
      <c r="J13" s="70"/>
      <c r="K13" s="70"/>
      <c r="L13" s="70"/>
      <c r="M13" s="70"/>
    </row>
    <row r="14" spans="1:13" s="51" customFormat="1" ht="28.5" customHeight="1">
      <c r="A14" s="63"/>
      <c r="B14" s="71"/>
      <c r="C14" s="72" t="s">
        <v>125</v>
      </c>
      <c r="D14" s="73" t="s">
        <v>126</v>
      </c>
      <c r="E14" s="74">
        <v>93.22</v>
      </c>
      <c r="F14" s="69">
        <f>E14*F13</f>
        <v>26.1016</v>
      </c>
      <c r="G14" s="69"/>
      <c r="H14" s="69"/>
      <c r="I14" s="69"/>
      <c r="J14" s="69"/>
      <c r="K14" s="69"/>
      <c r="L14" s="69"/>
      <c r="M14" s="69"/>
    </row>
    <row r="15" spans="1:13" s="51" customFormat="1" ht="15.75">
      <c r="A15" s="103"/>
      <c r="B15" s="98"/>
      <c r="C15" s="104" t="s">
        <v>12</v>
      </c>
      <c r="D15" s="105" t="s">
        <v>33</v>
      </c>
      <c r="E15" s="134"/>
      <c r="F15" s="79"/>
      <c r="G15" s="79"/>
      <c r="H15" s="106"/>
      <c r="I15" s="79"/>
      <c r="J15" s="106"/>
      <c r="K15" s="79"/>
      <c r="L15" s="106"/>
      <c r="M15" s="106"/>
    </row>
    <row r="16" spans="1:13" s="51" customFormat="1" ht="47.25">
      <c r="A16" s="107"/>
      <c r="B16" s="107"/>
      <c r="C16" s="107" t="s">
        <v>146</v>
      </c>
      <c r="D16" s="105"/>
      <c r="E16" s="108"/>
      <c r="F16" s="108"/>
      <c r="G16" s="108"/>
      <c r="H16" s="108"/>
      <c r="I16" s="108"/>
      <c r="J16" s="109"/>
      <c r="K16" s="108"/>
      <c r="L16" s="108"/>
      <c r="M16" s="109"/>
    </row>
    <row r="17" spans="1:13" s="51" customFormat="1" ht="15.75">
      <c r="A17" s="107"/>
      <c r="B17" s="107"/>
      <c r="C17" s="107" t="s">
        <v>128</v>
      </c>
      <c r="D17" s="105"/>
      <c r="E17" s="108"/>
      <c r="F17" s="108"/>
      <c r="G17" s="108"/>
      <c r="H17" s="109"/>
      <c r="I17" s="108"/>
      <c r="J17" s="109"/>
      <c r="K17" s="108"/>
      <c r="L17" s="109"/>
      <c r="M17" s="109"/>
    </row>
    <row r="18" spans="1:13" s="51" customFormat="1" ht="15.75">
      <c r="A18" s="107"/>
      <c r="B18" s="110"/>
      <c r="C18" s="107" t="s">
        <v>147</v>
      </c>
      <c r="D18" s="105" t="s">
        <v>33</v>
      </c>
      <c r="E18" s="109"/>
      <c r="F18" s="111"/>
      <c r="G18" s="112"/>
      <c r="H18" s="109"/>
      <c r="I18" s="109"/>
      <c r="J18" s="109"/>
      <c r="K18" s="109"/>
      <c r="L18" s="109"/>
      <c r="M18" s="109"/>
    </row>
    <row r="19" spans="1:13" s="51" customFormat="1" ht="15.75">
      <c r="A19" s="104"/>
      <c r="B19" s="110"/>
      <c r="C19" s="104" t="s">
        <v>12</v>
      </c>
      <c r="D19" s="105" t="s">
        <v>33</v>
      </c>
      <c r="E19" s="113"/>
      <c r="F19" s="104"/>
      <c r="G19" s="104"/>
      <c r="H19" s="113"/>
      <c r="I19" s="113"/>
      <c r="J19" s="113"/>
      <c r="K19" s="113"/>
      <c r="L19" s="113"/>
      <c r="M19" s="113"/>
    </row>
    <row r="20" spans="1:13" s="51" customFormat="1" ht="15.75">
      <c r="A20" s="107"/>
      <c r="B20" s="110"/>
      <c r="C20" s="108" t="s">
        <v>148</v>
      </c>
      <c r="D20" s="105" t="s">
        <v>33</v>
      </c>
      <c r="E20" s="109"/>
      <c r="F20" s="114"/>
      <c r="G20" s="109"/>
      <c r="H20" s="109"/>
      <c r="I20" s="109"/>
      <c r="J20" s="109"/>
      <c r="K20" s="109"/>
      <c r="L20" s="109"/>
      <c r="M20" s="109"/>
    </row>
    <row r="21" spans="1:13" s="51" customFormat="1" ht="15.75">
      <c r="A21" s="115"/>
      <c r="B21" s="116"/>
      <c r="C21" s="115" t="s">
        <v>12</v>
      </c>
      <c r="D21" s="117" t="s">
        <v>33</v>
      </c>
      <c r="E21" s="115"/>
      <c r="F21" s="115"/>
      <c r="G21" s="115"/>
      <c r="H21" s="118"/>
      <c r="I21" s="118"/>
      <c r="J21" s="118"/>
      <c r="K21" s="118"/>
      <c r="L21" s="118"/>
      <c r="M21" s="118"/>
    </row>
    <row r="22" spans="1:13" s="51" customFormat="1" ht="15.75">
      <c r="A22" s="119"/>
      <c r="B22" s="52"/>
      <c r="C22" s="52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s="51" customFormat="1" ht="15.75">
      <c r="A23" s="119"/>
      <c r="B23" s="52"/>
      <c r="C23" s="52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sheetProtection/>
  <mergeCells count="22">
    <mergeCell ref="A1:M1"/>
    <mergeCell ref="A2:M2"/>
    <mergeCell ref="A3:M3"/>
    <mergeCell ref="A4:M4"/>
    <mergeCell ref="A5:M5"/>
    <mergeCell ref="B6:D6"/>
    <mergeCell ref="F6:I6"/>
    <mergeCell ref="C8:C11"/>
    <mergeCell ref="D8:F9"/>
    <mergeCell ref="D10:D11"/>
    <mergeCell ref="E10:E11"/>
    <mergeCell ref="F10:F11"/>
    <mergeCell ref="A8:A11"/>
    <mergeCell ref="B8:B11"/>
    <mergeCell ref="G8:H9"/>
    <mergeCell ref="I8:J9"/>
    <mergeCell ref="K8:L8"/>
    <mergeCell ref="M8:M11"/>
    <mergeCell ref="K9:L9"/>
    <mergeCell ref="H10:H11"/>
    <mergeCell ref="J10:J11"/>
    <mergeCell ref="L10:L11"/>
  </mergeCells>
  <conditionalFormatting sqref="C13:M13 C14:D14 F14:M14">
    <cfRule type="cellIs" priority="4" dxfId="0" operator="equal" stopIfTrue="1">
      <formula>8223.307275</formula>
    </cfRule>
  </conditionalFormatting>
  <conditionalFormatting sqref="B14">
    <cfRule type="cellIs" priority="3" dxfId="0" operator="equal" stopIfTrue="1">
      <formula>8223.307275</formula>
    </cfRule>
  </conditionalFormatting>
  <printOptions/>
  <pageMargins left="0.5905511811023623" right="0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2">
      <selection activeCell="C29" sqref="C29"/>
    </sheetView>
  </sheetViews>
  <sheetFormatPr defaultColWidth="9.00390625" defaultRowHeight="12.75"/>
  <cols>
    <col min="1" max="1" width="3.8515625" style="120" customWidth="1"/>
    <col min="2" max="2" width="9.7109375" style="121" customWidth="1"/>
    <col min="3" max="3" width="30.7109375" style="121" customWidth="1"/>
    <col min="4" max="4" width="8.28125" style="122" customWidth="1"/>
    <col min="5" max="5" width="9.57421875" style="122" bestFit="1" customWidth="1"/>
    <col min="6" max="6" width="9.140625" style="122" customWidth="1"/>
    <col min="7" max="7" width="9.7109375" style="122" customWidth="1"/>
    <col min="8" max="8" width="10.28125" style="122" customWidth="1"/>
    <col min="9" max="9" width="10.00390625" style="122" customWidth="1"/>
    <col min="10" max="10" width="10.28125" style="122" customWidth="1"/>
    <col min="11" max="11" width="8.8515625" style="122" customWidth="1"/>
    <col min="12" max="12" width="10.421875" style="122" customWidth="1"/>
    <col min="13" max="13" width="12.28125" style="122" customWidth="1"/>
    <col min="14" max="16384" width="9.00390625" style="123" customWidth="1"/>
  </cols>
  <sheetData>
    <row r="1" spans="1:13" s="51" customFormat="1" ht="30" customHeight="1">
      <c r="A1" s="303" t="e">
        <f>'x.a.1'!A1</f>
        <v>#REF!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51" customFormat="1" ht="15.75">
      <c r="A2" s="304" t="s">
        <v>100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51" customFormat="1" ht="15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51" customFormat="1" ht="15.75">
      <c r="A4" s="309" t="s">
        <v>89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3" s="51" customFormat="1" ht="15.7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s="51" customFormat="1" ht="15" customHeight="1">
      <c r="A6" s="52"/>
      <c r="B6" s="306" t="s">
        <v>28</v>
      </c>
      <c r="C6" s="306"/>
      <c r="D6" s="307"/>
      <c r="E6" s="53"/>
      <c r="F6" s="308" t="s">
        <v>1</v>
      </c>
      <c r="G6" s="308"/>
      <c r="H6" s="308"/>
      <c r="I6" s="308"/>
      <c r="J6" s="53">
        <f>M30/1000</f>
        <v>0</v>
      </c>
      <c r="K6" s="53" t="s">
        <v>0</v>
      </c>
      <c r="L6" s="53"/>
      <c r="M6" s="53"/>
    </row>
    <row r="7" spans="1:13" s="51" customFormat="1" ht="15.75">
      <c r="A7" s="52"/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51" customFormat="1" ht="15" customHeight="1">
      <c r="A8" s="297" t="s">
        <v>2</v>
      </c>
      <c r="B8" s="300" t="s">
        <v>3</v>
      </c>
      <c r="C8" s="291" t="s">
        <v>27</v>
      </c>
      <c r="D8" s="278" t="s">
        <v>4</v>
      </c>
      <c r="E8" s="294"/>
      <c r="F8" s="284"/>
      <c r="G8" s="278" t="s">
        <v>5</v>
      </c>
      <c r="H8" s="279"/>
      <c r="I8" s="278" t="s">
        <v>6</v>
      </c>
      <c r="J8" s="282"/>
      <c r="K8" s="278" t="s">
        <v>7</v>
      </c>
      <c r="L8" s="279"/>
      <c r="M8" s="284" t="s">
        <v>8</v>
      </c>
    </row>
    <row r="9" spans="1:13" s="51" customFormat="1" ht="22.5" customHeight="1">
      <c r="A9" s="298"/>
      <c r="B9" s="301"/>
      <c r="C9" s="292"/>
      <c r="D9" s="288"/>
      <c r="E9" s="295"/>
      <c r="F9" s="296"/>
      <c r="G9" s="280"/>
      <c r="H9" s="281"/>
      <c r="I9" s="280"/>
      <c r="J9" s="283"/>
      <c r="K9" s="288" t="s">
        <v>9</v>
      </c>
      <c r="L9" s="281"/>
      <c r="M9" s="285"/>
    </row>
    <row r="10" spans="1:13" s="51" customFormat="1" ht="15.75">
      <c r="A10" s="298"/>
      <c r="B10" s="301"/>
      <c r="C10" s="292"/>
      <c r="D10" s="289" t="s">
        <v>10</v>
      </c>
      <c r="E10" s="289" t="s">
        <v>11</v>
      </c>
      <c r="F10" s="289" t="s">
        <v>12</v>
      </c>
      <c r="G10" s="54" t="s">
        <v>11</v>
      </c>
      <c r="H10" s="289" t="s">
        <v>12</v>
      </c>
      <c r="I10" s="54" t="s">
        <v>11</v>
      </c>
      <c r="J10" s="289" t="s">
        <v>12</v>
      </c>
      <c r="K10" s="54" t="s">
        <v>11</v>
      </c>
      <c r="L10" s="289" t="s">
        <v>12</v>
      </c>
      <c r="M10" s="286"/>
    </row>
    <row r="11" spans="1:13" s="51" customFormat="1" ht="15.75">
      <c r="A11" s="299"/>
      <c r="B11" s="302"/>
      <c r="C11" s="293"/>
      <c r="D11" s="290"/>
      <c r="E11" s="290"/>
      <c r="F11" s="290"/>
      <c r="G11" s="55" t="s">
        <v>13</v>
      </c>
      <c r="H11" s="290"/>
      <c r="I11" s="55" t="s">
        <v>13</v>
      </c>
      <c r="J11" s="290"/>
      <c r="K11" s="55" t="s">
        <v>13</v>
      </c>
      <c r="L11" s="290"/>
      <c r="M11" s="287"/>
    </row>
    <row r="12" spans="1:13" s="51" customFormat="1" ht="15.75">
      <c r="A12" s="124">
        <v>1</v>
      </c>
      <c r="B12" s="125" t="s">
        <v>65</v>
      </c>
      <c r="C12" s="126">
        <v>3</v>
      </c>
      <c r="D12" s="125">
        <v>4</v>
      </c>
      <c r="E12" s="125">
        <v>5</v>
      </c>
      <c r="F12" s="125">
        <v>6</v>
      </c>
      <c r="G12" s="125">
        <v>7</v>
      </c>
      <c r="H12" s="125">
        <v>8</v>
      </c>
      <c r="I12" s="125">
        <v>9</v>
      </c>
      <c r="J12" s="125">
        <v>10</v>
      </c>
      <c r="K12" s="125">
        <v>11</v>
      </c>
      <c r="L12" s="125">
        <v>12</v>
      </c>
      <c r="M12" s="124">
        <v>13</v>
      </c>
    </row>
    <row r="13" spans="1:13" s="51" customFormat="1" ht="78.75">
      <c r="A13" s="63">
        <v>4</v>
      </c>
      <c r="B13" s="98" t="s">
        <v>73</v>
      </c>
      <c r="C13" s="131" t="s">
        <v>110</v>
      </c>
      <c r="D13" s="54" t="s">
        <v>130</v>
      </c>
      <c r="E13" s="54"/>
      <c r="F13" s="165">
        <v>231.201</v>
      </c>
      <c r="G13" s="76"/>
      <c r="H13" s="77"/>
      <c r="I13" s="54"/>
      <c r="J13" s="76"/>
      <c r="K13" s="54"/>
      <c r="L13" s="77"/>
      <c r="M13" s="54"/>
    </row>
    <row r="14" spans="1:13" s="51" customFormat="1" ht="31.5">
      <c r="A14" s="98"/>
      <c r="B14" s="98"/>
      <c r="C14" s="95" t="s">
        <v>29</v>
      </c>
      <c r="D14" s="79" t="s">
        <v>30</v>
      </c>
      <c r="E14" s="128">
        <f>20/1000</f>
        <v>0.02</v>
      </c>
      <c r="F14" s="79">
        <f>E14*F13</f>
        <v>4.62402</v>
      </c>
      <c r="G14" s="79"/>
      <c r="H14" s="79"/>
      <c r="I14" s="54"/>
      <c r="J14" s="54"/>
      <c r="K14" s="54"/>
      <c r="L14" s="54"/>
      <c r="M14" s="54"/>
    </row>
    <row r="15" spans="1:13" s="51" customFormat="1" ht="15.75">
      <c r="A15" s="98"/>
      <c r="B15" s="98"/>
      <c r="C15" s="95" t="s">
        <v>72</v>
      </c>
      <c r="D15" s="79" t="s">
        <v>31</v>
      </c>
      <c r="E15" s="84">
        <f>44.8/1000</f>
        <v>0.0448</v>
      </c>
      <c r="F15" s="79">
        <f>E15*F13</f>
        <v>10.3578048</v>
      </c>
      <c r="G15" s="79"/>
      <c r="H15" s="79"/>
      <c r="I15" s="54"/>
      <c r="J15" s="76"/>
      <c r="K15" s="79"/>
      <c r="L15" s="77"/>
      <c r="M15" s="54"/>
    </row>
    <row r="16" spans="1:13" s="51" customFormat="1" ht="15.75">
      <c r="A16" s="98"/>
      <c r="B16" s="98"/>
      <c r="C16" s="95" t="s">
        <v>36</v>
      </c>
      <c r="D16" s="79" t="s">
        <v>33</v>
      </c>
      <c r="E16" s="84">
        <f>2.1/1000</f>
        <v>0.0021000000000000003</v>
      </c>
      <c r="F16" s="132">
        <f>E16*F13</f>
        <v>0.48552210000000007</v>
      </c>
      <c r="G16" s="79"/>
      <c r="H16" s="79"/>
      <c r="I16" s="79"/>
      <c r="J16" s="79"/>
      <c r="K16" s="79"/>
      <c r="L16" s="79"/>
      <c r="M16" s="79"/>
    </row>
    <row r="17" spans="1:13" s="51" customFormat="1" ht="31.5">
      <c r="A17" s="85"/>
      <c r="B17" s="86"/>
      <c r="C17" s="87" t="s">
        <v>99</v>
      </c>
      <c r="D17" s="88" t="s">
        <v>34</v>
      </c>
      <c r="E17" s="55"/>
      <c r="F17" s="89">
        <f>F13*1.8</f>
        <v>416.16179999999997</v>
      </c>
      <c r="G17" s="90"/>
      <c r="H17" s="88"/>
      <c r="I17" s="55"/>
      <c r="J17" s="90"/>
      <c r="K17" s="55"/>
      <c r="L17" s="88"/>
      <c r="M17" s="55"/>
    </row>
    <row r="18" spans="1:13" s="51" customFormat="1" ht="86.25" customHeight="1">
      <c r="A18" s="63">
        <v>5</v>
      </c>
      <c r="B18" s="75" t="s">
        <v>101</v>
      </c>
      <c r="C18" s="131" t="s">
        <v>111</v>
      </c>
      <c r="D18" s="54" t="s">
        <v>130</v>
      </c>
      <c r="E18" s="54"/>
      <c r="F18" s="165">
        <v>25.69</v>
      </c>
      <c r="G18" s="76"/>
      <c r="H18" s="77"/>
      <c r="I18" s="54"/>
      <c r="J18" s="76"/>
      <c r="K18" s="54"/>
      <c r="L18" s="77"/>
      <c r="M18" s="54"/>
    </row>
    <row r="19" spans="1:13" s="51" customFormat="1" ht="31.5">
      <c r="A19" s="127"/>
      <c r="B19" s="100"/>
      <c r="C19" s="130" t="s">
        <v>29</v>
      </c>
      <c r="D19" s="79" t="s">
        <v>30</v>
      </c>
      <c r="E19" s="54">
        <f>2.06+0.87</f>
        <v>2.93</v>
      </c>
      <c r="F19" s="54">
        <f>E19*F18</f>
        <v>75.27170000000001</v>
      </c>
      <c r="G19" s="54"/>
      <c r="H19" s="54"/>
      <c r="I19" s="54"/>
      <c r="J19" s="54"/>
      <c r="K19" s="54"/>
      <c r="L19" s="54"/>
      <c r="M19" s="79"/>
    </row>
    <row r="20" spans="1:13" s="51" customFormat="1" ht="31.5">
      <c r="A20" s="85"/>
      <c r="B20" s="86"/>
      <c r="C20" s="87" t="s">
        <v>99</v>
      </c>
      <c r="D20" s="88" t="s">
        <v>34</v>
      </c>
      <c r="E20" s="55"/>
      <c r="F20" s="89">
        <f>F18*1.8</f>
        <v>46.242000000000004</v>
      </c>
      <c r="G20" s="90"/>
      <c r="H20" s="88"/>
      <c r="I20" s="55"/>
      <c r="J20" s="90"/>
      <c r="K20" s="55"/>
      <c r="L20" s="88"/>
      <c r="M20" s="55"/>
    </row>
    <row r="21" spans="1:13" s="51" customFormat="1" ht="18">
      <c r="A21" s="133">
        <v>6</v>
      </c>
      <c r="B21" s="133" t="s">
        <v>74</v>
      </c>
      <c r="C21" s="139" t="s">
        <v>83</v>
      </c>
      <c r="D21" s="134" t="s">
        <v>130</v>
      </c>
      <c r="E21" s="135"/>
      <c r="F21" s="167">
        <f>F13+F18</f>
        <v>256.891</v>
      </c>
      <c r="G21" s="135"/>
      <c r="H21" s="135"/>
      <c r="I21" s="135"/>
      <c r="J21" s="135"/>
      <c r="K21" s="135"/>
      <c r="L21" s="135"/>
      <c r="M21" s="135"/>
    </row>
    <row r="22" spans="1:13" s="51" customFormat="1" ht="31.5">
      <c r="A22" s="94"/>
      <c r="B22" s="94"/>
      <c r="C22" s="95" t="s">
        <v>29</v>
      </c>
      <c r="D22" s="79" t="s">
        <v>30</v>
      </c>
      <c r="E22" s="96">
        <f>3.23/1000</f>
        <v>0.00323</v>
      </c>
      <c r="F22" s="79">
        <f>E22*F21</f>
        <v>0.82975793</v>
      </c>
      <c r="G22" s="97"/>
      <c r="H22" s="97"/>
      <c r="I22" s="91"/>
      <c r="J22" s="91"/>
      <c r="K22" s="91"/>
      <c r="L22" s="91"/>
      <c r="M22" s="97"/>
    </row>
    <row r="23" spans="1:13" s="51" customFormat="1" ht="15.75">
      <c r="A23" s="98"/>
      <c r="B23" s="98"/>
      <c r="C23" s="95" t="s">
        <v>60</v>
      </c>
      <c r="D23" s="79" t="s">
        <v>31</v>
      </c>
      <c r="E23" s="136">
        <f>3.62/1000</f>
        <v>0.00362</v>
      </c>
      <c r="F23" s="79">
        <f>E23*F21</f>
        <v>0.92994542</v>
      </c>
      <c r="G23" s="79"/>
      <c r="H23" s="79"/>
      <c r="I23" s="79"/>
      <c r="J23" s="79"/>
      <c r="K23" s="79"/>
      <c r="L23" s="79"/>
      <c r="M23" s="79"/>
    </row>
    <row r="24" spans="1:13" s="51" customFormat="1" ht="15.75">
      <c r="A24" s="80"/>
      <c r="B24" s="80"/>
      <c r="C24" s="81" t="s">
        <v>36</v>
      </c>
      <c r="D24" s="80" t="s">
        <v>33</v>
      </c>
      <c r="E24" s="99">
        <f>0.18/1000</f>
        <v>0.00017999999999999998</v>
      </c>
      <c r="F24" s="82">
        <f>E24*F21</f>
        <v>0.04624038</v>
      </c>
      <c r="G24" s="80"/>
      <c r="H24" s="80"/>
      <c r="I24" s="80"/>
      <c r="J24" s="80"/>
      <c r="K24" s="83"/>
      <c r="L24" s="82"/>
      <c r="M24" s="82"/>
    </row>
    <row r="25" spans="1:13" s="51" customFormat="1" ht="15.75">
      <c r="A25" s="109"/>
      <c r="B25" s="109"/>
      <c r="C25" s="109" t="s">
        <v>12</v>
      </c>
      <c r="D25" s="109" t="s">
        <v>33</v>
      </c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s="51" customFormat="1" ht="47.25">
      <c r="A26" s="107"/>
      <c r="B26" s="107"/>
      <c r="C26" s="107" t="s">
        <v>146</v>
      </c>
      <c r="D26" s="105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s="51" customFormat="1" ht="15.75">
      <c r="A27" s="107"/>
      <c r="B27" s="108"/>
      <c r="C27" s="107" t="s">
        <v>149</v>
      </c>
      <c r="D27" s="105" t="s">
        <v>33</v>
      </c>
      <c r="E27" s="109"/>
      <c r="F27" s="111"/>
      <c r="G27" s="112"/>
      <c r="H27" s="109"/>
      <c r="I27" s="109"/>
      <c r="J27" s="109"/>
      <c r="K27" s="109"/>
      <c r="L27" s="109"/>
      <c r="M27" s="109"/>
    </row>
    <row r="28" spans="1:13" s="51" customFormat="1" ht="15.75">
      <c r="A28" s="104"/>
      <c r="B28" s="108"/>
      <c r="C28" s="104" t="s">
        <v>12</v>
      </c>
      <c r="D28" s="105" t="s">
        <v>33</v>
      </c>
      <c r="E28" s="113"/>
      <c r="F28" s="104"/>
      <c r="G28" s="104"/>
      <c r="H28" s="113"/>
      <c r="I28" s="113"/>
      <c r="J28" s="113"/>
      <c r="K28" s="113"/>
      <c r="L28" s="113"/>
      <c r="M28" s="113"/>
    </row>
    <row r="29" spans="1:13" s="51" customFormat="1" ht="15.75">
      <c r="A29" s="107"/>
      <c r="B29" s="108"/>
      <c r="C29" s="108" t="s">
        <v>148</v>
      </c>
      <c r="D29" s="105" t="s">
        <v>33</v>
      </c>
      <c r="E29" s="109"/>
      <c r="F29" s="114"/>
      <c r="G29" s="109"/>
      <c r="H29" s="109"/>
      <c r="I29" s="109"/>
      <c r="J29" s="109"/>
      <c r="K29" s="109"/>
      <c r="L29" s="109"/>
      <c r="M29" s="109"/>
    </row>
    <row r="30" spans="1:13" s="51" customFormat="1" ht="15.75">
      <c r="A30" s="115"/>
      <c r="B30" s="140"/>
      <c r="C30" s="115" t="s">
        <v>12</v>
      </c>
      <c r="D30" s="117" t="s">
        <v>33</v>
      </c>
      <c r="E30" s="115"/>
      <c r="F30" s="115"/>
      <c r="G30" s="115"/>
      <c r="H30" s="118"/>
      <c r="I30" s="118"/>
      <c r="J30" s="118"/>
      <c r="K30" s="118"/>
      <c r="L30" s="118"/>
      <c r="M30" s="141"/>
    </row>
    <row r="31" spans="1:13" s="51" customFormat="1" ht="15.75">
      <c r="A31" s="119"/>
      <c r="B31" s="52"/>
      <c r="C31" s="52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</sheetData>
  <sheetProtection/>
  <mergeCells count="22">
    <mergeCell ref="A2:M2"/>
    <mergeCell ref="A3:M3"/>
    <mergeCell ref="A4:M4"/>
    <mergeCell ref="A1:M1"/>
    <mergeCell ref="A5:M5"/>
    <mergeCell ref="B6:D6"/>
    <mergeCell ref="F6:I6"/>
    <mergeCell ref="A8:A11"/>
    <mergeCell ref="B8:B11"/>
    <mergeCell ref="C8:C11"/>
    <mergeCell ref="D8:F9"/>
    <mergeCell ref="D10:D11"/>
    <mergeCell ref="E10:E11"/>
    <mergeCell ref="F10:F11"/>
    <mergeCell ref="K8:L8"/>
    <mergeCell ref="M8:M11"/>
    <mergeCell ref="K9:L9"/>
    <mergeCell ref="H10:H11"/>
    <mergeCell ref="J10:J11"/>
    <mergeCell ref="L10:L11"/>
    <mergeCell ref="G8:H9"/>
    <mergeCell ref="I8:J9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A40">
      <selection activeCell="C55" sqref="C55"/>
    </sheetView>
  </sheetViews>
  <sheetFormatPr defaultColWidth="9.00390625" defaultRowHeight="12.75"/>
  <cols>
    <col min="1" max="1" width="3.8515625" style="119" customWidth="1"/>
    <col min="2" max="2" width="9.7109375" style="52" customWidth="1"/>
    <col min="3" max="3" width="30.7109375" style="52" customWidth="1"/>
    <col min="4" max="4" width="8.28125" style="101" customWidth="1"/>
    <col min="5" max="5" width="9.00390625" style="101" customWidth="1"/>
    <col min="6" max="6" width="10.140625" style="101" customWidth="1"/>
    <col min="7" max="7" width="9.7109375" style="101" customWidth="1"/>
    <col min="8" max="8" width="10.28125" style="101" customWidth="1"/>
    <col min="9" max="9" width="8.8515625" style="101" customWidth="1"/>
    <col min="10" max="10" width="11.28125" style="101" customWidth="1"/>
    <col min="11" max="11" width="8.8515625" style="101" customWidth="1"/>
    <col min="12" max="12" width="10.421875" style="101" customWidth="1"/>
    <col min="13" max="13" width="13.28125" style="101" customWidth="1"/>
    <col min="14" max="16384" width="9.00390625" style="123" customWidth="1"/>
  </cols>
  <sheetData>
    <row r="1" spans="1:14" ht="33" customHeight="1">
      <c r="A1" s="303" t="e">
        <f>'x.a.2'!A1</f>
        <v>#REF!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50"/>
    </row>
    <row r="2" spans="1:13" ht="16.5" customHeight="1">
      <c r="A2" s="304" t="s">
        <v>90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5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8.75" customHeight="1">
      <c r="A4" s="310" t="s">
        <v>102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15.7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5" customHeight="1">
      <c r="A6" s="52"/>
      <c r="B6" s="306" t="s">
        <v>28</v>
      </c>
      <c r="C6" s="306"/>
      <c r="D6" s="307"/>
      <c r="E6" s="53"/>
      <c r="F6" s="308" t="s">
        <v>1</v>
      </c>
      <c r="G6" s="308"/>
      <c r="H6" s="308"/>
      <c r="I6" s="308"/>
      <c r="J6" s="53">
        <f>M56/1000</f>
        <v>0</v>
      </c>
      <c r="K6" s="53" t="s">
        <v>0</v>
      </c>
      <c r="L6" s="53"/>
      <c r="M6" s="53"/>
    </row>
    <row r="7" spans="1:13" ht="15.75">
      <c r="A7" s="52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297" t="s">
        <v>2</v>
      </c>
      <c r="B8" s="300" t="s">
        <v>3</v>
      </c>
      <c r="C8" s="291" t="s">
        <v>27</v>
      </c>
      <c r="D8" s="278" t="s">
        <v>4</v>
      </c>
      <c r="E8" s="294"/>
      <c r="F8" s="284"/>
      <c r="G8" s="278" t="s">
        <v>5</v>
      </c>
      <c r="H8" s="279"/>
      <c r="I8" s="278" t="s">
        <v>6</v>
      </c>
      <c r="J8" s="282"/>
      <c r="K8" s="278" t="s">
        <v>7</v>
      </c>
      <c r="L8" s="279"/>
      <c r="M8" s="284" t="s">
        <v>8</v>
      </c>
    </row>
    <row r="9" spans="1:13" ht="22.5" customHeight="1">
      <c r="A9" s="298"/>
      <c r="B9" s="301"/>
      <c r="C9" s="292"/>
      <c r="D9" s="288"/>
      <c r="E9" s="295"/>
      <c r="F9" s="296"/>
      <c r="G9" s="280"/>
      <c r="H9" s="281"/>
      <c r="I9" s="280"/>
      <c r="J9" s="283"/>
      <c r="K9" s="288" t="s">
        <v>9</v>
      </c>
      <c r="L9" s="281"/>
      <c r="M9" s="285"/>
    </row>
    <row r="10" spans="1:13" ht="15.75">
      <c r="A10" s="298"/>
      <c r="B10" s="301"/>
      <c r="C10" s="292"/>
      <c r="D10" s="289" t="s">
        <v>10</v>
      </c>
      <c r="E10" s="289" t="s">
        <v>11</v>
      </c>
      <c r="F10" s="289" t="s">
        <v>12</v>
      </c>
      <c r="G10" s="54" t="s">
        <v>11</v>
      </c>
      <c r="H10" s="289" t="s">
        <v>12</v>
      </c>
      <c r="I10" s="54" t="s">
        <v>11</v>
      </c>
      <c r="J10" s="289" t="s">
        <v>12</v>
      </c>
      <c r="K10" s="54" t="s">
        <v>11</v>
      </c>
      <c r="L10" s="289" t="s">
        <v>12</v>
      </c>
      <c r="M10" s="286"/>
    </row>
    <row r="11" spans="1:13" ht="15.75">
      <c r="A11" s="299"/>
      <c r="B11" s="302"/>
      <c r="C11" s="293"/>
      <c r="D11" s="290"/>
      <c r="E11" s="290"/>
      <c r="F11" s="290"/>
      <c r="G11" s="55" t="s">
        <v>13</v>
      </c>
      <c r="H11" s="290"/>
      <c r="I11" s="55" t="s">
        <v>13</v>
      </c>
      <c r="J11" s="290"/>
      <c r="K11" s="55" t="s">
        <v>13</v>
      </c>
      <c r="L11" s="290"/>
      <c r="M11" s="287"/>
    </row>
    <row r="12" spans="1:13" ht="15.75">
      <c r="A12" s="56" t="s">
        <v>14</v>
      </c>
      <c r="B12" s="57" t="s">
        <v>15</v>
      </c>
      <c r="C12" s="58" t="s">
        <v>16</v>
      </c>
      <c r="D12" s="59" t="s">
        <v>17</v>
      </c>
      <c r="E12" s="60" t="s">
        <v>18</v>
      </c>
      <c r="F12" s="61" t="s">
        <v>19</v>
      </c>
      <c r="G12" s="62" t="s">
        <v>20</v>
      </c>
      <c r="H12" s="59" t="s">
        <v>21</v>
      </c>
      <c r="I12" s="60" t="s">
        <v>22</v>
      </c>
      <c r="J12" s="62" t="s">
        <v>23</v>
      </c>
      <c r="K12" s="60" t="s">
        <v>24</v>
      </c>
      <c r="L12" s="59" t="s">
        <v>25</v>
      </c>
      <c r="M12" s="60" t="s">
        <v>26</v>
      </c>
    </row>
    <row r="13" spans="1:13" s="144" customFormat="1" ht="31.5">
      <c r="A13" s="137">
        <v>1</v>
      </c>
      <c r="B13" s="142" t="s">
        <v>121</v>
      </c>
      <c r="C13" s="143" t="s">
        <v>94</v>
      </c>
      <c r="D13" s="54" t="s">
        <v>35</v>
      </c>
      <c r="E13" s="54"/>
      <c r="F13" s="168">
        <v>5</v>
      </c>
      <c r="G13" s="54"/>
      <c r="H13" s="54"/>
      <c r="I13" s="54"/>
      <c r="J13" s="54"/>
      <c r="K13" s="54"/>
      <c r="L13" s="54"/>
      <c r="M13" s="54"/>
    </row>
    <row r="14" spans="1:13" s="144" customFormat="1" ht="31.5">
      <c r="A14" s="98"/>
      <c r="B14" s="98"/>
      <c r="C14" s="78" t="s">
        <v>29</v>
      </c>
      <c r="D14" s="79" t="s">
        <v>30</v>
      </c>
      <c r="E14" s="128">
        <f>7.7/100</f>
        <v>0.077</v>
      </c>
      <c r="F14" s="79">
        <f>E14*F13</f>
        <v>0.385</v>
      </c>
      <c r="G14" s="79"/>
      <c r="H14" s="79"/>
      <c r="I14" s="92"/>
      <c r="J14" s="92"/>
      <c r="K14" s="92"/>
      <c r="L14" s="92"/>
      <c r="M14" s="79"/>
    </row>
    <row r="15" spans="1:13" s="144" customFormat="1" ht="15.75">
      <c r="A15" s="138"/>
      <c r="B15" s="86"/>
      <c r="C15" s="145" t="s">
        <v>79</v>
      </c>
      <c r="D15" s="55" t="s">
        <v>33</v>
      </c>
      <c r="E15" s="146">
        <f>6.37/100</f>
        <v>0.0637</v>
      </c>
      <c r="F15" s="55">
        <f>E15*F13</f>
        <v>0.3185</v>
      </c>
      <c r="G15" s="55"/>
      <c r="H15" s="55"/>
      <c r="I15" s="55"/>
      <c r="J15" s="55"/>
      <c r="K15" s="55"/>
      <c r="L15" s="55"/>
      <c r="M15" s="55"/>
    </row>
    <row r="16" spans="1:13" s="144" customFormat="1" ht="47.25">
      <c r="A16" s="137">
        <v>2</v>
      </c>
      <c r="B16" s="98" t="s">
        <v>61</v>
      </c>
      <c r="C16" s="143" t="s">
        <v>103</v>
      </c>
      <c r="D16" s="54" t="s">
        <v>34</v>
      </c>
      <c r="E16" s="54"/>
      <c r="F16" s="171">
        <f>F13*0.35/1000</f>
        <v>0.00175</v>
      </c>
      <c r="G16" s="54"/>
      <c r="H16" s="54"/>
      <c r="I16" s="54"/>
      <c r="J16" s="54"/>
      <c r="K16" s="54"/>
      <c r="L16" s="54"/>
      <c r="M16" s="54"/>
    </row>
    <row r="17" spans="1:13" s="144" customFormat="1" ht="15.75">
      <c r="A17" s="98"/>
      <c r="B17" s="98"/>
      <c r="C17" s="78" t="s">
        <v>62</v>
      </c>
      <c r="D17" s="79" t="s">
        <v>31</v>
      </c>
      <c r="E17" s="79">
        <v>0.3</v>
      </c>
      <c r="F17" s="79">
        <f>E17*F16</f>
        <v>0.000525</v>
      </c>
      <c r="G17" s="79"/>
      <c r="H17" s="92"/>
      <c r="I17" s="92"/>
      <c r="J17" s="92"/>
      <c r="K17" s="79"/>
      <c r="L17" s="79"/>
      <c r="M17" s="79"/>
    </row>
    <row r="18" spans="1:13" s="144" customFormat="1" ht="15.75">
      <c r="A18" s="129"/>
      <c r="B18" s="129"/>
      <c r="C18" s="147" t="s">
        <v>63</v>
      </c>
      <c r="D18" s="82" t="s">
        <v>34</v>
      </c>
      <c r="E18" s="82">
        <v>1.03</v>
      </c>
      <c r="F18" s="148">
        <f>E18*F16</f>
        <v>0.0018025</v>
      </c>
      <c r="G18" s="82"/>
      <c r="H18" s="102"/>
      <c r="I18" s="82"/>
      <c r="J18" s="82"/>
      <c r="K18" s="82"/>
      <c r="L18" s="82"/>
      <c r="M18" s="82"/>
    </row>
    <row r="19" spans="1:13" ht="63">
      <c r="A19" s="63">
        <v>3</v>
      </c>
      <c r="B19" s="149" t="s">
        <v>84</v>
      </c>
      <c r="C19" s="131" t="s">
        <v>142</v>
      </c>
      <c r="D19" s="79" t="s">
        <v>130</v>
      </c>
      <c r="E19" s="54"/>
      <c r="F19" s="165">
        <v>160.8</v>
      </c>
      <c r="G19" s="76"/>
      <c r="H19" s="77"/>
      <c r="I19" s="54"/>
      <c r="J19" s="76"/>
      <c r="K19" s="54"/>
      <c r="L19" s="77"/>
      <c r="M19" s="54"/>
    </row>
    <row r="20" spans="1:13" ht="31.5">
      <c r="A20" s="98"/>
      <c r="B20" s="98"/>
      <c r="C20" s="78" t="s">
        <v>29</v>
      </c>
      <c r="D20" s="79" t="s">
        <v>30</v>
      </c>
      <c r="E20" s="128">
        <f>21.6/100</f>
        <v>0.21600000000000003</v>
      </c>
      <c r="F20" s="79">
        <f>E20*F19</f>
        <v>34.732800000000005</v>
      </c>
      <c r="G20" s="79"/>
      <c r="H20" s="79"/>
      <c r="I20" s="92"/>
      <c r="J20" s="92"/>
      <c r="K20" s="92"/>
      <c r="L20" s="92"/>
      <c r="M20" s="79"/>
    </row>
    <row r="21" spans="1:13" ht="31.5">
      <c r="A21" s="98"/>
      <c r="B21" s="98"/>
      <c r="C21" s="78" t="s">
        <v>82</v>
      </c>
      <c r="D21" s="79" t="s">
        <v>31</v>
      </c>
      <c r="E21" s="128">
        <f>1.24/100</f>
        <v>0.0124</v>
      </c>
      <c r="F21" s="79">
        <f>E21*F19</f>
        <v>1.9939200000000001</v>
      </c>
      <c r="G21" s="79"/>
      <c r="H21" s="92"/>
      <c r="I21" s="92"/>
      <c r="J21" s="92"/>
      <c r="K21" s="79"/>
      <c r="L21" s="79"/>
      <c r="M21" s="79"/>
    </row>
    <row r="22" spans="1:13" ht="15.75">
      <c r="A22" s="98"/>
      <c r="B22" s="98"/>
      <c r="C22" s="78" t="s">
        <v>75</v>
      </c>
      <c r="D22" s="79" t="s">
        <v>31</v>
      </c>
      <c r="E22" s="128">
        <f>2.58/100</f>
        <v>0.0258</v>
      </c>
      <c r="F22" s="79">
        <f>E22*F19</f>
        <v>4.14864</v>
      </c>
      <c r="G22" s="79"/>
      <c r="H22" s="79"/>
      <c r="I22" s="79"/>
      <c r="J22" s="79"/>
      <c r="K22" s="79"/>
      <c r="L22" s="79"/>
      <c r="M22" s="79"/>
    </row>
    <row r="23" spans="1:13" ht="47.25">
      <c r="A23" s="98"/>
      <c r="B23" s="98"/>
      <c r="C23" s="78" t="s">
        <v>85</v>
      </c>
      <c r="D23" s="79" t="s">
        <v>31</v>
      </c>
      <c r="E23" s="128">
        <f>0.41/100</f>
        <v>0.0040999999999999995</v>
      </c>
      <c r="F23" s="128">
        <f>E23*F19</f>
        <v>0.65928</v>
      </c>
      <c r="G23" s="79"/>
      <c r="H23" s="79"/>
      <c r="I23" s="79"/>
      <c r="J23" s="79"/>
      <c r="K23" s="79"/>
      <c r="L23" s="79"/>
      <c r="M23" s="79"/>
    </row>
    <row r="24" spans="1:13" ht="31.5">
      <c r="A24" s="98"/>
      <c r="B24" s="98"/>
      <c r="C24" s="78" t="s">
        <v>55</v>
      </c>
      <c r="D24" s="79" t="s">
        <v>31</v>
      </c>
      <c r="E24" s="128">
        <f>7.6/100</f>
        <v>0.076</v>
      </c>
      <c r="F24" s="79">
        <f>E24*F19</f>
        <v>12.2208</v>
      </c>
      <c r="G24" s="79"/>
      <c r="H24" s="79"/>
      <c r="I24" s="79"/>
      <c r="J24" s="79"/>
      <c r="K24" s="79"/>
      <c r="L24" s="79"/>
      <c r="M24" s="79"/>
    </row>
    <row r="25" spans="1:13" ht="15.75">
      <c r="A25" s="98"/>
      <c r="B25" s="98"/>
      <c r="C25" s="78" t="s">
        <v>56</v>
      </c>
      <c r="D25" s="79" t="s">
        <v>31</v>
      </c>
      <c r="E25" s="128">
        <f>15.1/100</f>
        <v>0.151</v>
      </c>
      <c r="F25" s="79">
        <f>E25*F19</f>
        <v>24.2808</v>
      </c>
      <c r="G25" s="79"/>
      <c r="H25" s="79"/>
      <c r="I25" s="79"/>
      <c r="J25" s="79"/>
      <c r="K25" s="79"/>
      <c r="L25" s="79"/>
      <c r="M25" s="79"/>
    </row>
    <row r="26" spans="1:13" ht="31.5">
      <c r="A26" s="98"/>
      <c r="B26" s="98"/>
      <c r="C26" s="78" t="s">
        <v>32</v>
      </c>
      <c r="D26" s="79" t="s">
        <v>31</v>
      </c>
      <c r="E26" s="128">
        <f>0.97/100</f>
        <v>0.0097</v>
      </c>
      <c r="F26" s="79">
        <f>E26*F19</f>
        <v>1.5597600000000003</v>
      </c>
      <c r="G26" s="79"/>
      <c r="H26" s="79"/>
      <c r="I26" s="79"/>
      <c r="J26" s="79"/>
      <c r="K26" s="79"/>
      <c r="L26" s="79"/>
      <c r="M26" s="79"/>
    </row>
    <row r="27" spans="1:13" ht="18">
      <c r="A27" s="98"/>
      <c r="B27" s="98"/>
      <c r="C27" s="78" t="s">
        <v>86</v>
      </c>
      <c r="D27" s="79" t="s">
        <v>130</v>
      </c>
      <c r="E27" s="79">
        <v>1.26</v>
      </c>
      <c r="F27" s="79">
        <f>E27*F19</f>
        <v>202.608</v>
      </c>
      <c r="G27" s="79"/>
      <c r="H27" s="79"/>
      <c r="I27" s="79"/>
      <c r="J27" s="79"/>
      <c r="K27" s="79"/>
      <c r="L27" s="79"/>
      <c r="M27" s="79"/>
    </row>
    <row r="28" spans="1:13" ht="18">
      <c r="A28" s="129"/>
      <c r="B28" s="129"/>
      <c r="C28" s="147" t="s">
        <v>54</v>
      </c>
      <c r="D28" s="82" t="s">
        <v>130</v>
      </c>
      <c r="E28" s="148">
        <f>7/100</f>
        <v>0.07</v>
      </c>
      <c r="F28" s="82">
        <f>E28*F19</f>
        <v>11.256000000000002</v>
      </c>
      <c r="G28" s="82"/>
      <c r="H28" s="82"/>
      <c r="I28" s="82"/>
      <c r="J28" s="82"/>
      <c r="K28" s="82"/>
      <c r="L28" s="82"/>
      <c r="M28" s="82"/>
    </row>
    <row r="29" spans="1:13" ht="49.5">
      <c r="A29" s="137">
        <v>4</v>
      </c>
      <c r="B29" s="98" t="s">
        <v>61</v>
      </c>
      <c r="C29" s="143" t="s">
        <v>131</v>
      </c>
      <c r="D29" s="54" t="s">
        <v>34</v>
      </c>
      <c r="E29" s="54"/>
      <c r="F29" s="169">
        <v>0.914</v>
      </c>
      <c r="G29" s="54"/>
      <c r="H29" s="54"/>
      <c r="I29" s="54"/>
      <c r="J29" s="54"/>
      <c r="K29" s="54"/>
      <c r="L29" s="54"/>
      <c r="M29" s="54"/>
    </row>
    <row r="30" spans="1:13" ht="15.75">
      <c r="A30" s="98"/>
      <c r="B30" s="98"/>
      <c r="C30" s="78" t="s">
        <v>62</v>
      </c>
      <c r="D30" s="79" t="s">
        <v>31</v>
      </c>
      <c r="E30" s="79">
        <v>0.3</v>
      </c>
      <c r="F30" s="79">
        <f>E30*F29</f>
        <v>0.2742</v>
      </c>
      <c r="G30" s="79"/>
      <c r="H30" s="92"/>
      <c r="I30" s="92"/>
      <c r="J30" s="92"/>
      <c r="K30" s="79"/>
      <c r="L30" s="79"/>
      <c r="M30" s="79"/>
    </row>
    <row r="31" spans="1:13" ht="15.75">
      <c r="A31" s="129"/>
      <c r="B31" s="129"/>
      <c r="C31" s="147" t="s">
        <v>63</v>
      </c>
      <c r="D31" s="82" t="s">
        <v>34</v>
      </c>
      <c r="E31" s="82">
        <v>1.03</v>
      </c>
      <c r="F31" s="82">
        <f>E31*F29</f>
        <v>0.94142</v>
      </c>
      <c r="G31" s="82"/>
      <c r="H31" s="102"/>
      <c r="I31" s="82"/>
      <c r="J31" s="82"/>
      <c r="K31" s="82"/>
      <c r="L31" s="82"/>
      <c r="M31" s="82"/>
    </row>
    <row r="32" spans="1:13" ht="63">
      <c r="A32" s="98" t="s">
        <v>136</v>
      </c>
      <c r="B32" s="78" t="s">
        <v>77</v>
      </c>
      <c r="C32" s="150" t="s">
        <v>95</v>
      </c>
      <c r="D32" s="79" t="s">
        <v>132</v>
      </c>
      <c r="E32" s="128"/>
      <c r="F32" s="170">
        <v>1305</v>
      </c>
      <c r="G32" s="79"/>
      <c r="H32" s="79"/>
      <c r="I32" s="79"/>
      <c r="J32" s="79"/>
      <c r="K32" s="79"/>
      <c r="L32" s="79"/>
      <c r="M32" s="79"/>
    </row>
    <row r="33" spans="1:13" ht="31.5">
      <c r="A33" s="98"/>
      <c r="B33" s="98"/>
      <c r="C33" s="78" t="s">
        <v>29</v>
      </c>
      <c r="D33" s="79" t="s">
        <v>30</v>
      </c>
      <c r="E33" s="128">
        <f>(3.75+0.007*4)/100</f>
        <v>0.03778</v>
      </c>
      <c r="F33" s="79">
        <f>E33*F32</f>
        <v>49.3029</v>
      </c>
      <c r="G33" s="79"/>
      <c r="H33" s="79"/>
      <c r="I33" s="79"/>
      <c r="J33" s="79"/>
      <c r="K33" s="79"/>
      <c r="L33" s="79"/>
      <c r="M33" s="79"/>
    </row>
    <row r="34" spans="1:13" ht="15.75">
      <c r="A34" s="98"/>
      <c r="B34" s="98"/>
      <c r="C34" s="78" t="s">
        <v>64</v>
      </c>
      <c r="D34" s="79" t="s">
        <v>31</v>
      </c>
      <c r="E34" s="128">
        <f>0.3/100</f>
        <v>0.003</v>
      </c>
      <c r="F34" s="79">
        <f>E34*F32</f>
        <v>3.915</v>
      </c>
      <c r="G34" s="79"/>
      <c r="H34" s="79"/>
      <c r="I34" s="79"/>
      <c r="J34" s="79"/>
      <c r="K34" s="79"/>
      <c r="L34" s="79"/>
      <c r="M34" s="79"/>
    </row>
    <row r="35" spans="1:13" ht="31.5">
      <c r="A35" s="98"/>
      <c r="B35" s="98"/>
      <c r="C35" s="78" t="s">
        <v>55</v>
      </c>
      <c r="D35" s="79" t="s">
        <v>31</v>
      </c>
      <c r="E35" s="84">
        <f>0.37/100</f>
        <v>0.0037</v>
      </c>
      <c r="F35" s="79">
        <f>E35*F32</f>
        <v>4.8285</v>
      </c>
      <c r="G35" s="79"/>
      <c r="H35" s="79"/>
      <c r="I35" s="79"/>
      <c r="J35" s="79"/>
      <c r="K35" s="79"/>
      <c r="L35" s="79"/>
      <c r="M35" s="79"/>
    </row>
    <row r="36" spans="1:13" ht="15.75">
      <c r="A36" s="98"/>
      <c r="B36" s="98"/>
      <c r="C36" s="78" t="s">
        <v>56</v>
      </c>
      <c r="D36" s="79" t="s">
        <v>31</v>
      </c>
      <c r="E36" s="128">
        <f>1.11/100</f>
        <v>0.0111</v>
      </c>
      <c r="F36" s="79">
        <f>E36*F32</f>
        <v>14.4855</v>
      </c>
      <c r="G36" s="79"/>
      <c r="H36" s="79"/>
      <c r="I36" s="79"/>
      <c r="J36" s="79"/>
      <c r="K36" s="79"/>
      <c r="L36" s="79"/>
      <c r="M36" s="79"/>
    </row>
    <row r="37" spans="1:13" ht="15.75">
      <c r="A37" s="98"/>
      <c r="B37" s="98"/>
      <c r="C37" s="78" t="s">
        <v>36</v>
      </c>
      <c r="D37" s="79" t="s">
        <v>33</v>
      </c>
      <c r="E37" s="84">
        <f>0.23/100</f>
        <v>0.0023</v>
      </c>
      <c r="F37" s="79">
        <f>E37*F32</f>
        <v>3.0015</v>
      </c>
      <c r="G37" s="79"/>
      <c r="H37" s="79"/>
      <c r="I37" s="79"/>
      <c r="J37" s="79"/>
      <c r="K37" s="79"/>
      <c r="L37" s="79"/>
      <c r="M37" s="79"/>
    </row>
    <row r="38" spans="1:13" ht="31.5">
      <c r="A38" s="98"/>
      <c r="B38" s="98"/>
      <c r="C38" s="78" t="s">
        <v>76</v>
      </c>
      <c r="D38" s="79" t="s">
        <v>34</v>
      </c>
      <c r="E38" s="84">
        <f>(9.31+1.16*4)/100</f>
        <v>0.13949999999999999</v>
      </c>
      <c r="F38" s="79">
        <f>E38*F32</f>
        <v>182.04749999999999</v>
      </c>
      <c r="G38" s="79"/>
      <c r="H38" s="79"/>
      <c r="I38" s="79"/>
      <c r="J38" s="79"/>
      <c r="K38" s="82"/>
      <c r="L38" s="82"/>
      <c r="M38" s="82"/>
    </row>
    <row r="39" spans="1:13" ht="15.75">
      <c r="A39" s="129"/>
      <c r="B39" s="129"/>
      <c r="C39" s="147" t="s">
        <v>37</v>
      </c>
      <c r="D39" s="82" t="s">
        <v>33</v>
      </c>
      <c r="E39" s="148">
        <f>(1.45+0.02*4)/100</f>
        <v>0.015300000000000001</v>
      </c>
      <c r="F39" s="82">
        <f>E39*F32</f>
        <v>19.9665</v>
      </c>
      <c r="G39" s="82"/>
      <c r="H39" s="82"/>
      <c r="I39" s="82"/>
      <c r="J39" s="82"/>
      <c r="K39" s="82"/>
      <c r="L39" s="82"/>
      <c r="M39" s="82"/>
    </row>
    <row r="40" spans="1:13" ht="49.5">
      <c r="A40" s="137">
        <v>6</v>
      </c>
      <c r="B40" s="98" t="s">
        <v>61</v>
      </c>
      <c r="C40" s="143" t="s">
        <v>133</v>
      </c>
      <c r="D40" s="54" t="s">
        <v>34</v>
      </c>
      <c r="E40" s="54"/>
      <c r="F40" s="169">
        <f>F29/2</f>
        <v>0.457</v>
      </c>
      <c r="G40" s="54"/>
      <c r="H40" s="54"/>
      <c r="I40" s="54"/>
      <c r="J40" s="54"/>
      <c r="K40" s="54"/>
      <c r="L40" s="54"/>
      <c r="M40" s="54"/>
    </row>
    <row r="41" spans="1:13" ht="15.75">
      <c r="A41" s="98"/>
      <c r="B41" s="98"/>
      <c r="C41" s="78" t="s">
        <v>62</v>
      </c>
      <c r="D41" s="79" t="s">
        <v>31</v>
      </c>
      <c r="E41" s="79">
        <v>0.3</v>
      </c>
      <c r="F41" s="79">
        <f>E41*F40</f>
        <v>0.1371</v>
      </c>
      <c r="G41" s="79"/>
      <c r="H41" s="92"/>
      <c r="I41" s="92"/>
      <c r="J41" s="92"/>
      <c r="K41" s="79"/>
      <c r="L41" s="79"/>
      <c r="M41" s="79"/>
    </row>
    <row r="42" spans="1:13" ht="15.75">
      <c r="A42" s="129"/>
      <c r="B42" s="129"/>
      <c r="C42" s="147" t="s">
        <v>63</v>
      </c>
      <c r="D42" s="82" t="s">
        <v>34</v>
      </c>
      <c r="E42" s="82">
        <v>1.03</v>
      </c>
      <c r="F42" s="82">
        <f>E42*F40</f>
        <v>0.47071</v>
      </c>
      <c r="G42" s="82"/>
      <c r="H42" s="102"/>
      <c r="I42" s="82"/>
      <c r="J42" s="82"/>
      <c r="K42" s="82"/>
      <c r="L42" s="82"/>
      <c r="M42" s="82"/>
    </row>
    <row r="43" spans="1:13" ht="63">
      <c r="A43" s="98" t="s">
        <v>137</v>
      </c>
      <c r="B43" s="78" t="s">
        <v>88</v>
      </c>
      <c r="C43" s="150" t="s">
        <v>127</v>
      </c>
      <c r="D43" s="79" t="s">
        <v>132</v>
      </c>
      <c r="E43" s="128"/>
      <c r="F43" s="170">
        <f>F32</f>
        <v>1305</v>
      </c>
      <c r="G43" s="79"/>
      <c r="H43" s="79"/>
      <c r="I43" s="79"/>
      <c r="J43" s="79"/>
      <c r="K43" s="79"/>
      <c r="L43" s="79"/>
      <c r="M43" s="79"/>
    </row>
    <row r="44" spans="1:13" ht="31.5">
      <c r="A44" s="98"/>
      <c r="B44" s="98"/>
      <c r="C44" s="78" t="s">
        <v>29</v>
      </c>
      <c r="D44" s="79" t="s">
        <v>30</v>
      </c>
      <c r="E44" s="128">
        <f>(3.75-0.007*2)/100</f>
        <v>0.037360000000000004</v>
      </c>
      <c r="F44" s="79">
        <f>E44*F43</f>
        <v>48.7548</v>
      </c>
      <c r="G44" s="79"/>
      <c r="H44" s="79"/>
      <c r="I44" s="79"/>
      <c r="J44" s="79"/>
      <c r="K44" s="79"/>
      <c r="L44" s="79"/>
      <c r="M44" s="79"/>
    </row>
    <row r="45" spans="1:13" ht="15.75">
      <c r="A45" s="98"/>
      <c r="B45" s="98"/>
      <c r="C45" s="78" t="s">
        <v>64</v>
      </c>
      <c r="D45" s="79" t="s">
        <v>31</v>
      </c>
      <c r="E45" s="128">
        <f>0.302/100</f>
        <v>0.00302</v>
      </c>
      <c r="F45" s="79">
        <f>E45*F43</f>
        <v>3.9411</v>
      </c>
      <c r="G45" s="79"/>
      <c r="H45" s="79"/>
      <c r="I45" s="79"/>
      <c r="J45" s="79"/>
      <c r="K45" s="79"/>
      <c r="L45" s="79"/>
      <c r="M45" s="79"/>
    </row>
    <row r="46" spans="1:13" ht="31.5">
      <c r="A46" s="98"/>
      <c r="B46" s="98"/>
      <c r="C46" s="78" t="s">
        <v>55</v>
      </c>
      <c r="D46" s="79" t="s">
        <v>31</v>
      </c>
      <c r="E46" s="128">
        <f>0.37/100</f>
        <v>0.0037</v>
      </c>
      <c r="F46" s="79">
        <f>E46*F43</f>
        <v>4.8285</v>
      </c>
      <c r="G46" s="79"/>
      <c r="H46" s="79"/>
      <c r="I46" s="79"/>
      <c r="J46" s="79"/>
      <c r="K46" s="79"/>
      <c r="L46" s="79"/>
      <c r="M46" s="79"/>
    </row>
    <row r="47" spans="1:13" ht="15.75">
      <c r="A47" s="98"/>
      <c r="B47" s="98"/>
      <c r="C47" s="78" t="s">
        <v>56</v>
      </c>
      <c r="D47" s="79" t="s">
        <v>31</v>
      </c>
      <c r="E47" s="128">
        <f>1.11/100</f>
        <v>0.0111</v>
      </c>
      <c r="F47" s="79">
        <f>E47*F43</f>
        <v>14.4855</v>
      </c>
      <c r="G47" s="79"/>
      <c r="H47" s="79"/>
      <c r="I47" s="79"/>
      <c r="J47" s="79"/>
      <c r="K47" s="79"/>
      <c r="L47" s="79"/>
      <c r="M47" s="79"/>
    </row>
    <row r="48" spans="1:13" ht="15.75">
      <c r="A48" s="98"/>
      <c r="B48" s="98"/>
      <c r="C48" s="78" t="s">
        <v>36</v>
      </c>
      <c r="D48" s="79" t="s">
        <v>33</v>
      </c>
      <c r="E48" s="128">
        <f>0.23/100</f>
        <v>0.0023</v>
      </c>
      <c r="F48" s="79">
        <f>E48*F43</f>
        <v>3.0015</v>
      </c>
      <c r="G48" s="79"/>
      <c r="H48" s="79"/>
      <c r="I48" s="79"/>
      <c r="J48" s="79"/>
      <c r="K48" s="79"/>
      <c r="L48" s="79"/>
      <c r="M48" s="79"/>
    </row>
    <row r="49" spans="1:13" ht="31.5">
      <c r="A49" s="98"/>
      <c r="B49" s="98"/>
      <c r="C49" s="78" t="s">
        <v>109</v>
      </c>
      <c r="D49" s="79" t="s">
        <v>34</v>
      </c>
      <c r="E49" s="84">
        <v>0.0974</v>
      </c>
      <c r="F49" s="79">
        <f>E49*F43</f>
        <v>127.107</v>
      </c>
      <c r="G49" s="79"/>
      <c r="H49" s="79"/>
      <c r="I49" s="79"/>
      <c r="J49" s="79"/>
      <c r="K49" s="82"/>
      <c r="L49" s="82"/>
      <c r="M49" s="82"/>
    </row>
    <row r="50" spans="1:13" ht="15.75">
      <c r="A50" s="129"/>
      <c r="B50" s="129"/>
      <c r="C50" s="147" t="s">
        <v>37</v>
      </c>
      <c r="D50" s="82" t="s">
        <v>33</v>
      </c>
      <c r="E50" s="148">
        <f>(1.45-0.02*2)/100</f>
        <v>0.0141</v>
      </c>
      <c r="F50" s="82">
        <f>E50*F43</f>
        <v>18.4005</v>
      </c>
      <c r="G50" s="82"/>
      <c r="H50" s="82"/>
      <c r="I50" s="82"/>
      <c r="J50" s="82"/>
      <c r="K50" s="82"/>
      <c r="L50" s="82"/>
      <c r="M50" s="82"/>
    </row>
    <row r="51" spans="1:13" ht="15.75">
      <c r="A51" s="103"/>
      <c r="B51" s="98"/>
      <c r="C51" s="104" t="s">
        <v>12</v>
      </c>
      <c r="D51" s="105" t="s">
        <v>33</v>
      </c>
      <c r="E51" s="79"/>
      <c r="F51" s="79"/>
      <c r="G51" s="79"/>
      <c r="H51" s="79"/>
      <c r="I51" s="79"/>
      <c r="J51" s="79"/>
      <c r="K51" s="134"/>
      <c r="L51" s="134"/>
      <c r="M51" s="134"/>
    </row>
    <row r="52" spans="1:13" ht="47.25">
      <c r="A52" s="107"/>
      <c r="B52" s="107"/>
      <c r="C52" s="107" t="s">
        <v>146</v>
      </c>
      <c r="D52" s="105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3" ht="15.75">
      <c r="A53" s="107"/>
      <c r="B53" s="110"/>
      <c r="C53" s="107" t="s">
        <v>149</v>
      </c>
      <c r="D53" s="105" t="s">
        <v>33</v>
      </c>
      <c r="E53" s="109"/>
      <c r="F53" s="111"/>
      <c r="G53" s="112"/>
      <c r="H53" s="109"/>
      <c r="I53" s="109"/>
      <c r="J53" s="109"/>
      <c r="K53" s="109"/>
      <c r="L53" s="109"/>
      <c r="M53" s="109"/>
    </row>
    <row r="54" spans="1:13" ht="15.75">
      <c r="A54" s="104"/>
      <c r="B54" s="110"/>
      <c r="C54" s="104" t="s">
        <v>12</v>
      </c>
      <c r="D54" s="105" t="s">
        <v>33</v>
      </c>
      <c r="E54" s="113"/>
      <c r="F54" s="104"/>
      <c r="G54" s="104"/>
      <c r="H54" s="113"/>
      <c r="I54" s="113"/>
      <c r="J54" s="113"/>
      <c r="K54" s="113"/>
      <c r="L54" s="113"/>
      <c r="M54" s="113"/>
    </row>
    <row r="55" spans="1:13" ht="15.75">
      <c r="A55" s="107"/>
      <c r="B55" s="110"/>
      <c r="C55" s="108" t="s">
        <v>148</v>
      </c>
      <c r="D55" s="105" t="s">
        <v>33</v>
      </c>
      <c r="E55" s="109"/>
      <c r="F55" s="114"/>
      <c r="G55" s="109"/>
      <c r="H55" s="109"/>
      <c r="I55" s="109"/>
      <c r="J55" s="109"/>
      <c r="K55" s="109"/>
      <c r="L55" s="109"/>
      <c r="M55" s="109"/>
    </row>
    <row r="56" spans="1:13" ht="15.75">
      <c r="A56" s="115"/>
      <c r="B56" s="116"/>
      <c r="C56" s="115" t="s">
        <v>12</v>
      </c>
      <c r="D56" s="117" t="s">
        <v>33</v>
      </c>
      <c r="E56" s="115"/>
      <c r="F56" s="115"/>
      <c r="G56" s="115"/>
      <c r="H56" s="118"/>
      <c r="I56" s="118"/>
      <c r="J56" s="118"/>
      <c r="K56" s="118"/>
      <c r="L56" s="118"/>
      <c r="M56" s="141"/>
    </row>
  </sheetData>
  <sheetProtection/>
  <mergeCells count="22">
    <mergeCell ref="K8:L8"/>
    <mergeCell ref="M8:M11"/>
    <mergeCell ref="K9:L9"/>
    <mergeCell ref="H10:H11"/>
    <mergeCell ref="J10:J11"/>
    <mergeCell ref="L10:L11"/>
    <mergeCell ref="A1:M1"/>
    <mergeCell ref="A8:A11"/>
    <mergeCell ref="B8:B11"/>
    <mergeCell ref="C8:C11"/>
    <mergeCell ref="D8:F9"/>
    <mergeCell ref="D10:D11"/>
    <mergeCell ref="E10:E11"/>
    <mergeCell ref="F10:F11"/>
    <mergeCell ref="G8:H9"/>
    <mergeCell ref="I8:J9"/>
    <mergeCell ref="A5:M5"/>
    <mergeCell ref="B6:D6"/>
    <mergeCell ref="F6:I6"/>
    <mergeCell ref="A2:M2"/>
    <mergeCell ref="A3:M3"/>
    <mergeCell ref="A4:M4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6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SheetLayoutView="85" zoomScalePageLayoutView="0" workbookViewId="0" topLeftCell="A55">
      <selection activeCell="C58" sqref="C58"/>
    </sheetView>
  </sheetViews>
  <sheetFormatPr defaultColWidth="9.00390625" defaultRowHeight="12.75"/>
  <cols>
    <col min="1" max="1" width="3.8515625" style="4" customWidth="1"/>
    <col min="2" max="2" width="9.7109375" style="176" customWidth="1"/>
    <col min="3" max="3" width="30.7109375" style="176" customWidth="1"/>
    <col min="4" max="4" width="8.28125" style="234" customWidth="1"/>
    <col min="5" max="5" width="9.00390625" style="234" customWidth="1"/>
    <col min="6" max="6" width="10.140625" style="234" customWidth="1"/>
    <col min="7" max="7" width="9.7109375" style="234" customWidth="1"/>
    <col min="8" max="8" width="10.28125" style="234" customWidth="1"/>
    <col min="9" max="9" width="8.8515625" style="234" customWidth="1"/>
    <col min="10" max="10" width="11.28125" style="234" customWidth="1"/>
    <col min="11" max="11" width="8.8515625" style="234" customWidth="1"/>
    <col min="12" max="12" width="10.421875" style="234" customWidth="1"/>
    <col min="13" max="13" width="13.28125" style="234" customWidth="1"/>
    <col min="14" max="16384" width="9.00390625" style="175" customWidth="1"/>
  </cols>
  <sheetData>
    <row r="1" spans="1:14" ht="24.75" customHeight="1">
      <c r="A1" s="331" t="e">
        <f>'x.a.3'!A1</f>
        <v>#REF!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74"/>
    </row>
    <row r="2" spans="1:13" ht="16.5" customHeight="1">
      <c r="A2" s="332" t="s">
        <v>106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ht="15.75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ht="15.75">
      <c r="A4" s="332" t="s">
        <v>96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5.7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3" ht="15" customHeight="1">
      <c r="A6" s="176"/>
      <c r="B6" s="334" t="s">
        <v>28</v>
      </c>
      <c r="C6" s="334"/>
      <c r="D6" s="335"/>
      <c r="E6" s="177"/>
      <c r="F6" s="336" t="s">
        <v>1</v>
      </c>
      <c r="G6" s="336"/>
      <c r="H6" s="336"/>
      <c r="I6" s="336"/>
      <c r="J6" s="177">
        <f>M62/1000</f>
        <v>0</v>
      </c>
      <c r="K6" s="177" t="s">
        <v>0</v>
      </c>
      <c r="L6" s="177"/>
      <c r="M6" s="177"/>
    </row>
    <row r="7" spans="1:13" ht="15.75">
      <c r="A7" s="176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15" customHeight="1">
      <c r="A8" s="324" t="s">
        <v>2</v>
      </c>
      <c r="B8" s="325" t="s">
        <v>3</v>
      </c>
      <c r="C8" s="241" t="s">
        <v>27</v>
      </c>
      <c r="D8" s="311" t="s">
        <v>4</v>
      </c>
      <c r="E8" s="328"/>
      <c r="F8" s="317"/>
      <c r="G8" s="311" t="s">
        <v>5</v>
      </c>
      <c r="H8" s="312"/>
      <c r="I8" s="311" t="s">
        <v>6</v>
      </c>
      <c r="J8" s="315"/>
      <c r="K8" s="311" t="s">
        <v>7</v>
      </c>
      <c r="L8" s="312"/>
      <c r="M8" s="317" t="s">
        <v>8</v>
      </c>
    </row>
    <row r="9" spans="1:13" ht="22.5" customHeight="1">
      <c r="A9" s="276"/>
      <c r="B9" s="326"/>
      <c r="C9" s="242"/>
      <c r="D9" s="321"/>
      <c r="E9" s="329"/>
      <c r="F9" s="330"/>
      <c r="G9" s="313"/>
      <c r="H9" s="314"/>
      <c r="I9" s="313"/>
      <c r="J9" s="316"/>
      <c r="K9" s="321" t="s">
        <v>9</v>
      </c>
      <c r="L9" s="314"/>
      <c r="M9" s="318"/>
    </row>
    <row r="10" spans="1:13" ht="15.75">
      <c r="A10" s="276"/>
      <c r="B10" s="326"/>
      <c r="C10" s="242"/>
      <c r="D10" s="322" t="s">
        <v>10</v>
      </c>
      <c r="E10" s="322" t="s">
        <v>11</v>
      </c>
      <c r="F10" s="322" t="s">
        <v>12</v>
      </c>
      <c r="G10" s="157" t="s">
        <v>11</v>
      </c>
      <c r="H10" s="322" t="s">
        <v>12</v>
      </c>
      <c r="I10" s="157" t="s">
        <v>11</v>
      </c>
      <c r="J10" s="322" t="s">
        <v>12</v>
      </c>
      <c r="K10" s="157" t="s">
        <v>11</v>
      </c>
      <c r="L10" s="322" t="s">
        <v>12</v>
      </c>
      <c r="M10" s="319"/>
    </row>
    <row r="11" spans="1:13" ht="15.75">
      <c r="A11" s="277"/>
      <c r="B11" s="327"/>
      <c r="C11" s="243"/>
      <c r="D11" s="323"/>
      <c r="E11" s="323"/>
      <c r="F11" s="323"/>
      <c r="G11" s="181" t="s">
        <v>13</v>
      </c>
      <c r="H11" s="323"/>
      <c r="I11" s="181" t="s">
        <v>13</v>
      </c>
      <c r="J11" s="323"/>
      <c r="K11" s="181" t="s">
        <v>13</v>
      </c>
      <c r="L11" s="323"/>
      <c r="M11" s="320"/>
    </row>
    <row r="12" spans="1:13" ht="15.75">
      <c r="A12" s="182" t="s">
        <v>14</v>
      </c>
      <c r="B12" s="183" t="s">
        <v>15</v>
      </c>
      <c r="C12" s="184" t="s">
        <v>16</v>
      </c>
      <c r="D12" s="185" t="s">
        <v>17</v>
      </c>
      <c r="E12" s="186" t="s">
        <v>18</v>
      </c>
      <c r="F12" s="187" t="s">
        <v>19</v>
      </c>
      <c r="G12" s="188" t="s">
        <v>20</v>
      </c>
      <c r="H12" s="185" t="s">
        <v>21</v>
      </c>
      <c r="I12" s="186" t="s">
        <v>22</v>
      </c>
      <c r="J12" s="188" t="s">
        <v>23</v>
      </c>
      <c r="K12" s="186" t="s">
        <v>24</v>
      </c>
      <c r="L12" s="185" t="s">
        <v>25</v>
      </c>
      <c r="M12" s="186" t="s">
        <v>26</v>
      </c>
    </row>
    <row r="13" spans="1:13" ht="110.25">
      <c r="A13" s="155">
        <v>1</v>
      </c>
      <c r="B13" s="158" t="s">
        <v>73</v>
      </c>
      <c r="C13" s="189" t="s">
        <v>143</v>
      </c>
      <c r="D13" s="160" t="s">
        <v>134</v>
      </c>
      <c r="E13" s="157"/>
      <c r="F13" s="166">
        <v>218.2</v>
      </c>
      <c r="G13" s="190"/>
      <c r="H13" s="156"/>
      <c r="I13" s="157"/>
      <c r="J13" s="190"/>
      <c r="K13" s="157"/>
      <c r="L13" s="156"/>
      <c r="M13" s="157"/>
    </row>
    <row r="14" spans="1:13" ht="31.5">
      <c r="A14" s="158"/>
      <c r="B14" s="158"/>
      <c r="C14" s="49" t="s">
        <v>29</v>
      </c>
      <c r="D14" s="160" t="s">
        <v>30</v>
      </c>
      <c r="E14" s="191">
        <f>20/1000</f>
        <v>0.02</v>
      </c>
      <c r="F14" s="160">
        <f>E14*F13</f>
        <v>4.364</v>
      </c>
      <c r="G14" s="160"/>
      <c r="H14" s="160"/>
      <c r="I14" s="157"/>
      <c r="J14" s="157"/>
      <c r="K14" s="157"/>
      <c r="L14" s="157"/>
      <c r="M14" s="157"/>
    </row>
    <row r="15" spans="1:13" ht="15.75">
      <c r="A15" s="158"/>
      <c r="B15" s="158"/>
      <c r="C15" s="49" t="s">
        <v>72</v>
      </c>
      <c r="D15" s="160" t="s">
        <v>31</v>
      </c>
      <c r="E15" s="191">
        <f>44.8/1000</f>
        <v>0.0448</v>
      </c>
      <c r="F15" s="160">
        <f>E15*F13</f>
        <v>9.77536</v>
      </c>
      <c r="G15" s="160"/>
      <c r="H15" s="160"/>
      <c r="I15" s="157"/>
      <c r="J15" s="190"/>
      <c r="K15" s="160"/>
      <c r="L15" s="156"/>
      <c r="M15" s="157"/>
    </row>
    <row r="16" spans="1:13" ht="15.75">
      <c r="A16" s="158"/>
      <c r="B16" s="158"/>
      <c r="C16" s="49" t="s">
        <v>36</v>
      </c>
      <c r="D16" s="160" t="s">
        <v>33</v>
      </c>
      <c r="E16" s="191">
        <f>2.1/1000</f>
        <v>0.0021000000000000003</v>
      </c>
      <c r="F16" s="192">
        <f>E16*F13</f>
        <v>0.45822</v>
      </c>
      <c r="G16" s="160"/>
      <c r="H16" s="160"/>
      <c r="I16" s="160"/>
      <c r="J16" s="160"/>
      <c r="K16" s="160"/>
      <c r="L16" s="160"/>
      <c r="M16" s="160"/>
    </row>
    <row r="17" spans="1:13" ht="31.5">
      <c r="A17" s="193"/>
      <c r="B17" s="194"/>
      <c r="C17" s="195" t="s">
        <v>99</v>
      </c>
      <c r="D17" s="178" t="s">
        <v>34</v>
      </c>
      <c r="E17" s="181"/>
      <c r="F17" s="180">
        <f>F13*1.8</f>
        <v>392.76</v>
      </c>
      <c r="G17" s="179"/>
      <c r="H17" s="178"/>
      <c r="I17" s="181"/>
      <c r="J17" s="179"/>
      <c r="K17" s="181"/>
      <c r="L17" s="178"/>
      <c r="M17" s="181"/>
    </row>
    <row r="18" spans="1:13" ht="110.25">
      <c r="A18" s="155">
        <v>2</v>
      </c>
      <c r="B18" s="196" t="s">
        <v>101</v>
      </c>
      <c r="C18" s="189" t="s">
        <v>144</v>
      </c>
      <c r="D18" s="160" t="s">
        <v>134</v>
      </c>
      <c r="E18" s="157"/>
      <c r="F18" s="166">
        <v>24.2</v>
      </c>
      <c r="G18" s="190"/>
      <c r="H18" s="156"/>
      <c r="I18" s="157"/>
      <c r="J18" s="190"/>
      <c r="K18" s="157"/>
      <c r="L18" s="156"/>
      <c r="M18" s="157"/>
    </row>
    <row r="19" spans="1:13" ht="31.5">
      <c r="A19" s="197"/>
      <c r="B19" s="198"/>
      <c r="C19" s="199" t="s">
        <v>29</v>
      </c>
      <c r="D19" s="160" t="s">
        <v>30</v>
      </c>
      <c r="E19" s="157">
        <f>2.06+0.87</f>
        <v>2.93</v>
      </c>
      <c r="F19" s="157">
        <f>E19*F18</f>
        <v>70.906</v>
      </c>
      <c r="G19" s="157"/>
      <c r="H19" s="157"/>
      <c r="I19" s="157"/>
      <c r="J19" s="157"/>
      <c r="K19" s="157"/>
      <c r="L19" s="157"/>
      <c r="M19" s="160"/>
    </row>
    <row r="20" spans="1:13" ht="31.5">
      <c r="A20" s="193"/>
      <c r="B20" s="194"/>
      <c r="C20" s="195" t="s">
        <v>99</v>
      </c>
      <c r="D20" s="178" t="s">
        <v>34</v>
      </c>
      <c r="E20" s="181"/>
      <c r="F20" s="180">
        <f>F18*1.8</f>
        <v>43.56</v>
      </c>
      <c r="G20" s="179"/>
      <c r="H20" s="178"/>
      <c r="I20" s="181"/>
      <c r="J20" s="179"/>
      <c r="K20" s="181"/>
      <c r="L20" s="178"/>
      <c r="M20" s="181"/>
    </row>
    <row r="21" spans="1:13" ht="18">
      <c r="A21" s="46">
        <v>3</v>
      </c>
      <c r="B21" s="46" t="s">
        <v>74</v>
      </c>
      <c r="C21" s="200" t="s">
        <v>83</v>
      </c>
      <c r="D21" s="201" t="s">
        <v>134</v>
      </c>
      <c r="E21" s="202"/>
      <c r="F21" s="203">
        <f>F13+F18</f>
        <v>242.39999999999998</v>
      </c>
      <c r="G21" s="202"/>
      <c r="H21" s="202"/>
      <c r="I21" s="202"/>
      <c r="J21" s="202"/>
      <c r="K21" s="202"/>
      <c r="L21" s="202"/>
      <c r="M21" s="202"/>
    </row>
    <row r="22" spans="1:13" ht="31.5">
      <c r="A22" s="204"/>
      <c r="B22" s="204"/>
      <c r="C22" s="49" t="s">
        <v>29</v>
      </c>
      <c r="D22" s="160" t="s">
        <v>30</v>
      </c>
      <c r="E22" s="191">
        <f>3.23/1000</f>
        <v>0.00323</v>
      </c>
      <c r="F22" s="160">
        <f>E22*F21</f>
        <v>0.7829519999999999</v>
      </c>
      <c r="G22" s="205"/>
      <c r="H22" s="205"/>
      <c r="I22" s="206"/>
      <c r="J22" s="206"/>
      <c r="K22" s="206"/>
      <c r="L22" s="206"/>
      <c r="M22" s="205"/>
    </row>
    <row r="23" spans="1:13" ht="15.75">
      <c r="A23" s="158"/>
      <c r="B23" s="158"/>
      <c r="C23" s="49" t="s">
        <v>60</v>
      </c>
      <c r="D23" s="160" t="s">
        <v>31</v>
      </c>
      <c r="E23" s="161">
        <f>3.62/1000</f>
        <v>0.00362</v>
      </c>
      <c r="F23" s="160">
        <f>E23*F21</f>
        <v>0.8774879999999999</v>
      </c>
      <c r="G23" s="160"/>
      <c r="H23" s="160"/>
      <c r="I23" s="160"/>
      <c r="J23" s="160"/>
      <c r="K23" s="160"/>
      <c r="L23" s="160"/>
      <c r="M23" s="160"/>
    </row>
    <row r="24" spans="1:13" ht="15.75">
      <c r="A24" s="207"/>
      <c r="B24" s="207"/>
      <c r="C24" s="208" t="s">
        <v>36</v>
      </c>
      <c r="D24" s="207" t="s">
        <v>33</v>
      </c>
      <c r="E24" s="209">
        <f>0.18/1000</f>
        <v>0.00017999999999999998</v>
      </c>
      <c r="F24" s="164">
        <f>E24*F21</f>
        <v>0.04363199999999999</v>
      </c>
      <c r="G24" s="207"/>
      <c r="H24" s="207"/>
      <c r="I24" s="207"/>
      <c r="J24" s="207"/>
      <c r="K24" s="210"/>
      <c r="L24" s="164"/>
      <c r="M24" s="164"/>
    </row>
    <row r="25" spans="1:13" ht="63">
      <c r="A25" s="155">
        <v>4</v>
      </c>
      <c r="B25" s="211" t="s">
        <v>84</v>
      </c>
      <c r="C25" s="189" t="s">
        <v>142</v>
      </c>
      <c r="D25" s="160" t="s">
        <v>134</v>
      </c>
      <c r="E25" s="157"/>
      <c r="F25" s="166">
        <v>154.2</v>
      </c>
      <c r="G25" s="190"/>
      <c r="H25" s="156"/>
      <c r="I25" s="157"/>
      <c r="J25" s="190"/>
      <c r="K25" s="157"/>
      <c r="L25" s="156"/>
      <c r="M25" s="157"/>
    </row>
    <row r="26" spans="1:13" ht="31.5">
      <c r="A26" s="158"/>
      <c r="B26" s="158"/>
      <c r="C26" s="159" t="s">
        <v>29</v>
      </c>
      <c r="D26" s="160" t="s">
        <v>30</v>
      </c>
      <c r="E26" s="191">
        <f>21.6/100</f>
        <v>0.21600000000000003</v>
      </c>
      <c r="F26" s="160">
        <f>E26*F25</f>
        <v>33.3072</v>
      </c>
      <c r="G26" s="160"/>
      <c r="H26" s="160"/>
      <c r="I26" s="47"/>
      <c r="J26" s="47"/>
      <c r="K26" s="47"/>
      <c r="L26" s="47"/>
      <c r="M26" s="160"/>
    </row>
    <row r="27" spans="1:13" ht="31.5">
      <c r="A27" s="158"/>
      <c r="B27" s="158"/>
      <c r="C27" s="159" t="s">
        <v>82</v>
      </c>
      <c r="D27" s="160" t="s">
        <v>31</v>
      </c>
      <c r="E27" s="191">
        <f>1.24/100</f>
        <v>0.0124</v>
      </c>
      <c r="F27" s="160">
        <f>E27*F25</f>
        <v>1.9120799999999998</v>
      </c>
      <c r="G27" s="160"/>
      <c r="H27" s="47"/>
      <c r="I27" s="47"/>
      <c r="J27" s="47"/>
      <c r="K27" s="160"/>
      <c r="L27" s="160"/>
      <c r="M27" s="160"/>
    </row>
    <row r="28" spans="1:13" ht="15.75">
      <c r="A28" s="158"/>
      <c r="B28" s="158"/>
      <c r="C28" s="159" t="s">
        <v>75</v>
      </c>
      <c r="D28" s="160" t="s">
        <v>31</v>
      </c>
      <c r="E28" s="191">
        <f>2.58/100</f>
        <v>0.0258</v>
      </c>
      <c r="F28" s="160">
        <f>E28*F25</f>
        <v>3.97836</v>
      </c>
      <c r="G28" s="160"/>
      <c r="H28" s="160"/>
      <c r="I28" s="160"/>
      <c r="J28" s="160"/>
      <c r="K28" s="160"/>
      <c r="L28" s="160"/>
      <c r="M28" s="160"/>
    </row>
    <row r="29" spans="1:13" ht="47.25">
      <c r="A29" s="158"/>
      <c r="B29" s="158"/>
      <c r="C29" s="159" t="s">
        <v>85</v>
      </c>
      <c r="D29" s="160" t="s">
        <v>31</v>
      </c>
      <c r="E29" s="191">
        <f>0.41/100</f>
        <v>0.0040999999999999995</v>
      </c>
      <c r="F29" s="191">
        <f>E29*F25</f>
        <v>0.6322199999999999</v>
      </c>
      <c r="G29" s="160"/>
      <c r="H29" s="160"/>
      <c r="I29" s="160"/>
      <c r="J29" s="160"/>
      <c r="K29" s="160"/>
      <c r="L29" s="160"/>
      <c r="M29" s="160"/>
    </row>
    <row r="30" spans="1:13" ht="31.5">
      <c r="A30" s="158"/>
      <c r="B30" s="158"/>
      <c r="C30" s="159" t="s">
        <v>55</v>
      </c>
      <c r="D30" s="160" t="s">
        <v>31</v>
      </c>
      <c r="E30" s="191">
        <f>7.6/100</f>
        <v>0.076</v>
      </c>
      <c r="F30" s="160">
        <f>E30*F25</f>
        <v>11.719199999999999</v>
      </c>
      <c r="G30" s="160"/>
      <c r="H30" s="160"/>
      <c r="I30" s="160"/>
      <c r="J30" s="160"/>
      <c r="K30" s="160"/>
      <c r="L30" s="160"/>
      <c r="M30" s="160"/>
    </row>
    <row r="31" spans="1:13" ht="15.75">
      <c r="A31" s="158"/>
      <c r="B31" s="158"/>
      <c r="C31" s="159" t="s">
        <v>56</v>
      </c>
      <c r="D31" s="160" t="s">
        <v>31</v>
      </c>
      <c r="E31" s="191">
        <f>15.1/100</f>
        <v>0.151</v>
      </c>
      <c r="F31" s="160">
        <f>E31*F25</f>
        <v>23.2842</v>
      </c>
      <c r="G31" s="160"/>
      <c r="H31" s="160"/>
      <c r="I31" s="160"/>
      <c r="J31" s="160"/>
      <c r="K31" s="160"/>
      <c r="L31" s="160"/>
      <c r="M31" s="160"/>
    </row>
    <row r="32" spans="1:13" ht="31.5">
      <c r="A32" s="158"/>
      <c r="B32" s="158"/>
      <c r="C32" s="159" t="s">
        <v>32</v>
      </c>
      <c r="D32" s="160" t="s">
        <v>31</v>
      </c>
      <c r="E32" s="191">
        <f>0.97/100</f>
        <v>0.0097</v>
      </c>
      <c r="F32" s="160">
        <f>E32*F25</f>
        <v>1.4957399999999998</v>
      </c>
      <c r="G32" s="160"/>
      <c r="H32" s="160"/>
      <c r="I32" s="160"/>
      <c r="J32" s="160"/>
      <c r="K32" s="160"/>
      <c r="L32" s="160"/>
      <c r="M32" s="160"/>
    </row>
    <row r="33" spans="1:13" ht="18">
      <c r="A33" s="158"/>
      <c r="B33" s="158"/>
      <c r="C33" s="159" t="s">
        <v>86</v>
      </c>
      <c r="D33" s="160" t="s">
        <v>134</v>
      </c>
      <c r="E33" s="160">
        <v>1.26</v>
      </c>
      <c r="F33" s="160">
        <f>E33*F25</f>
        <v>194.29199999999997</v>
      </c>
      <c r="G33" s="160"/>
      <c r="H33" s="160"/>
      <c r="I33" s="160"/>
      <c r="J33" s="160"/>
      <c r="K33" s="160"/>
      <c r="L33" s="160"/>
      <c r="M33" s="160"/>
    </row>
    <row r="34" spans="1:13" ht="18">
      <c r="A34" s="162"/>
      <c r="B34" s="162"/>
      <c r="C34" s="163" t="s">
        <v>54</v>
      </c>
      <c r="D34" s="164" t="s">
        <v>134</v>
      </c>
      <c r="E34" s="212">
        <f>7/100</f>
        <v>0.07</v>
      </c>
      <c r="F34" s="164">
        <f>E34*F25</f>
        <v>10.794</v>
      </c>
      <c r="G34" s="164"/>
      <c r="H34" s="164"/>
      <c r="I34" s="164"/>
      <c r="J34" s="164"/>
      <c r="K34" s="164"/>
      <c r="L34" s="164"/>
      <c r="M34" s="164"/>
    </row>
    <row r="35" spans="1:13" ht="49.5">
      <c r="A35" s="213">
        <v>5</v>
      </c>
      <c r="B35" s="158" t="s">
        <v>61</v>
      </c>
      <c r="C35" s="214" t="s">
        <v>138</v>
      </c>
      <c r="D35" s="157" t="s">
        <v>34</v>
      </c>
      <c r="E35" s="157"/>
      <c r="F35" s="215">
        <v>0.8</v>
      </c>
      <c r="G35" s="157"/>
      <c r="H35" s="157"/>
      <c r="I35" s="157"/>
      <c r="J35" s="157"/>
      <c r="K35" s="157"/>
      <c r="L35" s="157"/>
      <c r="M35" s="157"/>
    </row>
    <row r="36" spans="1:13" ht="15.75">
      <c r="A36" s="158"/>
      <c r="B36" s="158"/>
      <c r="C36" s="159" t="s">
        <v>62</v>
      </c>
      <c r="D36" s="160" t="s">
        <v>31</v>
      </c>
      <c r="E36" s="160">
        <v>0.3</v>
      </c>
      <c r="F36" s="160">
        <f>E36*F35</f>
        <v>0.24</v>
      </c>
      <c r="G36" s="160"/>
      <c r="H36" s="47"/>
      <c r="I36" s="47"/>
      <c r="J36" s="47"/>
      <c r="K36" s="160"/>
      <c r="L36" s="160"/>
      <c r="M36" s="160"/>
    </row>
    <row r="37" spans="1:13" ht="15.75">
      <c r="A37" s="162"/>
      <c r="B37" s="162"/>
      <c r="C37" s="163" t="s">
        <v>63</v>
      </c>
      <c r="D37" s="164" t="s">
        <v>34</v>
      </c>
      <c r="E37" s="164">
        <v>1.03</v>
      </c>
      <c r="F37" s="164">
        <f>E37*F35</f>
        <v>0.8240000000000001</v>
      </c>
      <c r="G37" s="164"/>
      <c r="H37" s="48"/>
      <c r="I37" s="164"/>
      <c r="J37" s="164"/>
      <c r="K37" s="164"/>
      <c r="L37" s="164"/>
      <c r="M37" s="164"/>
    </row>
    <row r="38" spans="1:13" ht="63">
      <c r="A38" s="158" t="s">
        <v>87</v>
      </c>
      <c r="B38" s="159" t="s">
        <v>77</v>
      </c>
      <c r="C38" s="216" t="s">
        <v>95</v>
      </c>
      <c r="D38" s="160" t="s">
        <v>139</v>
      </c>
      <c r="E38" s="191"/>
      <c r="F38" s="217">
        <v>1212</v>
      </c>
      <c r="G38" s="160"/>
      <c r="H38" s="160"/>
      <c r="I38" s="160"/>
      <c r="J38" s="160"/>
      <c r="K38" s="160"/>
      <c r="L38" s="160"/>
      <c r="M38" s="160"/>
    </row>
    <row r="39" spans="1:13" ht="31.5">
      <c r="A39" s="158"/>
      <c r="B39" s="158"/>
      <c r="C39" s="159" t="s">
        <v>29</v>
      </c>
      <c r="D39" s="160" t="s">
        <v>30</v>
      </c>
      <c r="E39" s="191">
        <f>(3.75+0.007*4)/100</f>
        <v>0.03778</v>
      </c>
      <c r="F39" s="160">
        <f>E39*F38</f>
        <v>45.78936</v>
      </c>
      <c r="G39" s="160"/>
      <c r="H39" s="160"/>
      <c r="I39" s="160"/>
      <c r="J39" s="160"/>
      <c r="K39" s="160"/>
      <c r="L39" s="160"/>
      <c r="M39" s="160"/>
    </row>
    <row r="40" spans="1:13" ht="15.75">
      <c r="A40" s="158"/>
      <c r="B40" s="158"/>
      <c r="C40" s="159" t="s">
        <v>64</v>
      </c>
      <c r="D40" s="160" t="s">
        <v>31</v>
      </c>
      <c r="E40" s="191">
        <f>0.3/100</f>
        <v>0.003</v>
      </c>
      <c r="F40" s="160">
        <f>E40*F38</f>
        <v>3.636</v>
      </c>
      <c r="G40" s="160"/>
      <c r="H40" s="160"/>
      <c r="I40" s="160"/>
      <c r="J40" s="160"/>
      <c r="K40" s="160"/>
      <c r="L40" s="160"/>
      <c r="M40" s="160"/>
    </row>
    <row r="41" spans="1:13" ht="31.5">
      <c r="A41" s="158"/>
      <c r="B41" s="158"/>
      <c r="C41" s="159" t="s">
        <v>55</v>
      </c>
      <c r="D41" s="160" t="s">
        <v>31</v>
      </c>
      <c r="E41" s="161">
        <f>0.37/100</f>
        <v>0.0037</v>
      </c>
      <c r="F41" s="160">
        <f>E41*F38</f>
        <v>4.4844</v>
      </c>
      <c r="G41" s="160"/>
      <c r="H41" s="160"/>
      <c r="I41" s="160"/>
      <c r="J41" s="160"/>
      <c r="K41" s="160"/>
      <c r="L41" s="160"/>
      <c r="M41" s="160"/>
    </row>
    <row r="42" spans="1:13" ht="15.75">
      <c r="A42" s="158"/>
      <c r="B42" s="158"/>
      <c r="C42" s="159" t="s">
        <v>56</v>
      </c>
      <c r="D42" s="160" t="s">
        <v>31</v>
      </c>
      <c r="E42" s="191">
        <f>1.11/100</f>
        <v>0.0111</v>
      </c>
      <c r="F42" s="160">
        <f>E42*F38</f>
        <v>13.4532</v>
      </c>
      <c r="G42" s="160"/>
      <c r="H42" s="160"/>
      <c r="I42" s="160"/>
      <c r="J42" s="160"/>
      <c r="K42" s="160"/>
      <c r="L42" s="160"/>
      <c r="M42" s="160"/>
    </row>
    <row r="43" spans="1:13" ht="15.75">
      <c r="A43" s="158"/>
      <c r="B43" s="158"/>
      <c r="C43" s="159" t="s">
        <v>36</v>
      </c>
      <c r="D43" s="160" t="s">
        <v>33</v>
      </c>
      <c r="E43" s="161">
        <f>0.23/100</f>
        <v>0.0023</v>
      </c>
      <c r="F43" s="160">
        <f>E43*F38</f>
        <v>2.7876</v>
      </c>
      <c r="G43" s="160"/>
      <c r="H43" s="160"/>
      <c r="I43" s="160"/>
      <c r="J43" s="160"/>
      <c r="K43" s="160"/>
      <c r="L43" s="160"/>
      <c r="M43" s="160"/>
    </row>
    <row r="44" spans="1:13" ht="31.5">
      <c r="A44" s="158"/>
      <c r="B44" s="158"/>
      <c r="C44" s="159" t="s">
        <v>76</v>
      </c>
      <c r="D44" s="160" t="s">
        <v>34</v>
      </c>
      <c r="E44" s="161">
        <f>(9.31+1.16*4)/100</f>
        <v>0.13949999999999999</v>
      </c>
      <c r="F44" s="160">
        <f>E44*F38</f>
        <v>169.07399999999998</v>
      </c>
      <c r="G44" s="160"/>
      <c r="H44" s="160"/>
      <c r="I44" s="160"/>
      <c r="J44" s="160"/>
      <c r="K44" s="164"/>
      <c r="L44" s="164"/>
      <c r="M44" s="164"/>
    </row>
    <row r="45" spans="1:13" ht="15.75">
      <c r="A45" s="162"/>
      <c r="B45" s="162"/>
      <c r="C45" s="163" t="s">
        <v>37</v>
      </c>
      <c r="D45" s="164" t="s">
        <v>33</v>
      </c>
      <c r="E45" s="212">
        <f>(1.45+0.02*4)/100</f>
        <v>0.015300000000000001</v>
      </c>
      <c r="F45" s="164">
        <f>E45*F38</f>
        <v>18.5436</v>
      </c>
      <c r="G45" s="164"/>
      <c r="H45" s="164"/>
      <c r="I45" s="164"/>
      <c r="J45" s="164"/>
      <c r="K45" s="164"/>
      <c r="L45" s="164"/>
      <c r="M45" s="164"/>
    </row>
    <row r="46" spans="1:13" ht="49.5">
      <c r="A46" s="213">
        <v>7</v>
      </c>
      <c r="B46" s="158" t="s">
        <v>61</v>
      </c>
      <c r="C46" s="214" t="s">
        <v>140</v>
      </c>
      <c r="D46" s="157" t="s">
        <v>34</v>
      </c>
      <c r="E46" s="157"/>
      <c r="F46" s="238">
        <f>F35/2</f>
        <v>0.4</v>
      </c>
      <c r="G46" s="157"/>
      <c r="H46" s="157"/>
      <c r="I46" s="157"/>
      <c r="J46" s="157"/>
      <c r="K46" s="157"/>
      <c r="L46" s="157"/>
      <c r="M46" s="157"/>
    </row>
    <row r="47" spans="1:13" ht="15.75">
      <c r="A47" s="158"/>
      <c r="B47" s="158"/>
      <c r="C47" s="159" t="s">
        <v>62</v>
      </c>
      <c r="D47" s="160" t="s">
        <v>31</v>
      </c>
      <c r="E47" s="160">
        <v>0.3</v>
      </c>
      <c r="F47" s="160">
        <f>E47*F46</f>
        <v>0.12</v>
      </c>
      <c r="G47" s="160"/>
      <c r="H47" s="47"/>
      <c r="I47" s="47"/>
      <c r="J47" s="47"/>
      <c r="K47" s="160"/>
      <c r="L47" s="160"/>
      <c r="M47" s="160"/>
    </row>
    <row r="48" spans="1:13" ht="15.75">
      <c r="A48" s="162"/>
      <c r="B48" s="162"/>
      <c r="C48" s="163" t="s">
        <v>63</v>
      </c>
      <c r="D48" s="164" t="s">
        <v>34</v>
      </c>
      <c r="E48" s="164">
        <v>1.03</v>
      </c>
      <c r="F48" s="164">
        <f>E48*F46</f>
        <v>0.41200000000000003</v>
      </c>
      <c r="G48" s="164"/>
      <c r="H48" s="48"/>
      <c r="I48" s="164"/>
      <c r="J48" s="164"/>
      <c r="K48" s="164"/>
      <c r="L48" s="164"/>
      <c r="M48" s="164"/>
    </row>
    <row r="49" spans="1:13" ht="63">
      <c r="A49" s="158" t="s">
        <v>78</v>
      </c>
      <c r="B49" s="159" t="s">
        <v>88</v>
      </c>
      <c r="C49" s="216" t="s">
        <v>127</v>
      </c>
      <c r="D49" s="160" t="s">
        <v>139</v>
      </c>
      <c r="E49" s="191"/>
      <c r="F49" s="217">
        <f>F38</f>
        <v>1212</v>
      </c>
      <c r="G49" s="160"/>
      <c r="H49" s="160"/>
      <c r="I49" s="160"/>
      <c r="J49" s="160"/>
      <c r="K49" s="160"/>
      <c r="L49" s="160"/>
      <c r="M49" s="160"/>
    </row>
    <row r="50" spans="1:13" ht="31.5">
      <c r="A50" s="158"/>
      <c r="B50" s="158"/>
      <c r="C50" s="159" t="s">
        <v>29</v>
      </c>
      <c r="D50" s="160" t="s">
        <v>30</v>
      </c>
      <c r="E50" s="191">
        <f>(3.75-0.007*2)/100</f>
        <v>0.037360000000000004</v>
      </c>
      <c r="F50" s="160">
        <f>E50*F49</f>
        <v>45.28032</v>
      </c>
      <c r="G50" s="160"/>
      <c r="H50" s="160"/>
      <c r="I50" s="160"/>
      <c r="J50" s="160"/>
      <c r="K50" s="160"/>
      <c r="L50" s="160"/>
      <c r="M50" s="160"/>
    </row>
    <row r="51" spans="1:13" ht="15.75">
      <c r="A51" s="158"/>
      <c r="B51" s="158"/>
      <c r="C51" s="159" t="s">
        <v>64</v>
      </c>
      <c r="D51" s="160" t="s">
        <v>31</v>
      </c>
      <c r="E51" s="191">
        <f>0.302/100</f>
        <v>0.00302</v>
      </c>
      <c r="F51" s="160">
        <f>E51*F49</f>
        <v>3.66024</v>
      </c>
      <c r="G51" s="160"/>
      <c r="H51" s="160"/>
      <c r="I51" s="160"/>
      <c r="J51" s="160"/>
      <c r="K51" s="160"/>
      <c r="L51" s="160"/>
      <c r="M51" s="160"/>
    </row>
    <row r="52" spans="1:13" ht="31.5">
      <c r="A52" s="158"/>
      <c r="B52" s="158"/>
      <c r="C52" s="159" t="s">
        <v>55</v>
      </c>
      <c r="D52" s="160" t="s">
        <v>31</v>
      </c>
      <c r="E52" s="191">
        <f>0.37/100</f>
        <v>0.0037</v>
      </c>
      <c r="F52" s="160">
        <f>E52*F49</f>
        <v>4.4844</v>
      </c>
      <c r="G52" s="160"/>
      <c r="H52" s="160"/>
      <c r="I52" s="160"/>
      <c r="J52" s="160"/>
      <c r="K52" s="160"/>
      <c r="L52" s="160"/>
      <c r="M52" s="160"/>
    </row>
    <row r="53" spans="1:13" ht="15.75">
      <c r="A53" s="158"/>
      <c r="B53" s="158"/>
      <c r="C53" s="159" t="s">
        <v>56</v>
      </c>
      <c r="D53" s="160" t="s">
        <v>31</v>
      </c>
      <c r="E53" s="191">
        <f>1.11/100</f>
        <v>0.0111</v>
      </c>
      <c r="F53" s="160">
        <f>E53*F49</f>
        <v>13.4532</v>
      </c>
      <c r="G53" s="160"/>
      <c r="H53" s="160"/>
      <c r="I53" s="160"/>
      <c r="J53" s="160"/>
      <c r="K53" s="160"/>
      <c r="L53" s="160"/>
      <c r="M53" s="160"/>
    </row>
    <row r="54" spans="1:13" ht="15.75">
      <c r="A54" s="158"/>
      <c r="B54" s="158"/>
      <c r="C54" s="159" t="s">
        <v>36</v>
      </c>
      <c r="D54" s="160" t="s">
        <v>33</v>
      </c>
      <c r="E54" s="191">
        <f>0.23/100</f>
        <v>0.0023</v>
      </c>
      <c r="F54" s="160">
        <f>E54*F49</f>
        <v>2.7876</v>
      </c>
      <c r="G54" s="160"/>
      <c r="H54" s="160"/>
      <c r="I54" s="160"/>
      <c r="J54" s="160"/>
      <c r="K54" s="160"/>
      <c r="L54" s="160"/>
      <c r="M54" s="160"/>
    </row>
    <row r="55" spans="1:13" ht="31.5">
      <c r="A55" s="158"/>
      <c r="B55" s="158"/>
      <c r="C55" s="159" t="s">
        <v>109</v>
      </c>
      <c r="D55" s="160" t="s">
        <v>34</v>
      </c>
      <c r="E55" s="161">
        <v>0.0974</v>
      </c>
      <c r="F55" s="160">
        <f>E55*F49</f>
        <v>118.0488</v>
      </c>
      <c r="G55" s="160"/>
      <c r="H55" s="160"/>
      <c r="I55" s="160"/>
      <c r="J55" s="160"/>
      <c r="K55" s="164"/>
      <c r="L55" s="164"/>
      <c r="M55" s="164"/>
    </row>
    <row r="56" spans="1:13" ht="15.75">
      <c r="A56" s="162"/>
      <c r="B56" s="162"/>
      <c r="C56" s="163" t="s">
        <v>37</v>
      </c>
      <c r="D56" s="164" t="s">
        <v>33</v>
      </c>
      <c r="E56" s="212">
        <f>(1.45-0.02*2)/100</f>
        <v>0.0141</v>
      </c>
      <c r="F56" s="164">
        <f>E56*F49</f>
        <v>17.089199999999998</v>
      </c>
      <c r="G56" s="164"/>
      <c r="H56" s="164"/>
      <c r="I56" s="164"/>
      <c r="J56" s="164"/>
      <c r="K56" s="164"/>
      <c r="L56" s="164"/>
      <c r="M56" s="164"/>
    </row>
    <row r="57" spans="1:13" ht="15.75">
      <c r="A57" s="219"/>
      <c r="B57" s="158"/>
      <c r="C57" s="220" t="s">
        <v>12</v>
      </c>
      <c r="D57" s="221" t="s">
        <v>33</v>
      </c>
      <c r="E57" s="160"/>
      <c r="F57" s="160"/>
      <c r="G57" s="160"/>
      <c r="H57" s="160"/>
      <c r="I57" s="160"/>
      <c r="J57" s="160"/>
      <c r="K57" s="46"/>
      <c r="L57" s="201"/>
      <c r="M57" s="201"/>
    </row>
    <row r="58" spans="1:13" ht="47.25">
      <c r="A58" s="222"/>
      <c r="B58" s="222"/>
      <c r="C58" s="222" t="s">
        <v>146</v>
      </c>
      <c r="D58" s="221"/>
      <c r="E58" s="223"/>
      <c r="F58" s="223"/>
      <c r="G58" s="223"/>
      <c r="H58" s="223"/>
      <c r="I58" s="223"/>
      <c r="J58" s="223"/>
      <c r="K58" s="223"/>
      <c r="L58" s="223"/>
      <c r="M58" s="224"/>
    </row>
    <row r="59" spans="1:13" ht="15.75">
      <c r="A59" s="222"/>
      <c r="B59" s="225"/>
      <c r="C59" s="222" t="s">
        <v>149</v>
      </c>
      <c r="D59" s="221" t="s">
        <v>33</v>
      </c>
      <c r="E59" s="224"/>
      <c r="F59" s="226"/>
      <c r="G59" s="227"/>
      <c r="H59" s="224"/>
      <c r="I59" s="224"/>
      <c r="J59" s="224"/>
      <c r="K59" s="224"/>
      <c r="L59" s="224"/>
      <c r="M59" s="224"/>
    </row>
    <row r="60" spans="1:13" ht="15.75">
      <c r="A60" s="220"/>
      <c r="B60" s="225"/>
      <c r="C60" s="220" t="s">
        <v>12</v>
      </c>
      <c r="D60" s="221" t="s">
        <v>33</v>
      </c>
      <c r="E60" s="218"/>
      <c r="F60" s="220"/>
      <c r="G60" s="220"/>
      <c r="H60" s="218"/>
      <c r="I60" s="218"/>
      <c r="J60" s="218"/>
      <c r="K60" s="218"/>
      <c r="L60" s="218"/>
      <c r="M60" s="218"/>
    </row>
    <row r="61" spans="1:13" ht="15.75">
      <c r="A61" s="222"/>
      <c r="B61" s="225"/>
      <c r="C61" s="223" t="s">
        <v>150</v>
      </c>
      <c r="D61" s="221" t="s">
        <v>33</v>
      </c>
      <c r="E61" s="224"/>
      <c r="F61" s="228"/>
      <c r="G61" s="224"/>
      <c r="H61" s="224"/>
      <c r="I61" s="224"/>
      <c r="J61" s="224"/>
      <c r="K61" s="224"/>
      <c r="L61" s="224"/>
      <c r="M61" s="224"/>
    </row>
    <row r="62" spans="1:13" ht="15.75">
      <c r="A62" s="229"/>
      <c r="B62" s="230"/>
      <c r="C62" s="229" t="s">
        <v>12</v>
      </c>
      <c r="D62" s="231" t="s">
        <v>33</v>
      </c>
      <c r="E62" s="229"/>
      <c r="F62" s="229"/>
      <c r="G62" s="229"/>
      <c r="H62" s="232"/>
      <c r="I62" s="232"/>
      <c r="J62" s="232"/>
      <c r="K62" s="232"/>
      <c r="L62" s="232"/>
      <c r="M62" s="233"/>
    </row>
  </sheetData>
  <sheetProtection/>
  <mergeCells count="22">
    <mergeCell ref="A1:M1"/>
    <mergeCell ref="A2:M2"/>
    <mergeCell ref="A3:M3"/>
    <mergeCell ref="A4:M4"/>
    <mergeCell ref="A5:M5"/>
    <mergeCell ref="B6:D6"/>
    <mergeCell ref="F6:I6"/>
    <mergeCell ref="A8:A11"/>
    <mergeCell ref="B8:B11"/>
    <mergeCell ref="C8:C11"/>
    <mergeCell ref="D8:F9"/>
    <mergeCell ref="D10:D11"/>
    <mergeCell ref="E10:E11"/>
    <mergeCell ref="F10:F11"/>
    <mergeCell ref="G8:H9"/>
    <mergeCell ref="I8:J9"/>
    <mergeCell ref="K8:L8"/>
    <mergeCell ref="M8:M11"/>
    <mergeCell ref="K9:L9"/>
    <mergeCell ref="H10:H11"/>
    <mergeCell ref="J10:J11"/>
    <mergeCell ref="L10:L11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58" r:id="rId1"/>
  <rowBreaks count="1" manualBreakCount="1">
    <brk id="37" max="12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7">
      <selection activeCell="G23" sqref="G23"/>
    </sheetView>
  </sheetViews>
  <sheetFormatPr defaultColWidth="9.00390625" defaultRowHeight="12.75"/>
  <cols>
    <col min="1" max="1" width="3.8515625" style="119" customWidth="1"/>
    <col min="2" max="2" width="9.7109375" style="52" customWidth="1"/>
    <col min="3" max="3" width="30.7109375" style="52" customWidth="1"/>
    <col min="4" max="4" width="8.28125" style="101" customWidth="1"/>
    <col min="5" max="5" width="9.00390625" style="101" customWidth="1"/>
    <col min="6" max="6" width="9.140625" style="101" customWidth="1"/>
    <col min="7" max="7" width="9.7109375" style="101" customWidth="1"/>
    <col min="8" max="8" width="10.28125" style="101" customWidth="1"/>
    <col min="9" max="9" width="10.00390625" style="101" customWidth="1"/>
    <col min="10" max="10" width="10.28125" style="101" customWidth="1"/>
    <col min="11" max="11" width="8.8515625" style="101" customWidth="1"/>
    <col min="12" max="12" width="10.421875" style="101" customWidth="1"/>
    <col min="13" max="13" width="12.28125" style="101" customWidth="1"/>
    <col min="14" max="16384" width="9.00390625" style="123" customWidth="1"/>
  </cols>
  <sheetData>
    <row r="1" spans="1:14" ht="21.75" customHeight="1">
      <c r="A1" s="303" t="e">
        <f>'x.a.4'!A1</f>
        <v>#REF!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50"/>
    </row>
    <row r="2" spans="1:13" ht="15.75">
      <c r="A2" s="304" t="s">
        <v>107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5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5.75">
      <c r="A4" s="309" t="s">
        <v>112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3" ht="15.7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5" customHeight="1">
      <c r="A6" s="52"/>
      <c r="B6" s="306" t="s">
        <v>28</v>
      </c>
      <c r="C6" s="306"/>
      <c r="D6" s="307"/>
      <c r="E6" s="53"/>
      <c r="F6" s="308" t="s">
        <v>1</v>
      </c>
      <c r="G6" s="308"/>
      <c r="H6" s="308"/>
      <c r="I6" s="308"/>
      <c r="J6" s="151">
        <f>M27/1000</f>
        <v>0</v>
      </c>
      <c r="K6" s="53" t="s">
        <v>0</v>
      </c>
      <c r="L6" s="53"/>
      <c r="M6" s="53"/>
    </row>
    <row r="7" spans="1:13" ht="15.75">
      <c r="A7" s="52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297" t="s">
        <v>2</v>
      </c>
      <c r="B8" s="300" t="s">
        <v>3</v>
      </c>
      <c r="C8" s="291" t="s">
        <v>27</v>
      </c>
      <c r="D8" s="278" t="s">
        <v>4</v>
      </c>
      <c r="E8" s="294"/>
      <c r="F8" s="284"/>
      <c r="G8" s="278" t="s">
        <v>5</v>
      </c>
      <c r="H8" s="279"/>
      <c r="I8" s="278" t="s">
        <v>6</v>
      </c>
      <c r="J8" s="282"/>
      <c r="K8" s="278" t="s">
        <v>7</v>
      </c>
      <c r="L8" s="279"/>
      <c r="M8" s="284" t="s">
        <v>8</v>
      </c>
    </row>
    <row r="9" spans="1:13" ht="22.5" customHeight="1">
      <c r="A9" s="298"/>
      <c r="B9" s="301"/>
      <c r="C9" s="292"/>
      <c r="D9" s="288"/>
      <c r="E9" s="295"/>
      <c r="F9" s="296"/>
      <c r="G9" s="280"/>
      <c r="H9" s="281"/>
      <c r="I9" s="280"/>
      <c r="J9" s="283"/>
      <c r="K9" s="288" t="s">
        <v>9</v>
      </c>
      <c r="L9" s="281"/>
      <c r="M9" s="285"/>
    </row>
    <row r="10" spans="1:13" ht="15.75">
      <c r="A10" s="298"/>
      <c r="B10" s="301"/>
      <c r="C10" s="292"/>
      <c r="D10" s="289" t="s">
        <v>10</v>
      </c>
      <c r="E10" s="289" t="s">
        <v>11</v>
      </c>
      <c r="F10" s="289" t="s">
        <v>12</v>
      </c>
      <c r="G10" s="54" t="s">
        <v>11</v>
      </c>
      <c r="H10" s="289" t="s">
        <v>12</v>
      </c>
      <c r="I10" s="54" t="s">
        <v>11</v>
      </c>
      <c r="J10" s="289" t="s">
        <v>12</v>
      </c>
      <c r="K10" s="54" t="s">
        <v>11</v>
      </c>
      <c r="L10" s="289" t="s">
        <v>12</v>
      </c>
      <c r="M10" s="286"/>
    </row>
    <row r="11" spans="1:13" ht="15.75">
      <c r="A11" s="299"/>
      <c r="B11" s="302"/>
      <c r="C11" s="293"/>
      <c r="D11" s="290"/>
      <c r="E11" s="290"/>
      <c r="F11" s="290"/>
      <c r="G11" s="55" t="s">
        <v>13</v>
      </c>
      <c r="H11" s="290"/>
      <c r="I11" s="55" t="s">
        <v>13</v>
      </c>
      <c r="J11" s="290"/>
      <c r="K11" s="55" t="s">
        <v>13</v>
      </c>
      <c r="L11" s="290"/>
      <c r="M11" s="287"/>
    </row>
    <row r="12" spans="1:13" ht="15.75">
      <c r="A12" s="56" t="s">
        <v>14</v>
      </c>
      <c r="B12" s="57" t="s">
        <v>15</v>
      </c>
      <c r="C12" s="58" t="s">
        <v>16</v>
      </c>
      <c r="D12" s="60" t="s">
        <v>17</v>
      </c>
      <c r="E12" s="60" t="s">
        <v>18</v>
      </c>
      <c r="F12" s="61" t="s">
        <v>19</v>
      </c>
      <c r="G12" s="62" t="s">
        <v>20</v>
      </c>
      <c r="H12" s="59" t="s">
        <v>21</v>
      </c>
      <c r="I12" s="60" t="s">
        <v>22</v>
      </c>
      <c r="J12" s="62" t="s">
        <v>23</v>
      </c>
      <c r="K12" s="60" t="s">
        <v>24</v>
      </c>
      <c r="L12" s="59" t="s">
        <v>25</v>
      </c>
      <c r="M12" s="60" t="s">
        <v>26</v>
      </c>
    </row>
    <row r="13" spans="1:13" ht="110.25">
      <c r="A13" s="133">
        <v>1</v>
      </c>
      <c r="B13" s="133" t="s">
        <v>113</v>
      </c>
      <c r="C13" s="139" t="s">
        <v>114</v>
      </c>
      <c r="D13" s="133" t="s">
        <v>115</v>
      </c>
      <c r="E13" s="133"/>
      <c r="F13" s="167">
        <v>1</v>
      </c>
      <c r="G13" s="133"/>
      <c r="H13" s="133"/>
      <c r="I13" s="133"/>
      <c r="J13" s="152"/>
      <c r="K13" s="133"/>
      <c r="L13" s="133"/>
      <c r="M13" s="133"/>
    </row>
    <row r="14" spans="1:13" ht="31.5">
      <c r="A14" s="94"/>
      <c r="B14" s="94"/>
      <c r="C14" s="95" t="s">
        <v>29</v>
      </c>
      <c r="D14" s="79" t="s">
        <v>30</v>
      </c>
      <c r="E14" s="92">
        <v>3.23</v>
      </c>
      <c r="F14" s="92">
        <f>E14*F13</f>
        <v>3.23</v>
      </c>
      <c r="G14" s="79"/>
      <c r="H14" s="79"/>
      <c r="I14" s="79"/>
      <c r="J14" s="79"/>
      <c r="K14" s="79"/>
      <c r="L14" s="79"/>
      <c r="M14" s="79"/>
    </row>
    <row r="15" spans="1:13" ht="31.5">
      <c r="A15" s="94"/>
      <c r="B15" s="98"/>
      <c r="C15" s="93" t="s">
        <v>116</v>
      </c>
      <c r="D15" s="79" t="s">
        <v>31</v>
      </c>
      <c r="E15" s="92">
        <v>0.15</v>
      </c>
      <c r="F15" s="79">
        <f>E15*F13</f>
        <v>0.15</v>
      </c>
      <c r="G15" s="79"/>
      <c r="H15" s="79"/>
      <c r="I15" s="79"/>
      <c r="J15" s="79"/>
      <c r="K15" s="113"/>
      <c r="L15" s="79"/>
      <c r="M15" s="79"/>
    </row>
    <row r="16" spans="1:13" ht="31.5">
      <c r="A16" s="94"/>
      <c r="B16" s="98"/>
      <c r="C16" s="95" t="s">
        <v>117</v>
      </c>
      <c r="D16" s="79" t="s">
        <v>31</v>
      </c>
      <c r="E16" s="92">
        <v>0.286</v>
      </c>
      <c r="F16" s="79">
        <f>E16*F13</f>
        <v>0.286</v>
      </c>
      <c r="G16" s="79"/>
      <c r="H16" s="79"/>
      <c r="I16" s="79"/>
      <c r="J16" s="79"/>
      <c r="K16" s="113"/>
      <c r="L16" s="79"/>
      <c r="M16" s="79"/>
    </row>
    <row r="17" spans="1:13" ht="18">
      <c r="A17" s="94"/>
      <c r="B17" s="153"/>
      <c r="C17" s="91" t="s">
        <v>141</v>
      </c>
      <c r="D17" s="92" t="s">
        <v>130</v>
      </c>
      <c r="E17" s="92">
        <v>0.34</v>
      </c>
      <c r="F17" s="79">
        <f>E17*F13</f>
        <v>0.34</v>
      </c>
      <c r="G17" s="79"/>
      <c r="H17" s="79"/>
      <c r="I17" s="54"/>
      <c r="J17" s="79"/>
      <c r="K17" s="79"/>
      <c r="L17" s="79"/>
      <c r="M17" s="79"/>
    </row>
    <row r="18" spans="1:13" ht="31.5">
      <c r="A18" s="94"/>
      <c r="B18" s="94"/>
      <c r="C18" s="93" t="s">
        <v>118</v>
      </c>
      <c r="D18" s="92" t="s">
        <v>115</v>
      </c>
      <c r="E18" s="154" t="s">
        <v>58</v>
      </c>
      <c r="F18" s="79">
        <f>F13</f>
        <v>1</v>
      </c>
      <c r="G18" s="79"/>
      <c r="H18" s="79"/>
      <c r="I18" s="79"/>
      <c r="J18" s="79"/>
      <c r="K18" s="79"/>
      <c r="L18" s="79"/>
      <c r="M18" s="79"/>
    </row>
    <row r="19" spans="1:13" ht="15.75">
      <c r="A19" s="94"/>
      <c r="B19" s="94"/>
      <c r="C19" s="91" t="s">
        <v>59</v>
      </c>
      <c r="D19" s="92" t="s">
        <v>33</v>
      </c>
      <c r="E19" s="92">
        <v>0.649</v>
      </c>
      <c r="F19" s="79">
        <f>E19*F13</f>
        <v>0.649</v>
      </c>
      <c r="G19" s="79"/>
      <c r="H19" s="79"/>
      <c r="I19" s="79"/>
      <c r="J19" s="79"/>
      <c r="K19" s="79"/>
      <c r="L19" s="79"/>
      <c r="M19" s="79"/>
    </row>
    <row r="20" spans="1:13" ht="19.5" customHeight="1">
      <c r="A20" s="133"/>
      <c r="B20" s="135"/>
      <c r="C20" s="173" t="s">
        <v>119</v>
      </c>
      <c r="D20" s="133"/>
      <c r="E20" s="133"/>
      <c r="F20" s="134"/>
      <c r="G20" s="134"/>
      <c r="H20" s="134"/>
      <c r="I20" s="134"/>
      <c r="J20" s="134"/>
      <c r="K20" s="134"/>
      <c r="L20" s="134"/>
      <c r="M20" s="134"/>
    </row>
    <row r="21" spans="1:13" ht="21.75" customHeight="1">
      <c r="A21" s="92"/>
      <c r="B21" s="94"/>
      <c r="C21" s="172" t="s">
        <v>120</v>
      </c>
      <c r="D21" s="92" t="s">
        <v>115</v>
      </c>
      <c r="E21" s="92"/>
      <c r="F21" s="106">
        <v>1</v>
      </c>
      <c r="G21" s="79"/>
      <c r="H21" s="79"/>
      <c r="I21" s="79"/>
      <c r="J21" s="79"/>
      <c r="K21" s="79"/>
      <c r="L21" s="79"/>
      <c r="M21" s="79"/>
    </row>
    <row r="22" spans="1:13" ht="15.75">
      <c r="A22" s="235"/>
      <c r="B22" s="211"/>
      <c r="C22" s="236" t="s">
        <v>12</v>
      </c>
      <c r="D22" s="237" t="s">
        <v>33</v>
      </c>
      <c r="E22" s="201"/>
      <c r="F22" s="201"/>
      <c r="G22" s="201"/>
      <c r="H22" s="201"/>
      <c r="I22" s="201"/>
      <c r="J22" s="201"/>
      <c r="K22" s="46"/>
      <c r="L22" s="201"/>
      <c r="M22" s="201"/>
    </row>
    <row r="23" spans="1:13" ht="47.25">
      <c r="A23" s="222"/>
      <c r="B23" s="222"/>
      <c r="C23" s="222" t="s">
        <v>146</v>
      </c>
      <c r="D23" s="221"/>
      <c r="E23" s="223"/>
      <c r="F23" s="223"/>
      <c r="G23" s="223"/>
      <c r="H23" s="223"/>
      <c r="I23" s="223"/>
      <c r="J23" s="223"/>
      <c r="K23" s="223"/>
      <c r="L23" s="223"/>
      <c r="M23" s="224"/>
    </row>
    <row r="24" spans="1:13" ht="15.75">
      <c r="A24" s="222"/>
      <c r="B24" s="225"/>
      <c r="C24" s="222" t="s">
        <v>149</v>
      </c>
      <c r="D24" s="221" t="s">
        <v>33</v>
      </c>
      <c r="E24" s="224"/>
      <c r="F24" s="226"/>
      <c r="G24" s="227"/>
      <c r="H24" s="224"/>
      <c r="I24" s="224"/>
      <c r="J24" s="224"/>
      <c r="K24" s="224"/>
      <c r="L24" s="224"/>
      <c r="M24" s="224"/>
    </row>
    <row r="25" spans="1:13" ht="15.75">
      <c r="A25" s="220"/>
      <c r="B25" s="225"/>
      <c r="C25" s="220" t="s">
        <v>12</v>
      </c>
      <c r="D25" s="221" t="s">
        <v>33</v>
      </c>
      <c r="E25" s="218"/>
      <c r="F25" s="220"/>
      <c r="G25" s="220"/>
      <c r="H25" s="218"/>
      <c r="I25" s="218"/>
      <c r="J25" s="218"/>
      <c r="K25" s="218"/>
      <c r="L25" s="218"/>
      <c r="M25" s="218"/>
    </row>
    <row r="26" spans="1:13" ht="15.75">
      <c r="A26" s="222"/>
      <c r="B26" s="225"/>
      <c r="C26" s="223" t="s">
        <v>148</v>
      </c>
      <c r="D26" s="221" t="s">
        <v>33</v>
      </c>
      <c r="E26" s="224"/>
      <c r="F26" s="228"/>
      <c r="G26" s="224"/>
      <c r="H26" s="224"/>
      <c r="I26" s="224"/>
      <c r="J26" s="224"/>
      <c r="K26" s="224"/>
      <c r="L26" s="224"/>
      <c r="M26" s="224"/>
    </row>
    <row r="27" spans="1:13" ht="15.75">
      <c r="A27" s="229"/>
      <c r="B27" s="230"/>
      <c r="C27" s="229" t="s">
        <v>12</v>
      </c>
      <c r="D27" s="231" t="s">
        <v>33</v>
      </c>
      <c r="E27" s="229"/>
      <c r="F27" s="229"/>
      <c r="G27" s="229"/>
      <c r="H27" s="232"/>
      <c r="I27" s="232"/>
      <c r="J27" s="232"/>
      <c r="K27" s="232"/>
      <c r="L27" s="232"/>
      <c r="M27" s="233"/>
    </row>
  </sheetData>
  <sheetProtection/>
  <mergeCells count="22">
    <mergeCell ref="D10:D11"/>
    <mergeCell ref="E10:E11"/>
    <mergeCell ref="F10:F11"/>
    <mergeCell ref="H10:H11"/>
    <mergeCell ref="J10:J11"/>
    <mergeCell ref="L10:L11"/>
    <mergeCell ref="A1:M1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A2:M2"/>
    <mergeCell ref="A3:M3"/>
    <mergeCell ref="A4:M4"/>
    <mergeCell ref="A5:M5"/>
    <mergeCell ref="B6:D6"/>
    <mergeCell ref="F6:I6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 papashvili</cp:lastModifiedBy>
  <cp:lastPrinted>2019-06-25T07:28:35Z</cp:lastPrinted>
  <dcterms:created xsi:type="dcterms:W3CDTF">1996-10-08T23:32:33Z</dcterms:created>
  <dcterms:modified xsi:type="dcterms:W3CDTF">2019-12-19T10:04:40Z</dcterms:modified>
  <cp:category/>
  <cp:version/>
  <cp:contentType/>
  <cp:contentStatus/>
</cp:coreProperties>
</file>