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წელი\სამუშაო\ამამლოს სასაფლაოს გზა სატენდერო\"/>
    </mc:Choice>
  </mc:AlternateContent>
  <bookViews>
    <workbookView xWindow="-120" yWindow="-120" windowWidth="29040" windowHeight="15840" tabRatio="795"/>
  </bookViews>
  <sheets>
    <sheet name="krebs" sheetId="45" r:id="rId1"/>
    <sheet name="2-1" sheetId="67" r:id="rId2"/>
    <sheet name="3-1" sheetId="48" r:id="rId3"/>
    <sheet name="4-1" sheetId="69" r:id="rId4"/>
    <sheet name="4-2" sheetId="72" r:id="rId5"/>
    <sheet name="4-3" sheetId="83" r:id="rId6"/>
    <sheet name="5-1" sheetId="53" r:id="rId7"/>
    <sheet name="6-1" sheetId="85" r:id="rId8"/>
  </sheets>
  <definedNames>
    <definedName name="_xlnm.Print_Area" localSheetId="6">'5-1'!$A$1:$M$140</definedName>
    <definedName name="_xlnm.Print_Titles" localSheetId="0">krebs!$10:$10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9" i="83" l="1"/>
  <c r="F178" i="72"/>
  <c r="F180" i="72"/>
  <c r="F179" i="72"/>
  <c r="F177" i="72"/>
  <c r="F163" i="72"/>
  <c r="F162" i="72"/>
  <c r="J162" i="72" s="1"/>
  <c r="M162" i="72" s="1"/>
  <c r="F160" i="72"/>
  <c r="H160" i="72" s="1"/>
  <c r="M160" i="72" s="1"/>
  <c r="F159" i="72"/>
  <c r="L159" i="72" s="1"/>
  <c r="M159" i="72" s="1"/>
  <c r="F158" i="72"/>
  <c r="L158" i="72" s="1"/>
  <c r="M158" i="72" s="1"/>
  <c r="F157" i="72"/>
  <c r="J157" i="72" s="1"/>
  <c r="M157" i="72" s="1"/>
  <c r="F155" i="72"/>
  <c r="L155" i="72" s="1"/>
  <c r="M155" i="72" s="1"/>
  <c r="F154" i="72"/>
  <c r="H154" i="72" s="1"/>
  <c r="M154" i="72" s="1"/>
  <c r="F153" i="72"/>
  <c r="L153" i="72" s="1"/>
  <c r="M153" i="72" s="1"/>
  <c r="F152" i="72"/>
  <c r="L152" i="72" s="1"/>
  <c r="M152" i="72" s="1"/>
  <c r="F151" i="72"/>
  <c r="J151" i="72" s="1"/>
  <c r="M151" i="72" s="1"/>
  <c r="F149" i="72"/>
  <c r="H149" i="72" s="1"/>
  <c r="M149" i="72" s="1"/>
  <c r="H148" i="72"/>
  <c r="M148" i="72" s="1"/>
  <c r="F148" i="72"/>
  <c r="F147" i="72"/>
  <c r="H147" i="72" s="1"/>
  <c r="M147" i="72" s="1"/>
  <c r="F146" i="72"/>
  <c r="H146" i="72" s="1"/>
  <c r="M146" i="72" s="1"/>
  <c r="F145" i="72"/>
  <c r="L145" i="72" s="1"/>
  <c r="M145" i="72" s="1"/>
  <c r="F144" i="72"/>
  <c r="J144" i="72" s="1"/>
  <c r="M144" i="72" s="1"/>
  <c r="H142" i="72"/>
  <c r="M142" i="72" s="1"/>
  <c r="H141" i="72"/>
  <c r="M141" i="72" s="1"/>
  <c r="F140" i="72"/>
  <c r="H140" i="72" s="1"/>
  <c r="M140" i="72" s="1"/>
  <c r="E139" i="72"/>
  <c r="F139" i="72" s="1"/>
  <c r="J139" i="72" s="1"/>
  <c r="M139" i="72" s="1"/>
  <c r="H104" i="72"/>
  <c r="M104" i="72" s="1"/>
  <c r="F103" i="72"/>
  <c r="H103" i="72" s="1"/>
  <c r="M103" i="72" s="1"/>
  <c r="F102" i="72"/>
  <c r="L102" i="72" s="1"/>
  <c r="M102" i="72" s="1"/>
  <c r="F101" i="72"/>
  <c r="L101" i="72" s="1"/>
  <c r="M101" i="72" s="1"/>
  <c r="F100" i="72"/>
  <c r="J100" i="72" s="1"/>
  <c r="M100" i="72" s="1"/>
  <c r="F98" i="72"/>
  <c r="H98" i="72" s="1"/>
  <c r="M98" i="72" s="1"/>
  <c r="F97" i="72"/>
  <c r="L97" i="72" s="1"/>
  <c r="M97" i="72" s="1"/>
  <c r="F96" i="72"/>
  <c r="J96" i="72" s="1"/>
  <c r="M96" i="72" s="1"/>
  <c r="F93" i="72"/>
  <c r="H93" i="72" s="1"/>
  <c r="M93" i="72" s="1"/>
  <c r="F87" i="72"/>
  <c r="H87" i="72" s="1"/>
  <c r="M87" i="72" s="1"/>
  <c r="F86" i="72"/>
  <c r="H86" i="72" s="1"/>
  <c r="M86" i="72" s="1"/>
  <c r="F85" i="72"/>
  <c r="H85" i="72" s="1"/>
  <c r="M85" i="72" s="1"/>
  <c r="F84" i="72"/>
  <c r="H84" i="72" s="1"/>
  <c r="M84" i="72" s="1"/>
  <c r="F83" i="72"/>
  <c r="H83" i="72" s="1"/>
  <c r="M83" i="72" s="1"/>
  <c r="F82" i="72"/>
  <c r="H82" i="72" s="1"/>
  <c r="M82" i="72" s="1"/>
  <c r="F81" i="72"/>
  <c r="L81" i="72" s="1"/>
  <c r="M81" i="72" s="1"/>
  <c r="F80" i="72"/>
  <c r="J80" i="72" s="1"/>
  <c r="M80" i="72" s="1"/>
  <c r="L163" i="72" l="1"/>
  <c r="M163" i="72" s="1"/>
  <c r="F90" i="72"/>
  <c r="L90" i="72" s="1"/>
  <c r="M90" i="72" s="1"/>
  <c r="F92" i="72"/>
  <c r="H92" i="72" s="1"/>
  <c r="M92" i="72" s="1"/>
  <c r="F89" i="72"/>
  <c r="J89" i="72" s="1"/>
  <c r="M89" i="72" s="1"/>
  <c r="F91" i="72"/>
  <c r="H91" i="72" s="1"/>
  <c r="M91" i="72" s="1"/>
  <c r="L180" i="72" l="1"/>
  <c r="M180" i="72" s="1"/>
  <c r="L179" i="72"/>
  <c r="M179" i="72" s="1"/>
  <c r="L178" i="72"/>
  <c r="M178" i="72" s="1"/>
  <c r="L177" i="72"/>
  <c r="M177" i="72" s="1"/>
  <c r="F176" i="72"/>
  <c r="J176" i="72" s="1"/>
  <c r="M176" i="72" s="1"/>
  <c r="F174" i="72"/>
  <c r="H174" i="72" s="1"/>
  <c r="M174" i="72" s="1"/>
  <c r="F173" i="72"/>
  <c r="L173" i="72" s="1"/>
  <c r="M173" i="72" s="1"/>
  <c r="F172" i="72"/>
  <c r="L172" i="72" s="1"/>
  <c r="M172" i="72" s="1"/>
  <c r="F171" i="72"/>
  <c r="J171" i="72" s="1"/>
  <c r="M171" i="72" s="1"/>
  <c r="F169" i="72"/>
  <c r="L169" i="72" s="1"/>
  <c r="M169" i="72" s="1"/>
  <c r="F168" i="72"/>
  <c r="H168" i="72" s="1"/>
  <c r="M168" i="72" s="1"/>
  <c r="F167" i="72"/>
  <c r="L167" i="72" s="1"/>
  <c r="M167" i="72" s="1"/>
  <c r="F166" i="72"/>
  <c r="L166" i="72" s="1"/>
  <c r="M166" i="72" s="1"/>
  <c r="F165" i="72"/>
  <c r="J165" i="72" s="1"/>
  <c r="M165" i="72" s="1"/>
  <c r="F136" i="72"/>
  <c r="F135" i="72"/>
  <c r="J135" i="72" s="1"/>
  <c r="M135" i="72" s="1"/>
  <c r="F133" i="72"/>
  <c r="H133" i="72" s="1"/>
  <c r="M133" i="72" s="1"/>
  <c r="F132" i="72"/>
  <c r="L132" i="72" s="1"/>
  <c r="M132" i="72" s="1"/>
  <c r="F131" i="72"/>
  <c r="L131" i="72" s="1"/>
  <c r="M131" i="72" s="1"/>
  <c r="F130" i="72"/>
  <c r="J130" i="72" s="1"/>
  <c r="M130" i="72" s="1"/>
  <c r="F128" i="72"/>
  <c r="L128" i="72" s="1"/>
  <c r="M128" i="72" s="1"/>
  <c r="F127" i="72"/>
  <c r="H127" i="72" s="1"/>
  <c r="M127" i="72" s="1"/>
  <c r="F126" i="72"/>
  <c r="L126" i="72" s="1"/>
  <c r="M126" i="72" s="1"/>
  <c r="F125" i="72"/>
  <c r="L125" i="72" s="1"/>
  <c r="M125" i="72" s="1"/>
  <c r="F124" i="72"/>
  <c r="J124" i="72" s="1"/>
  <c r="M124" i="72" s="1"/>
  <c r="F121" i="72"/>
  <c r="H121" i="72" s="1"/>
  <c r="M121" i="72" s="1"/>
  <c r="F114" i="72"/>
  <c r="H114" i="72" s="1"/>
  <c r="M114" i="72" s="1"/>
  <c r="F110" i="72"/>
  <c r="H110" i="72" s="1"/>
  <c r="M110" i="72" s="1"/>
  <c r="F106" i="72"/>
  <c r="J106" i="72" s="1"/>
  <c r="M106" i="72" s="1"/>
  <c r="F115" i="72"/>
  <c r="L115" i="72" s="1"/>
  <c r="M115" i="72" s="1"/>
  <c r="H78" i="72"/>
  <c r="M78" i="72" s="1"/>
  <c r="F76" i="72"/>
  <c r="L76" i="72" s="1"/>
  <c r="M76" i="72" s="1"/>
  <c r="F72" i="72"/>
  <c r="H72" i="72" s="1"/>
  <c r="M72" i="72" s="1"/>
  <c r="F67" i="72"/>
  <c r="H67" i="72" s="1"/>
  <c r="M67" i="72" s="1"/>
  <c r="F66" i="72"/>
  <c r="H66" i="72" s="1"/>
  <c r="M66" i="72" s="1"/>
  <c r="F65" i="72"/>
  <c r="H65" i="72" s="1"/>
  <c r="M65" i="72" s="1"/>
  <c r="F64" i="72"/>
  <c r="H64" i="72" s="1"/>
  <c r="M64" i="72" s="1"/>
  <c r="F63" i="72"/>
  <c r="L63" i="72" s="1"/>
  <c r="M63" i="72" s="1"/>
  <c r="F62" i="72"/>
  <c r="J62" i="72" s="1"/>
  <c r="M62" i="72" s="1"/>
  <c r="F60" i="72"/>
  <c r="H60" i="72" s="1"/>
  <c r="M60" i="72" s="1"/>
  <c r="F59" i="72"/>
  <c r="H59" i="72" s="1"/>
  <c r="M59" i="72" s="1"/>
  <c r="F58" i="72"/>
  <c r="H58" i="72" s="1"/>
  <c r="M58" i="72" s="1"/>
  <c r="F57" i="72"/>
  <c r="L57" i="72" s="1"/>
  <c r="M57" i="72" s="1"/>
  <c r="F56" i="72"/>
  <c r="J56" i="72" s="1"/>
  <c r="M56" i="72" s="1"/>
  <c r="F54" i="72"/>
  <c r="H54" i="72" s="1"/>
  <c r="M54" i="72" s="1"/>
  <c r="F53" i="72"/>
  <c r="H53" i="72" s="1"/>
  <c r="M53" i="72" s="1"/>
  <c r="F52" i="72"/>
  <c r="L52" i="72" s="1"/>
  <c r="M52" i="72" s="1"/>
  <c r="F51" i="72"/>
  <c r="J51" i="72" s="1"/>
  <c r="M51" i="72" s="1"/>
  <c r="F49" i="72"/>
  <c r="H49" i="72" s="1"/>
  <c r="M49" i="72" s="1"/>
  <c r="F48" i="72"/>
  <c r="H48" i="72" s="1"/>
  <c r="M48" i="72" s="1"/>
  <c r="F47" i="72"/>
  <c r="H47" i="72" s="1"/>
  <c r="M47" i="72" s="1"/>
  <c r="F46" i="72"/>
  <c r="L46" i="72" s="1"/>
  <c r="M46" i="72" s="1"/>
  <c r="F45" i="72"/>
  <c r="H45" i="72" s="1"/>
  <c r="M45" i="72" s="1"/>
  <c r="F44" i="72"/>
  <c r="H44" i="72" s="1"/>
  <c r="M44" i="72" s="1"/>
  <c r="F43" i="72"/>
  <c r="H43" i="72" s="1"/>
  <c r="M43" i="72" s="1"/>
  <c r="F42" i="72"/>
  <c r="H42" i="72" s="1"/>
  <c r="M42" i="72" s="1"/>
  <c r="F41" i="72"/>
  <c r="H41" i="72" s="1"/>
  <c r="M41" i="72" s="1"/>
  <c r="F40" i="72"/>
  <c r="L40" i="72" s="1"/>
  <c r="M40" i="72" s="1"/>
  <c r="F39" i="72"/>
  <c r="J39" i="72" s="1"/>
  <c r="M39" i="72" s="1"/>
  <c r="F37" i="72"/>
  <c r="H37" i="72" s="1"/>
  <c r="M37" i="72" s="1"/>
  <c r="F36" i="72"/>
  <c r="L36" i="72" s="1"/>
  <c r="M36" i="72" s="1"/>
  <c r="F35" i="72"/>
  <c r="J35" i="72" s="1"/>
  <c r="M35" i="72" s="1"/>
  <c r="F33" i="72"/>
  <c r="H33" i="72" s="1"/>
  <c r="M33" i="72" s="1"/>
  <c r="F32" i="72"/>
  <c r="H32" i="72" s="1"/>
  <c r="M32" i="72" s="1"/>
  <c r="F31" i="72"/>
  <c r="H31" i="72" s="1"/>
  <c r="M31" i="72" s="1"/>
  <c r="F30" i="72"/>
  <c r="L30" i="72" s="1"/>
  <c r="M30" i="72" s="1"/>
  <c r="F29" i="72"/>
  <c r="J29" i="72" s="1"/>
  <c r="M29" i="72" s="1"/>
  <c r="F27" i="72"/>
  <c r="H27" i="72" s="1"/>
  <c r="M27" i="72" s="1"/>
  <c r="F26" i="72"/>
  <c r="L26" i="72" s="1"/>
  <c r="M26" i="72" s="1"/>
  <c r="F25" i="72"/>
  <c r="L25" i="72" s="1"/>
  <c r="M25" i="72" s="1"/>
  <c r="F24" i="72"/>
  <c r="J24" i="72" s="1"/>
  <c r="M24" i="72" s="1"/>
  <c r="F22" i="72"/>
  <c r="L22" i="72" s="1"/>
  <c r="M22" i="72" s="1"/>
  <c r="F21" i="72"/>
  <c r="J21" i="72" s="1"/>
  <c r="M21" i="72" s="1"/>
  <c r="F19" i="72"/>
  <c r="H19" i="72" s="1"/>
  <c r="M19" i="72" s="1"/>
  <c r="F18" i="72"/>
  <c r="L18" i="72" s="1"/>
  <c r="M18" i="72" s="1"/>
  <c r="F17" i="72"/>
  <c r="L17" i="72" s="1"/>
  <c r="M17" i="72" s="1"/>
  <c r="F16" i="72"/>
  <c r="J16" i="72" s="1"/>
  <c r="M16" i="72" s="1"/>
  <c r="F14" i="72"/>
  <c r="L14" i="72" s="1"/>
  <c r="M14" i="72" s="1"/>
  <c r="F13" i="72"/>
  <c r="H13" i="72" s="1"/>
  <c r="M13" i="72" s="1"/>
  <c r="F12" i="72"/>
  <c r="L12" i="72" s="1"/>
  <c r="M12" i="72" s="1"/>
  <c r="F11" i="72"/>
  <c r="L11" i="72" s="1"/>
  <c r="M11" i="72" s="1"/>
  <c r="F10" i="72"/>
  <c r="J10" i="72" s="1"/>
  <c r="M10" i="72" s="1"/>
  <c r="F134" i="53"/>
  <c r="L134" i="53"/>
  <c r="M134" i="53" s="1"/>
  <c r="F135" i="53"/>
  <c r="F133" i="53"/>
  <c r="L133" i="53" s="1"/>
  <c r="M133" i="53" s="1"/>
  <c r="F132" i="53"/>
  <c r="L135" i="53"/>
  <c r="M135" i="53" s="1"/>
  <c r="L132" i="53"/>
  <c r="M132" i="53" s="1"/>
  <c r="F131" i="53"/>
  <c r="F130" i="53"/>
  <c r="J130" i="53" s="1"/>
  <c r="M130" i="53" s="1"/>
  <c r="F128" i="53"/>
  <c r="H128" i="53" s="1"/>
  <c r="M128" i="53" s="1"/>
  <c r="F127" i="53"/>
  <c r="L127" i="53" s="1"/>
  <c r="M127" i="53" s="1"/>
  <c r="F126" i="53"/>
  <c r="L126" i="53" s="1"/>
  <c r="M126" i="53" s="1"/>
  <c r="F125" i="53"/>
  <c r="J125" i="53" s="1"/>
  <c r="M125" i="53" s="1"/>
  <c r="F123" i="53"/>
  <c r="L123" i="53" s="1"/>
  <c r="M123" i="53" s="1"/>
  <c r="F122" i="53"/>
  <c r="H122" i="53" s="1"/>
  <c r="M122" i="53" s="1"/>
  <c r="F121" i="53"/>
  <c r="L121" i="53" s="1"/>
  <c r="M121" i="53" s="1"/>
  <c r="F120" i="53"/>
  <c r="L120" i="53" s="1"/>
  <c r="M120" i="53" s="1"/>
  <c r="F119" i="53"/>
  <c r="J119" i="53" s="1"/>
  <c r="M119" i="53" s="1"/>
  <c r="F94" i="53"/>
  <c r="H94" i="53" s="1"/>
  <c r="M94" i="53" s="1"/>
  <c r="F93" i="53"/>
  <c r="L93" i="53" s="1"/>
  <c r="M93" i="53" s="1"/>
  <c r="L92" i="53"/>
  <c r="M92" i="53" s="1"/>
  <c r="F92" i="53"/>
  <c r="F91" i="53"/>
  <c r="J91" i="53" s="1"/>
  <c r="M91" i="53" s="1"/>
  <c r="F89" i="53"/>
  <c r="L89" i="53" s="1"/>
  <c r="M89" i="53" s="1"/>
  <c r="F88" i="53"/>
  <c r="J88" i="53" s="1"/>
  <c r="M88" i="53" s="1"/>
  <c r="F86" i="53"/>
  <c r="H86" i="53" s="1"/>
  <c r="M86" i="53" s="1"/>
  <c r="F85" i="53"/>
  <c r="L85" i="53" s="1"/>
  <c r="M85" i="53" s="1"/>
  <c r="F84" i="53"/>
  <c r="L84" i="53" s="1"/>
  <c r="M84" i="53" s="1"/>
  <c r="F83" i="53"/>
  <c r="J83" i="53" s="1"/>
  <c r="M83" i="53" s="1"/>
  <c r="F81" i="53"/>
  <c r="L81" i="53" s="1"/>
  <c r="M81" i="53" s="1"/>
  <c r="F80" i="53"/>
  <c r="H80" i="53" s="1"/>
  <c r="M80" i="53" s="1"/>
  <c r="F79" i="53"/>
  <c r="L79" i="53" s="1"/>
  <c r="M79" i="53" s="1"/>
  <c r="F78" i="53"/>
  <c r="L78" i="53" s="1"/>
  <c r="M78" i="53" s="1"/>
  <c r="F77" i="53"/>
  <c r="J77" i="53" s="1"/>
  <c r="M77" i="53" s="1"/>
  <c r="F74" i="53"/>
  <c r="H74" i="53" s="1"/>
  <c r="M74" i="53" s="1"/>
  <c r="F73" i="53"/>
  <c r="H73" i="53" s="1"/>
  <c r="M73" i="53" s="1"/>
  <c r="F72" i="53"/>
  <c r="L72" i="53" s="1"/>
  <c r="M72" i="53" s="1"/>
  <c r="F71" i="53"/>
  <c r="L71" i="53" s="1"/>
  <c r="M71" i="53" s="1"/>
  <c r="F70" i="53"/>
  <c r="L70" i="53" s="1"/>
  <c r="M70" i="53" s="1"/>
  <c r="F69" i="53"/>
  <c r="J69" i="53" s="1"/>
  <c r="M69" i="53" s="1"/>
  <c r="F67" i="53"/>
  <c r="H67" i="53" s="1"/>
  <c r="M67" i="53" s="1"/>
  <c r="F66" i="53"/>
  <c r="H66" i="53" s="1"/>
  <c r="M66" i="53" s="1"/>
  <c r="F65" i="53"/>
  <c r="L65" i="53" s="1"/>
  <c r="M65" i="53" s="1"/>
  <c r="F64" i="53"/>
  <c r="L64" i="53" s="1"/>
  <c r="M64" i="53" s="1"/>
  <c r="F63" i="53"/>
  <c r="L63" i="53" s="1"/>
  <c r="M63" i="53" s="1"/>
  <c r="F62" i="53"/>
  <c r="L62" i="53" s="1"/>
  <c r="M62" i="53" s="1"/>
  <c r="F61" i="53"/>
  <c r="J61" i="53" s="1"/>
  <c r="M61" i="53" s="1"/>
  <c r="F59" i="53"/>
  <c r="H59" i="53" s="1"/>
  <c r="M59" i="53" s="1"/>
  <c r="L58" i="53"/>
  <c r="M58" i="53" s="1"/>
  <c r="F58" i="53"/>
  <c r="F56" i="53"/>
  <c r="H56" i="53" s="1"/>
  <c r="M56" i="53" s="1"/>
  <c r="E56" i="53"/>
  <c r="F55" i="53"/>
  <c r="H55" i="53" s="1"/>
  <c r="M55" i="53" s="1"/>
  <c r="E55" i="53"/>
  <c r="F54" i="53"/>
  <c r="L54" i="53" s="1"/>
  <c r="M54" i="53" s="1"/>
  <c r="F53" i="53"/>
  <c r="L53" i="53" s="1"/>
  <c r="M53" i="53" s="1"/>
  <c r="F52" i="53"/>
  <c r="L52" i="53" s="1"/>
  <c r="M52" i="53" s="1"/>
  <c r="F51" i="53"/>
  <c r="L51" i="53" s="1"/>
  <c r="M51" i="53" s="1"/>
  <c r="F50" i="53"/>
  <c r="J50" i="53" s="1"/>
  <c r="M50" i="53" s="1"/>
  <c r="E50" i="53"/>
  <c r="F48" i="53"/>
  <c r="H48" i="53" s="1"/>
  <c r="M48" i="53" s="1"/>
  <c r="F47" i="53"/>
  <c r="L47" i="53" s="1"/>
  <c r="M47" i="53" s="1"/>
  <c r="F45" i="53"/>
  <c r="H45" i="53" s="1"/>
  <c r="M45" i="53" s="1"/>
  <c r="F44" i="53"/>
  <c r="H44" i="53" s="1"/>
  <c r="M44" i="53" s="1"/>
  <c r="F43" i="53"/>
  <c r="L43" i="53" s="1"/>
  <c r="M43" i="53" s="1"/>
  <c r="F42" i="53"/>
  <c r="L42" i="53" s="1"/>
  <c r="M42" i="53" s="1"/>
  <c r="F41" i="53"/>
  <c r="L41" i="53" s="1"/>
  <c r="M41" i="53" s="1"/>
  <c r="F40" i="53"/>
  <c r="L40" i="53" s="1"/>
  <c r="M40" i="53" s="1"/>
  <c r="F39" i="53"/>
  <c r="L39" i="53" s="1"/>
  <c r="M39" i="53" s="1"/>
  <c r="F38" i="53"/>
  <c r="L38" i="53" s="1"/>
  <c r="M38" i="53" s="1"/>
  <c r="F37" i="53"/>
  <c r="J37" i="53" s="1"/>
  <c r="M37" i="53" s="1"/>
  <c r="H35" i="53"/>
  <c r="M35" i="53" s="1"/>
  <c r="F35" i="53"/>
  <c r="F34" i="53"/>
  <c r="H34" i="53" s="1"/>
  <c r="M34" i="53" s="1"/>
  <c r="F33" i="53"/>
  <c r="L33" i="53" s="1"/>
  <c r="M33" i="53" s="1"/>
  <c r="F32" i="53"/>
  <c r="L32" i="53" s="1"/>
  <c r="M32" i="53" s="1"/>
  <c r="F31" i="53"/>
  <c r="L31" i="53" s="1"/>
  <c r="M31" i="53" s="1"/>
  <c r="F30" i="53"/>
  <c r="J30" i="53" s="1"/>
  <c r="M30" i="53" s="1"/>
  <c r="F27" i="53"/>
  <c r="H27" i="53" s="1"/>
  <c r="M27" i="53" s="1"/>
  <c r="F26" i="53"/>
  <c r="L26" i="53" s="1"/>
  <c r="M26" i="53" s="1"/>
  <c r="F25" i="53"/>
  <c r="L25" i="53" s="1"/>
  <c r="M25" i="53" s="1"/>
  <c r="F24" i="53"/>
  <c r="J24" i="53" s="1"/>
  <c r="M24" i="53" s="1"/>
  <c r="F22" i="53"/>
  <c r="L22" i="53" s="1"/>
  <c r="M22" i="53" s="1"/>
  <c r="F21" i="53"/>
  <c r="J21" i="53" s="1"/>
  <c r="M21" i="53" s="1"/>
  <c r="F19" i="53"/>
  <c r="H19" i="53" s="1"/>
  <c r="M19" i="53" s="1"/>
  <c r="F18" i="53"/>
  <c r="L18" i="53" s="1"/>
  <c r="M18" i="53" s="1"/>
  <c r="F17" i="53"/>
  <c r="L17" i="53" s="1"/>
  <c r="M17" i="53" s="1"/>
  <c r="F16" i="53"/>
  <c r="J16" i="53" s="1"/>
  <c r="M16" i="53" s="1"/>
  <c r="F14" i="53"/>
  <c r="L14" i="53" s="1"/>
  <c r="M14" i="53" s="1"/>
  <c r="F13" i="53"/>
  <c r="H13" i="53" s="1"/>
  <c r="M13" i="53" s="1"/>
  <c r="F12" i="53"/>
  <c r="L12" i="53" s="1"/>
  <c r="M12" i="53" s="1"/>
  <c r="F11" i="53"/>
  <c r="L11" i="53" s="1"/>
  <c r="M11" i="53" s="1"/>
  <c r="J10" i="53"/>
  <c r="M10" i="53" s="1"/>
  <c r="F10" i="53"/>
  <c r="F23" i="85"/>
  <c r="F130" i="83"/>
  <c r="L130" i="83" s="1"/>
  <c r="M130" i="83" s="1"/>
  <c r="F131" i="83"/>
  <c r="L129" i="83"/>
  <c r="M129" i="83" s="1"/>
  <c r="L128" i="83"/>
  <c r="M128" i="83" s="1"/>
  <c r="F125" i="83"/>
  <c r="H125" i="83" s="1"/>
  <c r="M125" i="83" s="1"/>
  <c r="F124" i="83"/>
  <c r="L124" i="83" s="1"/>
  <c r="M124" i="83" s="1"/>
  <c r="F123" i="83"/>
  <c r="L123" i="83" s="1"/>
  <c r="M123" i="83" s="1"/>
  <c r="F122" i="83"/>
  <c r="J122" i="83" s="1"/>
  <c r="M122" i="83" s="1"/>
  <c r="F120" i="83"/>
  <c r="L120" i="83" s="1"/>
  <c r="M120" i="83" s="1"/>
  <c r="F119" i="83"/>
  <c r="H119" i="83" s="1"/>
  <c r="M119" i="83" s="1"/>
  <c r="F118" i="83"/>
  <c r="L118" i="83" s="1"/>
  <c r="M118" i="83" s="1"/>
  <c r="F117" i="83"/>
  <c r="L117" i="83" s="1"/>
  <c r="M117" i="83" s="1"/>
  <c r="F116" i="83"/>
  <c r="J116" i="83" s="1"/>
  <c r="M116" i="83" s="1"/>
  <c r="F114" i="83"/>
  <c r="L114" i="83" s="1"/>
  <c r="M114" i="83" s="1"/>
  <c r="F113" i="83"/>
  <c r="J113" i="83" s="1"/>
  <c r="M113" i="83" s="1"/>
  <c r="F111" i="83"/>
  <c r="H111" i="83" s="1"/>
  <c r="M111" i="83" s="1"/>
  <c r="F110" i="83"/>
  <c r="L110" i="83" s="1"/>
  <c r="M110" i="83" s="1"/>
  <c r="F109" i="83"/>
  <c r="L109" i="83" s="1"/>
  <c r="M109" i="83" s="1"/>
  <c r="F108" i="83"/>
  <c r="J108" i="83" s="1"/>
  <c r="M108" i="83" s="1"/>
  <c r="F106" i="83"/>
  <c r="L106" i="83" s="1"/>
  <c r="M106" i="83" s="1"/>
  <c r="H105" i="83"/>
  <c r="M105" i="83" s="1"/>
  <c r="F105" i="83"/>
  <c r="F104" i="83"/>
  <c r="L104" i="83" s="1"/>
  <c r="M104" i="83" s="1"/>
  <c r="F103" i="83"/>
  <c r="L103" i="83" s="1"/>
  <c r="M103" i="83" s="1"/>
  <c r="F102" i="83"/>
  <c r="J102" i="83" s="1"/>
  <c r="M102" i="83" s="1"/>
  <c r="F97" i="83"/>
  <c r="F79" i="83"/>
  <c r="F73" i="83"/>
  <c r="F69" i="83"/>
  <c r="F49" i="83"/>
  <c r="H49" i="83" s="1"/>
  <c r="M49" i="83" s="1"/>
  <c r="H48" i="83"/>
  <c r="M48" i="83" s="1"/>
  <c r="F48" i="83"/>
  <c r="F47" i="83"/>
  <c r="H47" i="83" s="1"/>
  <c r="M47" i="83" s="1"/>
  <c r="F46" i="83"/>
  <c r="L46" i="83" s="1"/>
  <c r="M46" i="83" s="1"/>
  <c r="F45" i="83"/>
  <c r="H45" i="83" s="1"/>
  <c r="M45" i="83" s="1"/>
  <c r="F44" i="83"/>
  <c r="H44" i="83" s="1"/>
  <c r="M44" i="83" s="1"/>
  <c r="F43" i="83"/>
  <c r="H43" i="83" s="1"/>
  <c r="M43" i="83" s="1"/>
  <c r="F42" i="83"/>
  <c r="H42" i="83" s="1"/>
  <c r="M42" i="83" s="1"/>
  <c r="F41" i="83"/>
  <c r="H41" i="83" s="1"/>
  <c r="M41" i="83" s="1"/>
  <c r="F40" i="83"/>
  <c r="L40" i="83" s="1"/>
  <c r="M40" i="83" s="1"/>
  <c r="F39" i="83"/>
  <c r="J39" i="83" s="1"/>
  <c r="M39" i="83" s="1"/>
  <c r="F27" i="83"/>
  <c r="H27" i="83" s="1"/>
  <c r="M27" i="83" s="1"/>
  <c r="F26" i="83"/>
  <c r="L26" i="83" s="1"/>
  <c r="M26" i="83" s="1"/>
  <c r="L25" i="83"/>
  <c r="M25" i="83" s="1"/>
  <c r="F25" i="83"/>
  <c r="F24" i="83"/>
  <c r="J24" i="83" s="1"/>
  <c r="M24" i="83" s="1"/>
  <c r="F22" i="83"/>
  <c r="L22" i="83" s="1"/>
  <c r="M22" i="83" s="1"/>
  <c r="F21" i="83"/>
  <c r="J21" i="83" s="1"/>
  <c r="M21" i="83" s="1"/>
  <c r="H19" i="83"/>
  <c r="M19" i="83" s="1"/>
  <c r="F19" i="83"/>
  <c r="F18" i="83"/>
  <c r="L18" i="83" s="1"/>
  <c r="M18" i="83" s="1"/>
  <c r="F17" i="83"/>
  <c r="L17" i="83" s="1"/>
  <c r="M17" i="83" s="1"/>
  <c r="F16" i="83"/>
  <c r="J16" i="83" s="1"/>
  <c r="M16" i="83" s="1"/>
  <c r="F14" i="83"/>
  <c r="L14" i="83" s="1"/>
  <c r="M14" i="83" s="1"/>
  <c r="F13" i="83"/>
  <c r="H13" i="83" s="1"/>
  <c r="M13" i="83" s="1"/>
  <c r="F12" i="83"/>
  <c r="L12" i="83" s="1"/>
  <c r="M12" i="83" s="1"/>
  <c r="F11" i="83"/>
  <c r="L11" i="83" s="1"/>
  <c r="M11" i="83" s="1"/>
  <c r="F10" i="83"/>
  <c r="J10" i="83" s="1"/>
  <c r="M10" i="83" s="1"/>
  <c r="F67" i="69"/>
  <c r="F66" i="69"/>
  <c r="L66" i="69"/>
  <c r="M66" i="69" s="1"/>
  <c r="L65" i="69"/>
  <c r="M65" i="69" s="1"/>
  <c r="F64" i="69"/>
  <c r="L64" i="69" s="1"/>
  <c r="M64" i="69" s="1"/>
  <c r="F63" i="69"/>
  <c r="J63" i="69" s="1"/>
  <c r="M63" i="69" s="1"/>
  <c r="F61" i="69"/>
  <c r="H61" i="69" s="1"/>
  <c r="M61" i="69" s="1"/>
  <c r="F60" i="69"/>
  <c r="L60" i="69" s="1"/>
  <c r="M60" i="69" s="1"/>
  <c r="F59" i="69"/>
  <c r="L59" i="69" s="1"/>
  <c r="M59" i="69" s="1"/>
  <c r="F58" i="69"/>
  <c r="J58" i="69" s="1"/>
  <c r="M58" i="69" s="1"/>
  <c r="F56" i="69"/>
  <c r="L56" i="69" s="1"/>
  <c r="M56" i="69" s="1"/>
  <c r="F55" i="69"/>
  <c r="H55" i="69" s="1"/>
  <c r="M55" i="69" s="1"/>
  <c r="F54" i="69"/>
  <c r="L54" i="69" s="1"/>
  <c r="M54" i="69" s="1"/>
  <c r="F53" i="69"/>
  <c r="L53" i="69" s="1"/>
  <c r="M53" i="69" s="1"/>
  <c r="F52" i="69"/>
  <c r="J52" i="69" s="1"/>
  <c r="M52" i="69" s="1"/>
  <c r="F27" i="69"/>
  <c r="H27" i="69" s="1"/>
  <c r="M27" i="69" s="1"/>
  <c r="F26" i="69"/>
  <c r="L26" i="69" s="1"/>
  <c r="M26" i="69" s="1"/>
  <c r="F25" i="69"/>
  <c r="L25" i="69" s="1"/>
  <c r="M25" i="69" s="1"/>
  <c r="F24" i="69"/>
  <c r="J24" i="69" s="1"/>
  <c r="M24" i="69" s="1"/>
  <c r="F22" i="69"/>
  <c r="L22" i="69" s="1"/>
  <c r="M22" i="69" s="1"/>
  <c r="F21" i="69"/>
  <c r="J21" i="69" s="1"/>
  <c r="M21" i="69" s="1"/>
  <c r="F19" i="69"/>
  <c r="H19" i="69" s="1"/>
  <c r="M19" i="69" s="1"/>
  <c r="F18" i="69"/>
  <c r="L18" i="69" s="1"/>
  <c r="M18" i="69" s="1"/>
  <c r="F17" i="69"/>
  <c r="L17" i="69" s="1"/>
  <c r="M17" i="69" s="1"/>
  <c r="F16" i="69"/>
  <c r="J16" i="69" s="1"/>
  <c r="M16" i="69" s="1"/>
  <c r="F14" i="69"/>
  <c r="L14" i="69" s="1"/>
  <c r="M14" i="69" s="1"/>
  <c r="F13" i="69"/>
  <c r="H13" i="69" s="1"/>
  <c r="M13" i="69" s="1"/>
  <c r="F12" i="69"/>
  <c r="L12" i="69" s="1"/>
  <c r="M12" i="69" s="1"/>
  <c r="F11" i="69"/>
  <c r="L11" i="69" s="1"/>
  <c r="M11" i="69" s="1"/>
  <c r="F10" i="69"/>
  <c r="J10" i="69" s="1"/>
  <c r="M10" i="69" s="1"/>
  <c r="F55" i="48"/>
  <c r="L55" i="48" s="1"/>
  <c r="M55" i="48" s="1"/>
  <c r="F54" i="48"/>
  <c r="L54" i="48" s="1"/>
  <c r="M54" i="48" s="1"/>
  <c r="L136" i="72" l="1"/>
  <c r="M136" i="72" s="1"/>
  <c r="L131" i="53"/>
  <c r="M131" i="53" s="1"/>
  <c r="F108" i="72"/>
  <c r="H108" i="72" s="1"/>
  <c r="M108" i="72" s="1"/>
  <c r="F112" i="72"/>
  <c r="H112" i="72" s="1"/>
  <c r="M112" i="72" s="1"/>
  <c r="F116" i="72"/>
  <c r="H116" i="72" s="1"/>
  <c r="M116" i="72" s="1"/>
  <c r="F118" i="72"/>
  <c r="J118" i="72" s="1"/>
  <c r="M118" i="72" s="1"/>
  <c r="F122" i="72"/>
  <c r="H122" i="72" s="1"/>
  <c r="M122" i="72" s="1"/>
  <c r="F120" i="72"/>
  <c r="H120" i="72" s="1"/>
  <c r="M120" i="72" s="1"/>
  <c r="F71" i="72"/>
  <c r="L71" i="72" s="1"/>
  <c r="M71" i="72" s="1"/>
  <c r="F75" i="72"/>
  <c r="L75" i="72" s="1"/>
  <c r="M75" i="72" s="1"/>
  <c r="F77" i="72"/>
  <c r="H77" i="72" s="1"/>
  <c r="M77" i="72" s="1"/>
  <c r="F70" i="72"/>
  <c r="J70" i="72" s="1"/>
  <c r="M70" i="72" s="1"/>
  <c r="F74" i="72"/>
  <c r="J74" i="72" s="1"/>
  <c r="M74" i="72" s="1"/>
  <c r="F107" i="72"/>
  <c r="L107" i="72" s="1"/>
  <c r="M107" i="72" s="1"/>
  <c r="F109" i="72"/>
  <c r="H109" i="72" s="1"/>
  <c r="M109" i="72" s="1"/>
  <c r="F111" i="72"/>
  <c r="H111" i="72" s="1"/>
  <c r="M111" i="72" s="1"/>
  <c r="F113" i="72"/>
  <c r="H113" i="72" s="1"/>
  <c r="M113" i="72" s="1"/>
  <c r="F119" i="72"/>
  <c r="L119" i="72" s="1"/>
  <c r="M119" i="72" s="1"/>
  <c r="L131" i="83"/>
  <c r="M131" i="83" s="1"/>
  <c r="F100" i="83"/>
  <c r="H100" i="83" s="1"/>
  <c r="M100" i="83" s="1"/>
  <c r="F99" i="83"/>
  <c r="L99" i="83" s="1"/>
  <c r="M99" i="83" s="1"/>
  <c r="F98" i="83"/>
  <c r="J98" i="83" s="1"/>
  <c r="M98" i="83" s="1"/>
  <c r="F127" i="83"/>
  <c r="J127" i="83" s="1"/>
  <c r="M127" i="83" s="1"/>
  <c r="F96" i="83"/>
  <c r="H96" i="83" s="1"/>
  <c r="M96" i="83" s="1"/>
  <c r="F95" i="83"/>
  <c r="H95" i="83" s="1"/>
  <c r="M95" i="83" s="1"/>
  <c r="F94" i="83"/>
  <c r="H94" i="83" s="1"/>
  <c r="M94" i="83" s="1"/>
  <c r="F93" i="83"/>
  <c r="L93" i="83" s="1"/>
  <c r="M93" i="83" s="1"/>
  <c r="F92" i="83"/>
  <c r="J92" i="83" s="1"/>
  <c r="M92" i="83" s="1"/>
  <c r="F90" i="83"/>
  <c r="H90" i="83" s="1"/>
  <c r="M90" i="83" s="1"/>
  <c r="F89" i="83"/>
  <c r="L89" i="83" s="1"/>
  <c r="M89" i="83" s="1"/>
  <c r="F88" i="83"/>
  <c r="H88" i="83" s="1"/>
  <c r="M88" i="83" s="1"/>
  <c r="F87" i="83"/>
  <c r="H87" i="83" s="1"/>
  <c r="M87" i="83" s="1"/>
  <c r="F86" i="83"/>
  <c r="H86" i="83" s="1"/>
  <c r="M86" i="83" s="1"/>
  <c r="F85" i="83"/>
  <c r="H85" i="83" s="1"/>
  <c r="M85" i="83" s="1"/>
  <c r="F84" i="83"/>
  <c r="H84" i="83" s="1"/>
  <c r="M84" i="83" s="1"/>
  <c r="F83" i="83"/>
  <c r="H83" i="83" s="1"/>
  <c r="M83" i="83" s="1"/>
  <c r="F82" i="83"/>
  <c r="H82" i="83" s="1"/>
  <c r="M82" i="83" s="1"/>
  <c r="F81" i="83"/>
  <c r="L81" i="83" s="1"/>
  <c r="M81" i="83" s="1"/>
  <c r="F80" i="83"/>
  <c r="J80" i="83" s="1"/>
  <c r="M80" i="83" s="1"/>
  <c r="H78" i="83"/>
  <c r="M78" i="83" s="1"/>
  <c r="F77" i="83"/>
  <c r="H77" i="83" s="1"/>
  <c r="M77" i="83" s="1"/>
  <c r="F76" i="83"/>
  <c r="L76" i="83" s="1"/>
  <c r="M76" i="83" s="1"/>
  <c r="F75" i="83"/>
  <c r="L75" i="83" s="1"/>
  <c r="M75" i="83" s="1"/>
  <c r="F74" i="83"/>
  <c r="J74" i="83" s="1"/>
  <c r="M74" i="83" s="1"/>
  <c r="F72" i="83"/>
  <c r="H72" i="83" s="1"/>
  <c r="M72" i="83" s="1"/>
  <c r="F71" i="83"/>
  <c r="L71" i="83" s="1"/>
  <c r="M71" i="83" s="1"/>
  <c r="F70" i="83"/>
  <c r="J70" i="83" s="1"/>
  <c r="M70" i="83" s="1"/>
  <c r="F67" i="83"/>
  <c r="H67" i="83" s="1"/>
  <c r="M67" i="83" s="1"/>
  <c r="F66" i="83"/>
  <c r="H66" i="83" s="1"/>
  <c r="M66" i="83" s="1"/>
  <c r="F65" i="83"/>
  <c r="H65" i="83" s="1"/>
  <c r="M65" i="83" s="1"/>
  <c r="F64" i="83"/>
  <c r="H64" i="83" s="1"/>
  <c r="M64" i="83" s="1"/>
  <c r="F63" i="83"/>
  <c r="L63" i="83" s="1"/>
  <c r="M63" i="83" s="1"/>
  <c r="F62" i="83"/>
  <c r="J62" i="83" s="1"/>
  <c r="M62" i="83" s="1"/>
  <c r="F60" i="83"/>
  <c r="H60" i="83" s="1"/>
  <c r="M60" i="83" s="1"/>
  <c r="F59" i="83"/>
  <c r="H59" i="83" s="1"/>
  <c r="M59" i="83" s="1"/>
  <c r="F58" i="83"/>
  <c r="H58" i="83" s="1"/>
  <c r="M58" i="83" s="1"/>
  <c r="F57" i="83"/>
  <c r="L57" i="83" s="1"/>
  <c r="M57" i="83" s="1"/>
  <c r="F56" i="83"/>
  <c r="J56" i="83" s="1"/>
  <c r="M56" i="83" s="1"/>
  <c r="F54" i="83"/>
  <c r="H54" i="83" s="1"/>
  <c r="M54" i="83" s="1"/>
  <c r="F53" i="83"/>
  <c r="H53" i="83" s="1"/>
  <c r="M53" i="83" s="1"/>
  <c r="F52" i="83"/>
  <c r="L52" i="83" s="1"/>
  <c r="M52" i="83" s="1"/>
  <c r="F51" i="83"/>
  <c r="J51" i="83" s="1"/>
  <c r="M51" i="83" s="1"/>
  <c r="F37" i="83"/>
  <c r="H37" i="83" s="1"/>
  <c r="M37" i="83" s="1"/>
  <c r="F36" i="83"/>
  <c r="L36" i="83" s="1"/>
  <c r="M36" i="83" s="1"/>
  <c r="F35" i="83"/>
  <c r="J35" i="83" s="1"/>
  <c r="M35" i="83" s="1"/>
  <c r="F33" i="83"/>
  <c r="H33" i="83" s="1"/>
  <c r="M33" i="83" s="1"/>
  <c r="F32" i="83"/>
  <c r="H32" i="83" s="1"/>
  <c r="M32" i="83" s="1"/>
  <c r="F31" i="83"/>
  <c r="H31" i="83" s="1"/>
  <c r="M31" i="83" s="1"/>
  <c r="F30" i="83"/>
  <c r="L30" i="83" s="1"/>
  <c r="M30" i="83" s="1"/>
  <c r="F29" i="83"/>
  <c r="J29" i="83" s="1"/>
  <c r="M29" i="83" s="1"/>
  <c r="M181" i="72" l="1"/>
  <c r="M132" i="83"/>
  <c r="F13" i="85" l="1"/>
  <c r="H13" i="85" s="1"/>
  <c r="M13" i="85" s="1"/>
  <c r="L23" i="85"/>
  <c r="M23" i="85" s="1"/>
  <c r="F21" i="85"/>
  <c r="H21" i="85" s="1"/>
  <c r="M21" i="85" s="1"/>
  <c r="F10" i="85" l="1"/>
  <c r="J10" i="85" s="1"/>
  <c r="M10" i="85" s="1"/>
  <c r="F12" i="85"/>
  <c r="L12" i="85" s="1"/>
  <c r="M12" i="85" s="1"/>
  <c r="F14" i="85"/>
  <c r="H14" i="85" s="1"/>
  <c r="M14" i="85" s="1"/>
  <c r="F16" i="85"/>
  <c r="J16" i="85" s="1"/>
  <c r="M16" i="85" s="1"/>
  <c r="F18" i="85"/>
  <c r="H18" i="85" s="1"/>
  <c r="M18" i="85" s="1"/>
  <c r="F20" i="85"/>
  <c r="H20" i="85" s="1"/>
  <c r="M20" i="85" s="1"/>
  <c r="F22" i="85"/>
  <c r="H22" i="85" s="1"/>
  <c r="M22" i="85" s="1"/>
  <c r="F11" i="85"/>
  <c r="L11" i="85" s="1"/>
  <c r="M11" i="85" s="1"/>
  <c r="F17" i="85"/>
  <c r="L17" i="85" s="1"/>
  <c r="M17" i="85" s="1"/>
  <c r="F19" i="85"/>
  <c r="H19" i="85" s="1"/>
  <c r="M19" i="85" s="1"/>
  <c r="M24" i="85" l="1"/>
  <c r="D29" i="45" l="1"/>
  <c r="H29" i="45" l="1"/>
  <c r="H30" i="45" s="1"/>
  <c r="D30" i="45"/>
  <c r="F38" i="67" l="1"/>
  <c r="H38" i="67" s="1"/>
  <c r="M38" i="67" s="1"/>
  <c r="F37" i="67"/>
  <c r="L37" i="67" s="1"/>
  <c r="M37" i="67" s="1"/>
  <c r="F36" i="67"/>
  <c r="L36" i="67" s="1"/>
  <c r="M36" i="67" s="1"/>
  <c r="F35" i="67"/>
  <c r="J35" i="67" s="1"/>
  <c r="M35" i="67" s="1"/>
  <c r="F33" i="67"/>
  <c r="L33" i="67" s="1"/>
  <c r="M33" i="67" s="1"/>
  <c r="F32" i="67"/>
  <c r="H32" i="67" s="1"/>
  <c r="M32" i="67" s="1"/>
  <c r="F31" i="67"/>
  <c r="L31" i="67" s="1"/>
  <c r="M31" i="67" s="1"/>
  <c r="F30" i="67"/>
  <c r="L30" i="67" s="1"/>
  <c r="M30" i="67" s="1"/>
  <c r="F29" i="67"/>
  <c r="J29" i="67" s="1"/>
  <c r="M29" i="67" s="1"/>
  <c r="D23" i="45"/>
  <c r="H23" i="45" s="1"/>
  <c r="F117" i="53" l="1"/>
  <c r="H117" i="53" s="1"/>
  <c r="M117" i="53" s="1"/>
  <c r="F116" i="53"/>
  <c r="H116" i="53" s="1"/>
  <c r="M116" i="53" s="1"/>
  <c r="F115" i="53"/>
  <c r="H115" i="53" s="1"/>
  <c r="M115" i="53" s="1"/>
  <c r="F114" i="53"/>
  <c r="H114" i="53" s="1"/>
  <c r="M114" i="53" s="1"/>
  <c r="F113" i="53"/>
  <c r="H113" i="53" s="1"/>
  <c r="M113" i="53" s="1"/>
  <c r="F112" i="53"/>
  <c r="H112" i="53" s="1"/>
  <c r="M112" i="53" s="1"/>
  <c r="F111" i="53"/>
  <c r="L111" i="53" s="1"/>
  <c r="M111" i="53" s="1"/>
  <c r="F110" i="53"/>
  <c r="J110" i="53" s="1"/>
  <c r="M110" i="53" s="1"/>
  <c r="F108" i="53"/>
  <c r="H108" i="53" s="1"/>
  <c r="M108" i="53" s="1"/>
  <c r="F107" i="53"/>
  <c r="H107" i="53" s="1"/>
  <c r="M107" i="53" s="1"/>
  <c r="F106" i="53"/>
  <c r="H106" i="53" s="1"/>
  <c r="M106" i="53" s="1"/>
  <c r="F105" i="53"/>
  <c r="L105" i="53" s="1"/>
  <c r="M105" i="53" s="1"/>
  <c r="F104" i="53"/>
  <c r="J104" i="53" s="1"/>
  <c r="M104" i="53" s="1"/>
  <c r="F102" i="53"/>
  <c r="H102" i="53" s="1"/>
  <c r="M102" i="53" s="1"/>
  <c r="F101" i="53"/>
  <c r="F100" i="53"/>
  <c r="L100" i="53" s="1"/>
  <c r="M100" i="53" s="1"/>
  <c r="F99" i="53"/>
  <c r="J99" i="53" s="1"/>
  <c r="M99" i="53" s="1"/>
  <c r="F97" i="53"/>
  <c r="H97" i="53" s="1"/>
  <c r="M97" i="53" s="1"/>
  <c r="F96" i="53"/>
  <c r="J96" i="53" s="1"/>
  <c r="M96" i="53" s="1"/>
  <c r="H101" i="53" l="1"/>
  <c r="M101" i="53" s="1"/>
  <c r="M136" i="53" s="1"/>
  <c r="L67" i="69" l="1"/>
  <c r="M67" i="69" s="1"/>
  <c r="F50" i="69"/>
  <c r="H50" i="69" s="1"/>
  <c r="M50" i="69" s="1"/>
  <c r="F49" i="69"/>
  <c r="H49" i="69" s="1"/>
  <c r="M49" i="69" s="1"/>
  <c r="F48" i="69"/>
  <c r="H48" i="69" s="1"/>
  <c r="M48" i="69" s="1"/>
  <c r="F47" i="69"/>
  <c r="L47" i="69" s="1"/>
  <c r="M47" i="69" s="1"/>
  <c r="F46" i="69"/>
  <c r="H46" i="69" s="1"/>
  <c r="M46" i="69" s="1"/>
  <c r="F45" i="69"/>
  <c r="H45" i="69" s="1"/>
  <c r="M45" i="69" s="1"/>
  <c r="F44" i="69"/>
  <c r="H44" i="69" s="1"/>
  <c r="M44" i="69" s="1"/>
  <c r="F43" i="69"/>
  <c r="H43" i="69" s="1"/>
  <c r="M43" i="69" s="1"/>
  <c r="F42" i="69"/>
  <c r="H42" i="69" s="1"/>
  <c r="M42" i="69" s="1"/>
  <c r="F41" i="69"/>
  <c r="L41" i="69" s="1"/>
  <c r="M41" i="69" s="1"/>
  <c r="F40" i="69"/>
  <c r="J40" i="69" s="1"/>
  <c r="M40" i="69" s="1"/>
  <c r="H38" i="69"/>
  <c r="M38" i="69" s="1"/>
  <c r="H37" i="69"/>
  <c r="M37" i="69" s="1"/>
  <c r="F36" i="69"/>
  <c r="H36" i="69" s="1"/>
  <c r="M36" i="69" s="1"/>
  <c r="F35" i="69"/>
  <c r="L35" i="69" s="1"/>
  <c r="M35" i="69" s="1"/>
  <c r="F34" i="69"/>
  <c r="L34" i="69" s="1"/>
  <c r="M34" i="69" s="1"/>
  <c r="F33" i="69"/>
  <c r="J33" i="69" s="1"/>
  <c r="M33" i="69" s="1"/>
  <c r="F31" i="69"/>
  <c r="H31" i="69" s="1"/>
  <c r="M31" i="69" s="1"/>
  <c r="F30" i="69"/>
  <c r="L30" i="69" s="1"/>
  <c r="M30" i="69" s="1"/>
  <c r="F29" i="69"/>
  <c r="J29" i="69" s="1"/>
  <c r="M29" i="69" s="1"/>
  <c r="M68" i="69" l="1"/>
  <c r="E34" i="48" l="1"/>
  <c r="E35" i="48"/>
  <c r="E29" i="48"/>
  <c r="F52" i="67"/>
  <c r="L52" i="67" s="1"/>
  <c r="M52" i="67" s="1"/>
  <c r="F51" i="67"/>
  <c r="J51" i="67" s="1"/>
  <c r="M51" i="67" s="1"/>
  <c r="F53" i="48" l="1"/>
  <c r="H53" i="48" s="1"/>
  <c r="M53" i="48" s="1"/>
  <c r="F52" i="48"/>
  <c r="H52" i="48" s="1"/>
  <c r="M52" i="48" s="1"/>
  <c r="F51" i="48"/>
  <c r="L51" i="48" s="1"/>
  <c r="M51" i="48" s="1"/>
  <c r="F50" i="48"/>
  <c r="L50" i="48" s="1"/>
  <c r="M50" i="48" s="1"/>
  <c r="F49" i="48"/>
  <c r="L49" i="48" s="1"/>
  <c r="M49" i="48" s="1"/>
  <c r="F48" i="48"/>
  <c r="J48" i="48" s="1"/>
  <c r="M48" i="48" s="1"/>
  <c r="D22" i="45" l="1"/>
  <c r="F46" i="48" l="1"/>
  <c r="H46" i="48" s="1"/>
  <c r="M46" i="48" s="1"/>
  <c r="F45" i="48"/>
  <c r="H45" i="48" s="1"/>
  <c r="M45" i="48" s="1"/>
  <c r="F44" i="48"/>
  <c r="L44" i="48" s="1"/>
  <c r="M44" i="48" s="1"/>
  <c r="F43" i="48"/>
  <c r="L43" i="48" s="1"/>
  <c r="M43" i="48" s="1"/>
  <c r="F42" i="48"/>
  <c r="L42" i="48" s="1"/>
  <c r="M42" i="48" s="1"/>
  <c r="F41" i="48"/>
  <c r="L41" i="48" s="1"/>
  <c r="M41" i="48" s="1"/>
  <c r="F40" i="48"/>
  <c r="J40" i="48" s="1"/>
  <c r="M40" i="48" s="1"/>
  <c r="F38" i="48"/>
  <c r="H38" i="48" s="1"/>
  <c r="M38" i="48" s="1"/>
  <c r="F37" i="48"/>
  <c r="L37" i="48" s="1"/>
  <c r="M37" i="48" s="1"/>
  <c r="F35" i="48"/>
  <c r="H35" i="48" s="1"/>
  <c r="M35" i="48" s="1"/>
  <c r="F34" i="48"/>
  <c r="H34" i="48" s="1"/>
  <c r="M34" i="48" s="1"/>
  <c r="F33" i="48"/>
  <c r="L33" i="48" s="1"/>
  <c r="M33" i="48" s="1"/>
  <c r="F32" i="48"/>
  <c r="L32" i="48" s="1"/>
  <c r="M32" i="48" s="1"/>
  <c r="F31" i="48"/>
  <c r="L31" i="48" s="1"/>
  <c r="M31" i="48" s="1"/>
  <c r="F30" i="48"/>
  <c r="L30" i="48" s="1"/>
  <c r="M30" i="48" s="1"/>
  <c r="F29" i="48"/>
  <c r="J29" i="48" s="1"/>
  <c r="M29" i="48" s="1"/>
  <c r="F27" i="48"/>
  <c r="H27" i="48" s="1"/>
  <c r="M27" i="48" s="1"/>
  <c r="F26" i="48"/>
  <c r="L26" i="48" s="1"/>
  <c r="M26" i="48" s="1"/>
  <c r="F24" i="48"/>
  <c r="H24" i="48" s="1"/>
  <c r="M24" i="48" s="1"/>
  <c r="F23" i="48"/>
  <c r="H23" i="48" s="1"/>
  <c r="M23" i="48" s="1"/>
  <c r="F22" i="48"/>
  <c r="L22" i="48" s="1"/>
  <c r="M22" i="48" s="1"/>
  <c r="F21" i="48"/>
  <c r="L21" i="48" s="1"/>
  <c r="M21" i="48" s="1"/>
  <c r="F20" i="48"/>
  <c r="L20" i="48" s="1"/>
  <c r="M20" i="48" s="1"/>
  <c r="F19" i="48"/>
  <c r="L19" i="48" s="1"/>
  <c r="M19" i="48" s="1"/>
  <c r="F18" i="48"/>
  <c r="L18" i="48" s="1"/>
  <c r="M18" i="48" s="1"/>
  <c r="F17" i="48"/>
  <c r="L17" i="48" s="1"/>
  <c r="M17" i="48" s="1"/>
  <c r="F16" i="48"/>
  <c r="J16" i="48" s="1"/>
  <c r="M16" i="48" s="1"/>
  <c r="F14" i="48"/>
  <c r="H14" i="48" s="1"/>
  <c r="M14" i="48" s="1"/>
  <c r="F13" i="48"/>
  <c r="H13" i="48" s="1"/>
  <c r="M13" i="48" s="1"/>
  <c r="F12" i="48"/>
  <c r="L12" i="48" s="1"/>
  <c r="M12" i="48" s="1"/>
  <c r="F11" i="48"/>
  <c r="L11" i="48" s="1"/>
  <c r="M11" i="48" s="1"/>
  <c r="F10" i="48"/>
  <c r="L10" i="48" s="1"/>
  <c r="M10" i="48" s="1"/>
  <c r="F9" i="48"/>
  <c r="J9" i="48" s="1"/>
  <c r="M9" i="48" s="1"/>
  <c r="M56" i="48" l="1"/>
  <c r="F49" i="67" l="1"/>
  <c r="H49" i="67" s="1"/>
  <c r="M49" i="67" s="1"/>
  <c r="F48" i="67"/>
  <c r="L48" i="67" s="1"/>
  <c r="M48" i="67" s="1"/>
  <c r="F47" i="67"/>
  <c r="L47" i="67" s="1"/>
  <c r="M47" i="67" s="1"/>
  <c r="F46" i="67"/>
  <c r="J46" i="67" s="1"/>
  <c r="M46" i="67" s="1"/>
  <c r="F44" i="67"/>
  <c r="L44" i="67" s="1"/>
  <c r="M44" i="67" s="1"/>
  <c r="F43" i="67"/>
  <c r="H43" i="67" s="1"/>
  <c r="M43" i="67" s="1"/>
  <c r="F42" i="67"/>
  <c r="L42" i="67" s="1"/>
  <c r="M42" i="67" s="1"/>
  <c r="F41" i="67"/>
  <c r="L41" i="67" s="1"/>
  <c r="M41" i="67" s="1"/>
  <c r="F40" i="67"/>
  <c r="J40" i="67" s="1"/>
  <c r="M40" i="67" s="1"/>
  <c r="H22" i="45" l="1"/>
  <c r="D21" i="45" l="1"/>
  <c r="D24" i="45" s="1"/>
  <c r="H21" i="45" l="1"/>
  <c r="H24" i="45" s="1"/>
  <c r="F27" i="67" l="1"/>
  <c r="H27" i="67" s="1"/>
  <c r="M27" i="67" s="1"/>
  <c r="F26" i="67"/>
  <c r="L26" i="67" s="1"/>
  <c r="M26" i="67" s="1"/>
  <c r="F25" i="67"/>
  <c r="L25" i="67" s="1"/>
  <c r="M25" i="67" s="1"/>
  <c r="F24" i="67"/>
  <c r="J24" i="67" s="1"/>
  <c r="M24" i="67" s="1"/>
  <c r="F22" i="67"/>
  <c r="L22" i="67" s="1"/>
  <c r="M22" i="67" s="1"/>
  <c r="F21" i="67"/>
  <c r="J21" i="67" s="1"/>
  <c r="M21" i="67" s="1"/>
  <c r="F19" i="67" l="1"/>
  <c r="H19" i="67" s="1"/>
  <c r="M19" i="67" s="1"/>
  <c r="F18" i="67"/>
  <c r="L18" i="67" s="1"/>
  <c r="M18" i="67" s="1"/>
  <c r="F17" i="67"/>
  <c r="L17" i="67" s="1"/>
  <c r="M17" i="67" s="1"/>
  <c r="F16" i="67"/>
  <c r="J16" i="67" s="1"/>
  <c r="M16" i="67" s="1"/>
  <c r="F14" i="67"/>
  <c r="L14" i="67" s="1"/>
  <c r="M14" i="67" s="1"/>
  <c r="F13" i="67"/>
  <c r="H13" i="67" s="1"/>
  <c r="M13" i="67" s="1"/>
  <c r="F12" i="67"/>
  <c r="L12" i="67" s="1"/>
  <c r="M12" i="67" s="1"/>
  <c r="F11" i="67"/>
  <c r="L11" i="67" s="1"/>
  <c r="M11" i="67" s="1"/>
  <c r="F10" i="67"/>
  <c r="J10" i="67" s="1"/>
  <c r="M10" i="67" s="1"/>
  <c r="M53" i="67" l="1"/>
  <c r="D15" i="45" l="1"/>
  <c r="H15" i="45" l="1"/>
  <c r="H16" i="45" s="1"/>
  <c r="D16" i="45"/>
  <c r="D26" i="45" l="1"/>
  <c r="D27" i="45" s="1"/>
  <c r="D18" i="45" l="1"/>
  <c r="H12" i="45" l="1"/>
  <c r="H13" i="45" s="1"/>
  <c r="G13" i="45" l="1"/>
  <c r="H26" i="45" l="1"/>
  <c r="H27" i="45" s="1"/>
  <c r="D19" i="45" l="1"/>
  <c r="D35" i="45" l="1"/>
  <c r="D33" i="45"/>
  <c r="H18" i="45"/>
  <c r="H19" i="45" s="1"/>
  <c r="H35" i="45" l="1"/>
  <c r="H33" i="45"/>
  <c r="G35" i="45"/>
  <c r="G37" i="45" s="1"/>
  <c r="G33" i="45" l="1"/>
  <c r="D37" i="45" l="1"/>
  <c r="D41" i="45" s="1"/>
  <c r="D43" i="45" s="1"/>
  <c r="H37" i="45"/>
  <c r="G40" i="45" l="1"/>
  <c r="G41" i="45" l="1"/>
  <c r="H40" i="45"/>
  <c r="H41" i="45" s="1"/>
  <c r="G42" i="45" l="1"/>
  <c r="G43" i="45" s="1"/>
  <c r="H42" i="45"/>
  <c r="H43" i="45" s="1"/>
</calcChain>
</file>

<file path=xl/sharedStrings.xml><?xml version="1.0" encoding="utf-8"?>
<sst xmlns="http://schemas.openxmlformats.org/spreadsheetml/2006/main" count="1644" uniqueCount="273">
  <si>
    <t>#</t>
  </si>
  <si>
    <t>sul</t>
  </si>
  <si>
    <t xml:space="preserve">saZiebo samuS.. Kkreb.kap. mSeneblobaze   gv 557 cxr 17 </t>
  </si>
  <si>
    <t>sagzao samosis mowyoba</t>
  </si>
  <si>
    <t>`damtkicebulia~</t>
  </si>
  <si>
    <t>saministro, uwyeba</t>
  </si>
  <si>
    <t>nakrebi xarjTaRricxvis angariSi TanxiT</t>
  </si>
  <si>
    <t>_ aTasi lari</t>
  </si>
  <si>
    <t>mTavari samarTvelo</t>
  </si>
  <si>
    <t>maT Soris dasabrunebeli Tanxa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</si>
  <si>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</si>
  <si>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</si>
  <si>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</si>
  <si>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</si>
  <si>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</si>
  <si>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</si>
  <si>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</si>
  <si>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</si>
  <si>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r>
      <t xml:space="preserve">     Tavi 1.     </t>
    </r>
    <r>
      <rPr>
        <u/>
        <sz val="10"/>
        <rFont val="AcadNusx"/>
      </rPr>
      <t>mSeneblobisaTvis teritoriis momzadeba</t>
    </r>
  </si>
  <si>
    <t>_</t>
  </si>
  <si>
    <t>sul Tavi 1-is mixedviT</t>
  </si>
  <si>
    <t>samuSaoebi da danaxarjebi ar aris</t>
  </si>
  <si>
    <t>Tavi 3 sagzao samosi</t>
  </si>
  <si>
    <t>3-1</t>
  </si>
  <si>
    <t>sul Tavi 3-is mixedviT</t>
  </si>
  <si>
    <t>Tavi 6. gzebis mowyoba da sagzao mowyobiloba</t>
  </si>
  <si>
    <t>Tavi 7. sagzao da avtosatransporto samsaxuri</t>
  </si>
  <si>
    <t>Tavi 8 gzasTan misasvlelebi</t>
  </si>
  <si>
    <t xml:space="preserve">sul 1_8 Tavebis mixedviT </t>
  </si>
  <si>
    <t>Tavi 9. droebiTi Senoba nagebobebi</t>
  </si>
  <si>
    <t xml:space="preserve">sul 1_9 Tavebis mixedviT </t>
  </si>
  <si>
    <t>Tavi 10. sxvadasxva samuSaoebi da danaxarjebi</t>
  </si>
  <si>
    <t xml:space="preserve">sul 1_10 Tavebis mixedviT </t>
  </si>
  <si>
    <t>Tavi 11. direqciis Senaxvis xarjebi</t>
  </si>
  <si>
    <t xml:space="preserve">Tavi 12. saproeqto_saZiebo samuSaobi </t>
  </si>
  <si>
    <t>d.R.g. _ 18%</t>
  </si>
  <si>
    <t>sul nakrebi xarjTaRricxvis angariSiT</t>
  </si>
  <si>
    <t>Tavi 2. miwis vakisi</t>
  </si>
  <si>
    <t>Tavi 4. xelovnuri nagebobebi</t>
  </si>
  <si>
    <t>Tavi 5. gadakveTebi da mierTebebi</t>
  </si>
  <si>
    <t>5-1</t>
  </si>
  <si>
    <t>sul Tavi 5-is mixedviT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</si>
  <si>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</si>
  <si>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</si>
  <si>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</si>
  <si>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</si>
  <si>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</si>
  <si>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</si>
  <si>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</si>
  <si>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</si>
  <si>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</si>
  <si>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</si>
  <si>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</si>
  <si>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</si>
  <si>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</si>
  <si>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</si>
  <si>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</si>
  <si>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m/sT</t>
  </si>
  <si>
    <t>wyali</t>
  </si>
  <si>
    <t>zednadebi xarjebi</t>
  </si>
  <si>
    <t>%</t>
  </si>
  <si>
    <t>sul xarjTaRricxviT</t>
  </si>
  <si>
    <r>
      <t>1000 m</t>
    </r>
    <r>
      <rPr>
        <vertAlign val="superscript"/>
        <sz val="10"/>
        <rFont val="AcadNusx"/>
      </rPr>
      <t>3</t>
    </r>
  </si>
  <si>
    <t>Sromis danaxarji</t>
  </si>
  <si>
    <t xml:space="preserve">Sromis danaxarjebi </t>
  </si>
  <si>
    <t>kac/sT</t>
  </si>
  <si>
    <t>l</t>
  </si>
  <si>
    <t>RorRi</t>
  </si>
  <si>
    <r>
      <t>m</t>
    </r>
    <r>
      <rPr>
        <vertAlign val="superscript"/>
        <sz val="10"/>
        <rFont val="AcadNusx"/>
      </rPr>
      <t>3</t>
    </r>
  </si>
  <si>
    <t>1-25-2</t>
  </si>
  <si>
    <t>samuSaoebi nayarSi</t>
  </si>
  <si>
    <t>1000 m3</t>
  </si>
  <si>
    <t>jami:</t>
  </si>
  <si>
    <t>sul:</t>
  </si>
  <si>
    <t>manq/sT</t>
  </si>
  <si>
    <t>sarwyavi manqana</t>
  </si>
  <si>
    <t>avtogreideri 108 cx. Z.</t>
  </si>
  <si>
    <t>qvis gamanawilebeli</t>
  </si>
  <si>
    <t>27-63-1</t>
  </si>
  <si>
    <t>bitumi</t>
  </si>
  <si>
    <t>1000 m2</t>
  </si>
  <si>
    <t>asfaltis damgebi</t>
  </si>
  <si>
    <t>sxva masalebi</t>
  </si>
  <si>
    <t>qviSa-xreSi</t>
  </si>
  <si>
    <r>
      <t>100 m</t>
    </r>
    <r>
      <rPr>
        <vertAlign val="superscript"/>
        <sz val="10"/>
        <rFont val="AcadNusx"/>
      </rPr>
      <t>3</t>
    </r>
  </si>
  <si>
    <t>saxarjTaRricxvo mogeba</t>
  </si>
  <si>
    <t>avtogudronatori 3500 l</t>
  </si>
  <si>
    <t>igive, 10 t</t>
  </si>
  <si>
    <t>buldozeri 108 cx. Z.</t>
  </si>
  <si>
    <t>sagzao satkepni 5 t</t>
  </si>
  <si>
    <t>sagzao satkepni 10 t</t>
  </si>
  <si>
    <t xml:space="preserve">asfaltobetonis wvrilmarcvlovani narevi </t>
  </si>
  <si>
    <t xml:space="preserve">                 lokaluri xarjTaRricxva # 3-1</t>
  </si>
  <si>
    <t xml:space="preserve">satkepni sagzao, TviTmavali, pnevmosvliT, 18 t </t>
  </si>
  <si>
    <t>man/sT</t>
  </si>
  <si>
    <t xml:space="preserve">satkepni sagzao, TviTmavali     5 t </t>
  </si>
  <si>
    <t>avtogreideri</t>
  </si>
  <si>
    <t xml:space="preserve">zednadebi xarjebi </t>
  </si>
  <si>
    <r>
      <t>eqskavatori 0,5 m</t>
    </r>
    <r>
      <rPr>
        <vertAlign val="superscript"/>
        <sz val="10"/>
        <rFont val="AcadNusx"/>
      </rPr>
      <t>3</t>
    </r>
  </si>
  <si>
    <t>erT. fasi</t>
  </si>
  <si>
    <t>daxerx. mas. III xar. 40-60 mm</t>
  </si>
  <si>
    <t xml:space="preserve">                 lokaluri xarjTaRricxva # 5-1</t>
  </si>
  <si>
    <t>gegmiuri dagroveba</t>
  </si>
  <si>
    <t>RorRi fr (0-40 mm)</t>
  </si>
  <si>
    <t>1-22-15</t>
  </si>
  <si>
    <t>Txevadi bitumis mosxma</t>
  </si>
  <si>
    <t>27-39-1,2                27-40-1,2</t>
  </si>
  <si>
    <t xml:space="preserve">asfaltobetonis msxvilmarcvlovani narevi </t>
  </si>
  <si>
    <t>safuZveli - fr. RorRi                    (0-40 mm), sisqiT 15 sm</t>
  </si>
  <si>
    <t>mierTebebi</t>
  </si>
  <si>
    <t>gauTvaliswinebeli samuSaoebi da danaxarjebi _ 3%</t>
  </si>
  <si>
    <t>lokaluri xarjTaRricxva # 2-1</t>
  </si>
  <si>
    <t>2-1</t>
  </si>
  <si>
    <t>miwis vakisis mowyoba</t>
  </si>
  <si>
    <t>sul Tavi 2-is mixedviT</t>
  </si>
  <si>
    <t>endag 89 kr.2 gam.1          2-1-54</t>
  </si>
  <si>
    <t xml:space="preserve">27-11-1 </t>
  </si>
  <si>
    <t>37-66-2</t>
  </si>
  <si>
    <t>amwe muxluxa svliT 10 t</t>
  </si>
  <si>
    <t>А3 kl. armaturis Rirebuleba</t>
  </si>
  <si>
    <t>30-5-1</t>
  </si>
  <si>
    <t>amwe pnevmosvliT 25 t</t>
  </si>
  <si>
    <t>Zelebi II xar. 70 mm</t>
  </si>
  <si>
    <t>daxerx. mas. II xar. 40-60 mm</t>
  </si>
  <si>
    <t>samSeneblo WanWikebi</t>
  </si>
  <si>
    <t>kavebi</t>
  </si>
  <si>
    <t>kg</t>
  </si>
  <si>
    <t>morebi</t>
  </si>
  <si>
    <t>1-22-2</t>
  </si>
  <si>
    <r>
      <t>eqskavatori 1 m</t>
    </r>
    <r>
      <rPr>
        <vertAlign val="superscript"/>
        <sz val="10"/>
        <rFont val="AcadNusx"/>
      </rPr>
      <t>3</t>
    </r>
  </si>
  <si>
    <t>xreSovani gruntis damuSaveba karierSi da datvirTva eqskavatoriT TviTmclelebze ukuCayrisTvis</t>
  </si>
  <si>
    <t>1-118-11</t>
  </si>
  <si>
    <t>100 m3</t>
  </si>
  <si>
    <t>pnevmosatkepnebi</t>
  </si>
  <si>
    <t>4-1</t>
  </si>
  <si>
    <t>sul Tavi 4-is mixedviT</t>
  </si>
  <si>
    <t xml:space="preserve">27-7-2     </t>
  </si>
  <si>
    <t>cementis xsnari m-150</t>
  </si>
  <si>
    <t>30-51-3</t>
  </si>
  <si>
    <t>wasacxebi hidroizolacia cxeli bitumiT (2 fena)</t>
  </si>
  <si>
    <r>
      <t>100 m</t>
    </r>
    <r>
      <rPr>
        <vertAlign val="superscript"/>
        <sz val="10"/>
        <rFont val="AcadNusx"/>
      </rPr>
      <t>2</t>
    </r>
  </si>
  <si>
    <t>km</t>
  </si>
  <si>
    <t>m</t>
  </si>
  <si>
    <t>4-2</t>
  </si>
  <si>
    <t xml:space="preserve">armaturis dawyoba  </t>
  </si>
  <si>
    <t>III kategoriis gruntis damuSaveba da datvirTva xeliT TviTmclelebze</t>
  </si>
  <si>
    <r>
      <t>10 m</t>
    </r>
    <r>
      <rPr>
        <vertAlign val="superscript"/>
        <sz val="10"/>
        <rFont val="AcadNusx"/>
      </rPr>
      <t>3</t>
    </r>
  </si>
  <si>
    <t xml:space="preserve"> miwis vakisis mowyoba </t>
  </si>
  <si>
    <t>III kategoriis gruntis damuSaveba da datvirTva eqskavatoriT TviTmclelebze (33g)</t>
  </si>
  <si>
    <t>xreSovani gruntis damuSaveba karierSi da datvirTva eqskavatoriT TviTmclelebze yrilis mosawyobad</t>
  </si>
  <si>
    <t>yrilis datkepvna pnevmosatkepnebiT</t>
  </si>
  <si>
    <t>safaris qveda fenis mowyoba msxvilmarcvlovani, forovani asfaltobetonis cxeli nareviT, marka II, sisqiT 6 sm</t>
  </si>
  <si>
    <t>safaris zeda fenis mowyoba wvrilmarcvlovani, mkvrivi, RorRovani asfaltobetonis cxeli nareviT,                           tipi Б, marka II, sisqiT 4 sm</t>
  </si>
  <si>
    <t xml:space="preserve">27-39-1      27-40-1    </t>
  </si>
  <si>
    <t xml:space="preserve">   lokaluri xarjTaRricxva # 4-2</t>
  </si>
  <si>
    <t xml:space="preserve">                                                         mierTebebis mowyoba </t>
  </si>
  <si>
    <t>lokaluri xarjTaRricxva # 4-1</t>
  </si>
  <si>
    <t>30-3-2</t>
  </si>
  <si>
    <t>qviSa-xreSiT sagebis mowyoba</t>
  </si>
  <si>
    <t>А1 kl. armaturis Rirebuleba</t>
  </si>
  <si>
    <r>
      <t xml:space="preserve">Raris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</si>
  <si>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</si>
  <si>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 xml:space="preserve">r/b Raris mowyoba </t>
  </si>
  <si>
    <t>23-1-2</t>
  </si>
  <si>
    <t>RorRis sagebi</t>
  </si>
  <si>
    <r>
      <t xml:space="preserve">liTonis mili </t>
    </r>
    <r>
      <rPr>
        <sz val="10"/>
        <rFont val="Arial"/>
        <family val="2"/>
      </rPr>
      <t xml:space="preserve">Φ 420 </t>
    </r>
    <r>
      <rPr>
        <sz val="10"/>
        <rFont val="AcadNusx"/>
      </rPr>
      <t>mm, kedlebis sisqiT 5 mm</t>
    </r>
  </si>
  <si>
    <r>
      <t xml:space="preserve">liTonis mili </t>
    </r>
    <r>
      <rPr>
        <sz val="10"/>
        <rFont val="Arial"/>
        <family val="2"/>
      </rPr>
      <t xml:space="preserve">Φ 420 </t>
    </r>
    <r>
      <rPr>
        <sz val="10"/>
        <rFont val="AcadNusx"/>
      </rPr>
      <t>mm</t>
    </r>
  </si>
  <si>
    <t>22-5-10</t>
  </si>
  <si>
    <t>6-11-1</t>
  </si>
  <si>
    <t>fari yalibis</t>
  </si>
  <si>
    <t>m2</t>
  </si>
  <si>
    <t>Zelakebi III xar. 40-60 mm</t>
  </si>
  <si>
    <t>WanWikebi</t>
  </si>
  <si>
    <t>daxerx.Mmas. III xar. 40-60 mm</t>
  </si>
  <si>
    <r>
      <t xml:space="preserve">portaluri kedlebis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</si>
  <si>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</si>
  <si>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mosamzadebeli samuSaoebi</t>
  </si>
  <si>
    <t>r/b Raris mowyoba</t>
  </si>
  <si>
    <t xml:space="preserve">gruntis gadazidva nayarSi TviTmclelebiT 5 km-ze </t>
  </si>
  <si>
    <t xml:space="preserve">gruntis gadazidva nayarSi 5 km-ze TviTmclelebiT  </t>
  </si>
  <si>
    <t>qviSa-xreSovani nareviT qvesagebi fenis mowyoba,        sisqiT 25 sm</t>
  </si>
  <si>
    <r>
      <t>m</t>
    </r>
    <r>
      <rPr>
        <vertAlign val="superscript"/>
        <sz val="10"/>
        <rFont val="AcadNusx"/>
      </rPr>
      <t>2</t>
    </r>
  </si>
  <si>
    <t>safaris mowyoba</t>
  </si>
  <si>
    <t>30-3-1</t>
  </si>
  <si>
    <r>
      <t xml:space="preserve"> m</t>
    </r>
    <r>
      <rPr>
        <vertAlign val="superscript"/>
        <sz val="10"/>
        <rFont val="AcadNusx"/>
      </rPr>
      <t>3</t>
    </r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</si>
  <si>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</si>
  <si>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>4-3</t>
  </si>
  <si>
    <t>33g gruntis damuSaveba da datvirTva eqskavatoriT TviTmclelebze kiuvetebis mosawyobad</t>
  </si>
  <si>
    <t>qviSa-xreSovani nareviT misayreli gverdulebis mowyoba, saSualo                       sisqiT 25 sm</t>
  </si>
  <si>
    <t xml:space="preserve">                                                     sagzao samosis mowyoba </t>
  </si>
  <si>
    <t>liTonis milebis montaJi</t>
  </si>
  <si>
    <t>42-14-2</t>
  </si>
  <si>
    <t xml:space="preserve">specprofilis betonis parapetebis mowyoba </t>
  </si>
  <si>
    <t>amwe muxluxa svlaze 10 t</t>
  </si>
  <si>
    <t>specprofilis betonis parapetebi</t>
  </si>
  <si>
    <t>15-156-4</t>
  </si>
  <si>
    <t>parapetebis SeRebva perqlorviniliani saRebaviT</t>
  </si>
  <si>
    <t>saRebavi</t>
  </si>
  <si>
    <t>gamxsneli</t>
  </si>
  <si>
    <t>safiTxi</t>
  </si>
  <si>
    <t>sagrunti</t>
  </si>
  <si>
    <t xml:space="preserve">      lokaluri xarjTaRricxva # 6-1</t>
  </si>
  <si>
    <t>1-123-8</t>
  </si>
  <si>
    <t>qvis risberma</t>
  </si>
  <si>
    <t>qva</t>
  </si>
  <si>
    <t>vnir           В12-3-63 gam.3</t>
  </si>
  <si>
    <t>gabionis yuTebis dawyoba, qvebiT Sevseba, nawiburebis Camagreba xeliT,                   zomiT 1,5*1*1 m</t>
  </si>
  <si>
    <t>c</t>
  </si>
  <si>
    <t>gabionis yuTebis Rirebuleba, 1,5*1*1 m</t>
  </si>
  <si>
    <t>Sesakravi mavTulis Rirebuleba</t>
  </si>
  <si>
    <t>6-1-2</t>
  </si>
  <si>
    <t>1-87-1</t>
  </si>
  <si>
    <t>Wrilis ferdos droebiTi gamagreba xis masaliT, Semdgomi daSliT</t>
  </si>
  <si>
    <t>100 m2</t>
  </si>
  <si>
    <r>
      <t xml:space="preserve">saZirkvlis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</si>
  <si>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30-39-3</t>
  </si>
  <si>
    <t>r/b anakrebi rgolebis mowyoba diam. 1 m, RreCoebis dagmanva ZenZiTa da cementis xsnariT</t>
  </si>
  <si>
    <t>amwe muxluxa svlaze, 10 t</t>
  </si>
  <si>
    <t>anakrebi rgolebi</t>
  </si>
  <si>
    <t>30-51-2</t>
  </si>
  <si>
    <t>asakravi hidroizolacia</t>
  </si>
  <si>
    <t>jutis qsovili</t>
  </si>
  <si>
    <t>37-64-4</t>
  </si>
  <si>
    <t>Zelebi I-II xar. 130 mm</t>
  </si>
  <si>
    <t>Casatanebeli detalebi</t>
  </si>
  <si>
    <t>1-80-3</t>
  </si>
  <si>
    <t>milis Sesasvlelsa da gamosasvlelSi kalapotis formireba III kategoriis gruntis xeliT damuSavebiTa da gverdze gadayriT</t>
  </si>
  <si>
    <t xml:space="preserve">   lokaluri xarjTaRricxva # 4-3</t>
  </si>
  <si>
    <t>6-1</t>
  </si>
  <si>
    <t>specprofilis parapetebis mowyoba</t>
  </si>
  <si>
    <t>sul Tavi 6-is mixedviT</t>
  </si>
  <si>
    <t>Sedgenilia 2019 wlis II kv. fasebSi</t>
  </si>
  <si>
    <t>dmanisis municipalitetis soflebSi Sida gzebis reabilitacia. sofel amamloSi sasaflaosTan misasvleli gza</t>
  </si>
  <si>
    <t>trasis aRdgena da damagreba - 0,549 km</t>
  </si>
  <si>
    <t>mSen.Semf.      kavS.                      2019w ,,meToduri cnobari~</t>
  </si>
  <si>
    <t>mSen.Semf.          kavS.                      2019w ,,meToduri cnobari~</t>
  </si>
  <si>
    <t>2019-II</t>
  </si>
  <si>
    <t xml:space="preserve">gruntis mozidva TviTmclelebiT 42 km-ze </t>
  </si>
  <si>
    <t xml:space="preserve">2019-II                </t>
  </si>
  <si>
    <t xml:space="preserve">2019-II               </t>
  </si>
  <si>
    <t>a/b transportireba krebuliT gaTvaliswinebuli 20 km-is zemoT, 82 km-ze</t>
  </si>
  <si>
    <t>qviSa-xreSisa da RorRis transportireba krebuliT gaTvaliswinebuli 20 km-is zemoT, 22 km-ze</t>
  </si>
  <si>
    <t xml:space="preserve"> 2019-II    gv.1 p.28</t>
  </si>
  <si>
    <t xml:space="preserve"> 2019-II     gv.1 p.26</t>
  </si>
  <si>
    <t>armaturis transportireba krebuliT gaTvaliswinebuli 20 km-is zemoT, 82 km-ze</t>
  </si>
  <si>
    <t>qviSa-xreSis transportireba krebuliT gaTvaliswinebuli 20 km-is zemoT, 22 km-ze</t>
  </si>
  <si>
    <t>betonis transportireba krebuliT gaTvaliswinebuli 20 km-is zemoT, 44 km-ze</t>
  </si>
  <si>
    <t xml:space="preserve">  pk 5+40-ze r/b milis mowyoba, diametriT 1 m</t>
  </si>
  <si>
    <t xml:space="preserve"> 2019-II     gv.1 p.28</t>
  </si>
  <si>
    <t>Sesasvleli da gamosasvleli saTavisebis mowyoba</t>
  </si>
  <si>
    <t>III kategoriis gruntis damuSaveba da datvirTva eqskavatoriT TviTmclelebze (33g), kalapotis gasaWrelad</t>
  </si>
  <si>
    <t>anakrebi konstruqciebis transportireba krebuliT gaTvaliswinebuli 20 km-is zemoT, 82 km-ze</t>
  </si>
  <si>
    <t>RorRisa da qvis transportireba krebuliT gaTvaliswinebuli 20 km-is zemoT, 22 km-ze</t>
  </si>
  <si>
    <t>anakrebi parapetebis transportireba krebuliT gaTvaliswinebuli 20 km-is zemoT, 82 km-ze</t>
  </si>
  <si>
    <t xml:space="preserve">      specprofilis betonis parapetebi</t>
  </si>
  <si>
    <t>gruntis datkepvna pnevmosatkepnebiT</t>
  </si>
  <si>
    <t>liTonis milebis transportireba krebuliT gaTvaliswinebuli 20 km-is zemoT, 82 km-ze</t>
  </si>
  <si>
    <t xml:space="preserve">  pk 2+16-ze r/b milis mowyoba, diametriT 1 m</t>
  </si>
  <si>
    <t>Sesasvleli saTavisis        mowyoba</t>
  </si>
  <si>
    <r>
      <t xml:space="preserve">wyalmimRebi Wis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</si>
  <si>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</si>
  <si>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gamosasvleli saTavisis mowyoba</t>
  </si>
  <si>
    <r>
      <t xml:space="preserve">saTavisebis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</si>
  <si>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r>
      <t xml:space="preserve">portaluri kedlis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 (saZirkveli, tani)</t>
    </r>
  </si>
  <si>
    <t>xreSovani gruntis damuSaveba karierSi da datvirTva eqskavatoriT TviTmclelebze ukuSevsebisTvis</t>
  </si>
  <si>
    <t>nakadCamqrobi gabionebis mowyoba</t>
  </si>
  <si>
    <t xml:space="preserve"> 2019-II    gv.7 p.5</t>
  </si>
  <si>
    <t xml:space="preserve"> 2019-II     gv.7 p.28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</si>
  <si>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</rPr>
      <t xml:space="preserve">22,5,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</si>
  <si>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r>
      <t xml:space="preserve">gabionis mobetonebis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22,5,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</si>
  <si>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>armaturisa da gabionebis  transportireba krebuliT gaTvaliswinebuli 20 km-is zemoT, 82 km-ze</t>
  </si>
  <si>
    <t>pk 2+16-ze r/b mrgvali milis mowyoba, diam. 1 m</t>
  </si>
  <si>
    <t>pk 5+40-ze r/b mrgvali milis mowyoba, diam. 1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</si>
</sst>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0.0000"/>
    <numFmt numFmtId="167" formatCode="0;[Red]0"/>
    <numFmt numFmtId="168" formatCode="0.00000"/>
    <numFmt numFmtId="169" formatCode="0.000000"/>
  </numFmts>
  <fonts count="22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Mtavr"/>
    </font>
    <font>
      <b/>
      <sz val="12"/>
      <name val="AcadNusx"/>
    </font>
    <font>
      <b/>
      <sz val="11"/>
      <name val="AcadNusx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color theme="1"/>
      <name val="AcadMtavr"/>
    </font>
    <font>
      <sz val="10"/>
      <name val="Arial"/>
      <family val="2"/>
      <charset val="204"/>
    </font>
    <font>
      <b/>
      <i/>
      <sz val="12"/>
      <name val="AcadMtavr"/>
    </font>
    <font>
      <i/>
      <sz val="10"/>
      <name val="AcadNusx"/>
    </font>
    <font>
      <u/>
      <sz val="10"/>
      <name val="AcadNusx"/>
    </font>
    <font>
      <b/>
      <sz val="11"/>
      <color theme="1"/>
      <name val="Calibri"/>
      <family val="2"/>
      <scheme val="minor"/>
    </font>
    <font>
      <sz val="9"/>
      <name val="AcadNusx"/>
    </font>
    <font>
      <sz val="10"/>
      <name val="Grigolia"/>
    </font>
    <font>
      <sz val="11"/>
      <name val="Calibri"/>
      <family val="2"/>
      <scheme val="minor"/>
    </font>
    <font>
      <vertAlign val="superscript"/>
      <sz val="10"/>
      <name val="AcadNusx"/>
    </font>
    <font>
      <b/>
      <sz val="11"/>
      <name val="AcadMtavr"/>
    </font>
    <font>
      <sz val="10"/>
      <name val="AcadMtav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7" fillId="0" borderId="0"/>
  </cellStyleXfs>
  <cellXfs count="212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/>
    <xf numFmtId="164" fontId="1" fillId="0" borderId="0" xfId="0" applyNumberFormat="1" applyFont="1" applyAlignment="1"/>
    <xf numFmtId="0" fontId="13" fillId="0" borderId="0" xfId="0" applyFont="1"/>
    <xf numFmtId="0" fontId="8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0" fontId="16" fillId="0" borderId="0" xfId="0" applyFont="1"/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vertical="center"/>
    </xf>
    <xf numFmtId="167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8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0" fontId="7" fillId="0" borderId="0" xfId="0" applyFont="1"/>
    <xf numFmtId="2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9" fontId="1" fillId="0" borderId="1" xfId="1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168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166" fontId="1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16" fillId="0" borderId="0" xfId="0" applyFont="1" applyAlignment="1"/>
    <xf numFmtId="2" fontId="1" fillId="4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/>
    <xf numFmtId="1" fontId="2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/>
    <xf numFmtId="0" fontId="2" fillId="5" borderId="1" xfId="0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 textRotation="90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25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3"/>
  <sheetViews>
    <sheetView tabSelected="1" view="pageBreakPreview" topLeftCell="B4" zoomScale="130" zoomScaleNormal="100" zoomScaleSheetLayoutView="130" workbookViewId="0">
      <selection activeCell="G13" sqref="G13"/>
    </sheetView>
  </sheetViews>
  <sheetFormatPr defaultRowHeight="15" x14ac:dyDescent="0.25"/>
  <cols>
    <col min="2" max="2" width="10.7109375" customWidth="1"/>
    <col min="3" max="3" width="50.140625" customWidth="1"/>
    <col min="4" max="4" width="14.7109375" customWidth="1"/>
    <col min="5" max="5" width="11.7109375" customWidth="1"/>
    <col min="6" max="6" width="15.140625" customWidth="1"/>
    <col min="7" max="8" width="12.28515625" customWidth="1"/>
  </cols>
  <sheetData>
    <row r="1" spans="1:13" ht="15.75" x14ac:dyDescent="0.3">
      <c r="A1" s="2"/>
      <c r="B1" s="2"/>
      <c r="C1" s="2"/>
      <c r="D1" s="2"/>
      <c r="E1" s="2"/>
      <c r="F1" s="150" t="s">
        <v>4</v>
      </c>
      <c r="G1" s="150"/>
      <c r="H1" s="150"/>
    </row>
    <row r="2" spans="1:13" x14ac:dyDescent="0.25">
      <c r="A2" s="151" t="s">
        <v>5</v>
      </c>
      <c r="B2" s="151"/>
      <c r="C2" s="152" t="s">
        <v>6</v>
      </c>
      <c r="D2" s="152"/>
      <c r="E2" s="152"/>
      <c r="F2" s="15"/>
      <c r="G2" s="151" t="s">
        <v>7</v>
      </c>
      <c r="H2" s="151"/>
    </row>
    <row r="3" spans="1:13" ht="15" customHeight="1" x14ac:dyDescent="0.25">
      <c r="A3" s="26" t="s">
        <v>8</v>
      </c>
      <c r="B3" s="26"/>
      <c r="C3" s="152" t="s">
        <v>9</v>
      </c>
      <c r="D3" s="152"/>
      <c r="E3" s="152"/>
      <c r="F3" s="16"/>
      <c r="G3" s="151" t="s">
        <v>7</v>
      </c>
      <c r="H3" s="151"/>
    </row>
    <row r="4" spans="1:13" x14ac:dyDescent="0.25">
      <c r="A4" s="2"/>
      <c r="B4" s="2"/>
      <c r="C4" s="2"/>
      <c r="D4" s="2"/>
      <c r="E4" s="2"/>
      <c r="F4" s="2"/>
      <c r="G4" s="2"/>
      <c r="H4" s="2"/>
    </row>
    <row r="5" spans="1:13" s="17" customFormat="1" ht="24.75" customHeight="1" x14ac:dyDescent="0.25">
      <c r="A5" s="153"/>
      <c r="B5" s="153"/>
      <c r="C5" s="153"/>
      <c r="D5" s="153"/>
      <c r="E5" s="153"/>
      <c r="F5" s="153"/>
      <c r="G5" s="153"/>
      <c r="H5" s="153"/>
      <c r="I5" s="18"/>
      <c r="J5" s="18"/>
      <c r="K5" s="18"/>
      <c r="L5" s="18"/>
      <c r="M5" s="18"/>
    </row>
    <row r="6" spans="1:13" ht="33.75" customHeight="1" x14ac:dyDescent="0.25">
      <c r="A6" s="154" t="s">
        <v>232</v>
      </c>
      <c r="B6" s="154"/>
      <c r="C6" s="154"/>
      <c r="D6" s="154"/>
      <c r="E6" s="154"/>
      <c r="F6" s="154"/>
      <c r="G6" s="154"/>
      <c r="H6" s="154"/>
    </row>
    <row r="7" spans="1:13" ht="27.75" customHeight="1" x14ac:dyDescent="0.25">
      <c r="A7" s="7"/>
      <c r="B7" s="8"/>
      <c r="C7" s="7"/>
      <c r="D7" s="7"/>
      <c r="E7" s="156" t="s">
        <v>231</v>
      </c>
      <c r="F7" s="156"/>
      <c r="G7" s="156"/>
      <c r="H7" s="156"/>
    </row>
    <row r="8" spans="1:13" ht="24.75" customHeight="1" x14ac:dyDescent="0.25">
      <c r="A8" s="155" t="s">
        <v>0</v>
      </c>
      <c r="B8" s="155" t="s">
        <v>10</v>
      </c>
      <c r="C8" s="155" t="s">
        <v>11</v>
      </c>
      <c r="D8" s="155" t="s">
        <v>12</v>
      </c>
      <c r="E8" s="155"/>
      <c r="F8" s="155"/>
      <c r="G8" s="155"/>
      <c r="H8" s="155" t="s">
        <v>13</v>
      </c>
    </row>
    <row r="9" spans="1:13" ht="67.5" x14ac:dyDescent="0.25">
      <c r="A9" s="155"/>
      <c r="B9" s="155"/>
      <c r="C9" s="155"/>
      <c r="D9" s="19" t="s">
        <v>14</v>
      </c>
      <c r="E9" s="19" t="s">
        <v>15</v>
      </c>
      <c r="F9" s="19" t="s">
        <v>16</v>
      </c>
      <c r="G9" s="19" t="s">
        <v>17</v>
      </c>
      <c r="H9" s="155"/>
    </row>
    <row r="10" spans="1:13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13" ht="18.75" customHeight="1" x14ac:dyDescent="0.25">
      <c r="A11" s="11"/>
      <c r="B11" s="163" t="s">
        <v>18</v>
      </c>
      <c r="C11" s="163"/>
      <c r="D11" s="160"/>
      <c r="E11" s="161"/>
      <c r="F11" s="161"/>
      <c r="G11" s="161"/>
      <c r="H11" s="162"/>
    </row>
    <row r="12" spans="1:13" ht="81" x14ac:dyDescent="0.25">
      <c r="A12" s="20">
        <v>1</v>
      </c>
      <c r="B12" s="21" t="s">
        <v>2</v>
      </c>
      <c r="C12" s="5" t="s">
        <v>233</v>
      </c>
      <c r="D12" s="6" t="s">
        <v>19</v>
      </c>
      <c r="E12" s="6" t="s">
        <v>19</v>
      </c>
      <c r="F12" s="6" t="s">
        <v>19</v>
      </c>
      <c r="G12" s="74">
        <v>0</v>
      </c>
      <c r="H12" s="74">
        <f>G12</f>
        <v>0</v>
      </c>
    </row>
    <row r="13" spans="1:13" ht="17.25" customHeight="1" x14ac:dyDescent="0.25">
      <c r="A13" s="21"/>
      <c r="B13" s="23"/>
      <c r="C13" s="5" t="s">
        <v>20</v>
      </c>
      <c r="D13" s="12"/>
      <c r="E13" s="6" t="s">
        <v>19</v>
      </c>
      <c r="F13" s="6" t="s">
        <v>19</v>
      </c>
      <c r="G13" s="6">
        <f>SUM(G12:G12)</f>
        <v>0</v>
      </c>
      <c r="H13" s="12">
        <f>SUM(H12:H12)</f>
        <v>0</v>
      </c>
    </row>
    <row r="14" spans="1:13" ht="17.25" customHeight="1" x14ac:dyDescent="0.25">
      <c r="A14" s="157" t="s">
        <v>37</v>
      </c>
      <c r="B14" s="158"/>
      <c r="C14" s="159"/>
      <c r="D14" s="160"/>
      <c r="E14" s="161"/>
      <c r="F14" s="161"/>
      <c r="G14" s="161"/>
      <c r="H14" s="162"/>
    </row>
    <row r="15" spans="1:13" s="1" customFormat="1" ht="17.25" customHeight="1" x14ac:dyDescent="0.25">
      <c r="A15" s="21">
        <v>2</v>
      </c>
      <c r="B15" s="22" t="s">
        <v>112</v>
      </c>
      <c r="C15" s="5" t="s">
        <v>113</v>
      </c>
      <c r="D15" s="79" t="e">
        <f>'2-1'!#REF!</f>
        <v>#REF!</v>
      </c>
      <c r="E15" s="6" t="s">
        <v>19</v>
      </c>
      <c r="F15" s="6" t="s">
        <v>19</v>
      </c>
      <c r="G15" s="6" t="s">
        <v>19</v>
      </c>
      <c r="H15" s="12" t="e">
        <f>D15</f>
        <v>#REF!</v>
      </c>
    </row>
    <row r="16" spans="1:13" s="1" customFormat="1" ht="17.25" customHeight="1" x14ac:dyDescent="0.25">
      <c r="A16" s="21"/>
      <c r="B16" s="23"/>
      <c r="C16" s="5" t="s">
        <v>114</v>
      </c>
      <c r="D16" s="12" t="e">
        <f>D15</f>
        <v>#REF!</v>
      </c>
      <c r="E16" s="6" t="s">
        <v>19</v>
      </c>
      <c r="F16" s="6" t="s">
        <v>19</v>
      </c>
      <c r="G16" s="6" t="s">
        <v>19</v>
      </c>
      <c r="H16" s="12" t="e">
        <f>SUM(H15:H15)</f>
        <v>#REF!</v>
      </c>
    </row>
    <row r="17" spans="1:8" ht="17.25" customHeight="1" x14ac:dyDescent="0.25">
      <c r="A17" s="157" t="s">
        <v>22</v>
      </c>
      <c r="B17" s="158"/>
      <c r="C17" s="159"/>
      <c r="D17" s="160"/>
      <c r="E17" s="161"/>
      <c r="F17" s="161"/>
      <c r="G17" s="161"/>
      <c r="H17" s="162"/>
    </row>
    <row r="18" spans="1:8" ht="17.25" customHeight="1" x14ac:dyDescent="0.25">
      <c r="A18" s="21">
        <v>3</v>
      </c>
      <c r="B18" s="22" t="s">
        <v>23</v>
      </c>
      <c r="C18" s="5" t="s">
        <v>3</v>
      </c>
      <c r="D18" s="79" t="e">
        <f>'3-1'!#REF!</f>
        <v>#REF!</v>
      </c>
      <c r="E18" s="6" t="s">
        <v>19</v>
      </c>
      <c r="F18" s="6" t="s">
        <v>19</v>
      </c>
      <c r="G18" s="6" t="s">
        <v>19</v>
      </c>
      <c r="H18" s="12" t="e">
        <f>D18</f>
        <v>#REF!</v>
      </c>
    </row>
    <row r="19" spans="1:8" ht="17.25" customHeight="1" x14ac:dyDescent="0.25">
      <c r="A19" s="21"/>
      <c r="B19" s="23"/>
      <c r="C19" s="5" t="s">
        <v>24</v>
      </c>
      <c r="D19" s="12" t="e">
        <f>D18</f>
        <v>#REF!</v>
      </c>
      <c r="E19" s="6" t="s">
        <v>19</v>
      </c>
      <c r="F19" s="6" t="s">
        <v>19</v>
      </c>
      <c r="G19" s="6" t="s">
        <v>19</v>
      </c>
      <c r="H19" s="12" t="e">
        <f>SUM(H18:H18)</f>
        <v>#REF!</v>
      </c>
    </row>
    <row r="20" spans="1:8" ht="17.25" customHeight="1" x14ac:dyDescent="0.25">
      <c r="A20" s="157" t="s">
        <v>38</v>
      </c>
      <c r="B20" s="158"/>
      <c r="C20" s="159"/>
      <c r="D20" s="160"/>
      <c r="E20" s="161"/>
      <c r="F20" s="161"/>
      <c r="G20" s="161"/>
      <c r="H20" s="162"/>
    </row>
    <row r="21" spans="1:8" s="1" customFormat="1" ht="17.25" customHeight="1" x14ac:dyDescent="0.25">
      <c r="A21" s="21">
        <v>4</v>
      </c>
      <c r="B21" s="22" t="s">
        <v>134</v>
      </c>
      <c r="C21" s="5" t="s">
        <v>177</v>
      </c>
      <c r="D21" s="12" t="e">
        <f>'4-1'!#REF!</f>
        <v>#REF!</v>
      </c>
      <c r="E21" s="6" t="s">
        <v>19</v>
      </c>
      <c r="F21" s="6" t="s">
        <v>19</v>
      </c>
      <c r="G21" s="6" t="s">
        <v>19</v>
      </c>
      <c r="H21" s="12" t="e">
        <f t="shared" ref="H21:H22" si="0">D21</f>
        <v>#REF!</v>
      </c>
    </row>
    <row r="22" spans="1:8" s="1" customFormat="1" ht="17.25" customHeight="1" x14ac:dyDescent="0.25">
      <c r="A22" s="21">
        <v>5</v>
      </c>
      <c r="B22" s="22" t="s">
        <v>143</v>
      </c>
      <c r="C22" s="5" t="s">
        <v>271</v>
      </c>
      <c r="D22" s="12" t="e">
        <f>'4-2'!#REF!</f>
        <v>#REF!</v>
      </c>
      <c r="E22" s="6" t="s">
        <v>19</v>
      </c>
      <c r="F22" s="6" t="s">
        <v>19</v>
      </c>
      <c r="G22" s="6" t="s">
        <v>19</v>
      </c>
      <c r="H22" s="12" t="e">
        <f t="shared" si="0"/>
        <v>#REF!</v>
      </c>
    </row>
    <row r="23" spans="1:8" s="1" customFormat="1" ht="17.25" customHeight="1" x14ac:dyDescent="0.25">
      <c r="A23" s="21">
        <v>6</v>
      </c>
      <c r="B23" s="22" t="s">
        <v>186</v>
      </c>
      <c r="C23" s="5" t="s">
        <v>272</v>
      </c>
      <c r="D23" s="12" t="e">
        <f>'4-3'!#REF!</f>
        <v>#REF!</v>
      </c>
      <c r="E23" s="6" t="s">
        <v>19</v>
      </c>
      <c r="F23" s="6" t="s">
        <v>19</v>
      </c>
      <c r="G23" s="6" t="s">
        <v>19</v>
      </c>
      <c r="H23" s="12" t="e">
        <f t="shared" ref="H23" si="1">D23</f>
        <v>#REF!</v>
      </c>
    </row>
    <row r="24" spans="1:8" s="1" customFormat="1" ht="17.25" customHeight="1" x14ac:dyDescent="0.25">
      <c r="A24" s="21"/>
      <c r="B24" s="23"/>
      <c r="C24" s="5" t="s">
        <v>135</v>
      </c>
      <c r="D24" s="12" t="e">
        <f>SUM(D21:D23)</f>
        <v>#REF!</v>
      </c>
      <c r="E24" s="6" t="s">
        <v>19</v>
      </c>
      <c r="F24" s="6" t="s">
        <v>19</v>
      </c>
      <c r="G24" s="6"/>
      <c r="H24" s="12" t="e">
        <f>SUM(H21:H23)</f>
        <v>#REF!</v>
      </c>
    </row>
    <row r="25" spans="1:8" s="1" customFormat="1" ht="17.25" customHeight="1" x14ac:dyDescent="0.25">
      <c r="A25" s="157" t="s">
        <v>39</v>
      </c>
      <c r="B25" s="158"/>
      <c r="C25" s="159"/>
      <c r="D25" s="160"/>
      <c r="E25" s="161"/>
      <c r="F25" s="161"/>
      <c r="G25" s="161"/>
      <c r="H25" s="162"/>
    </row>
    <row r="26" spans="1:8" s="1" customFormat="1" ht="17.25" customHeight="1" x14ac:dyDescent="0.25">
      <c r="A26" s="21">
        <v>7</v>
      </c>
      <c r="B26" s="22" t="s">
        <v>40</v>
      </c>
      <c r="C26" s="5" t="s">
        <v>109</v>
      </c>
      <c r="D26" s="12" t="e">
        <f>'5-1'!#REF!</f>
        <v>#REF!</v>
      </c>
      <c r="E26" s="6"/>
      <c r="F26" s="6"/>
      <c r="G26" s="6"/>
      <c r="H26" s="12" t="e">
        <f t="shared" ref="H26" si="2">D26</f>
        <v>#REF!</v>
      </c>
    </row>
    <row r="27" spans="1:8" s="1" customFormat="1" ht="17.25" customHeight="1" x14ac:dyDescent="0.25">
      <c r="A27" s="21"/>
      <c r="B27" s="23"/>
      <c r="C27" s="5" t="s">
        <v>41</v>
      </c>
      <c r="D27" s="12" t="e">
        <f>SUM(D26:D26)</f>
        <v>#REF!</v>
      </c>
      <c r="E27" s="6" t="s">
        <v>19</v>
      </c>
      <c r="F27" s="6" t="s">
        <v>19</v>
      </c>
      <c r="G27" s="6"/>
      <c r="H27" s="12" t="e">
        <f>SUM(H26:H26)</f>
        <v>#REF!</v>
      </c>
    </row>
    <row r="28" spans="1:8" ht="17.25" customHeight="1" x14ac:dyDescent="0.25">
      <c r="A28" s="157" t="s">
        <v>25</v>
      </c>
      <c r="B28" s="158"/>
      <c r="C28" s="159"/>
      <c r="D28" s="160"/>
      <c r="E28" s="161"/>
      <c r="F28" s="161"/>
      <c r="G28" s="161"/>
      <c r="H28" s="162"/>
    </row>
    <row r="29" spans="1:8" s="1" customFormat="1" ht="17.25" customHeight="1" x14ac:dyDescent="0.25">
      <c r="A29" s="21">
        <v>8</v>
      </c>
      <c r="B29" s="22" t="s">
        <v>228</v>
      </c>
      <c r="C29" s="5" t="s">
        <v>229</v>
      </c>
      <c r="D29" s="79" t="e">
        <f>'6-1'!#REF!</f>
        <v>#REF!</v>
      </c>
      <c r="E29" s="6" t="s">
        <v>19</v>
      </c>
      <c r="F29" s="6" t="s">
        <v>19</v>
      </c>
      <c r="G29" s="6" t="s">
        <v>19</v>
      </c>
      <c r="H29" s="12" t="e">
        <f>D29</f>
        <v>#REF!</v>
      </c>
    </row>
    <row r="30" spans="1:8" s="1" customFormat="1" ht="17.25" customHeight="1" x14ac:dyDescent="0.25">
      <c r="A30" s="21"/>
      <c r="B30" s="23"/>
      <c r="C30" s="5" t="s">
        <v>230</v>
      </c>
      <c r="D30" s="12" t="e">
        <f>D29</f>
        <v>#REF!</v>
      </c>
      <c r="E30" s="6" t="s">
        <v>19</v>
      </c>
      <c r="F30" s="6" t="s">
        <v>19</v>
      </c>
      <c r="G30" s="6" t="s">
        <v>19</v>
      </c>
      <c r="H30" s="12" t="e">
        <f>SUM(H29:H29)</f>
        <v>#REF!</v>
      </c>
    </row>
    <row r="31" spans="1:8" ht="17.25" customHeight="1" x14ac:dyDescent="0.25">
      <c r="A31" s="157" t="s">
        <v>26</v>
      </c>
      <c r="B31" s="158"/>
      <c r="C31" s="159"/>
      <c r="D31" s="160" t="s">
        <v>21</v>
      </c>
      <c r="E31" s="161"/>
      <c r="F31" s="161"/>
      <c r="G31" s="161"/>
      <c r="H31" s="162"/>
    </row>
    <row r="32" spans="1:8" ht="17.25" customHeight="1" x14ac:dyDescent="0.25">
      <c r="A32" s="157" t="s">
        <v>27</v>
      </c>
      <c r="B32" s="158"/>
      <c r="C32" s="159"/>
      <c r="D32" s="160" t="s">
        <v>21</v>
      </c>
      <c r="E32" s="161"/>
      <c r="F32" s="161"/>
      <c r="G32" s="161"/>
      <c r="H32" s="162"/>
    </row>
    <row r="33" spans="1:10" ht="17.25" customHeight="1" x14ac:dyDescent="0.25">
      <c r="A33" s="21"/>
      <c r="B33" s="23"/>
      <c r="C33" s="5" t="s">
        <v>28</v>
      </c>
      <c r="D33" s="12" t="e">
        <f>D13+D19+D16+D24+D27+D30</f>
        <v>#REF!</v>
      </c>
      <c r="E33" s="6"/>
      <c r="F33" s="6"/>
      <c r="G33" s="6">
        <f>G13</f>
        <v>0</v>
      </c>
      <c r="H33" s="12" t="e">
        <f>H13+H19+H16+H24+H27+D30</f>
        <v>#REF!</v>
      </c>
    </row>
    <row r="34" spans="1:10" ht="17.25" customHeight="1" x14ac:dyDescent="0.25">
      <c r="A34" s="157" t="s">
        <v>29</v>
      </c>
      <c r="B34" s="158"/>
      <c r="C34" s="159"/>
      <c r="D34" s="160" t="s">
        <v>21</v>
      </c>
      <c r="E34" s="161"/>
      <c r="F34" s="161"/>
      <c r="G34" s="161"/>
      <c r="H34" s="162"/>
    </row>
    <row r="35" spans="1:10" ht="17.25" customHeight="1" x14ac:dyDescent="0.25">
      <c r="A35" s="21"/>
      <c r="B35" s="23"/>
      <c r="C35" s="5" t="s">
        <v>30</v>
      </c>
      <c r="D35" s="12" t="e">
        <f>D16+D19+D13+D24+D27+D30</f>
        <v>#REF!</v>
      </c>
      <c r="E35" s="6" t="s">
        <v>19</v>
      </c>
      <c r="F35" s="6" t="s">
        <v>19</v>
      </c>
      <c r="G35" s="12">
        <f>G13</f>
        <v>0</v>
      </c>
      <c r="H35" s="12" t="e">
        <f>H16+H19+H13+H24+H27+D30</f>
        <v>#REF!</v>
      </c>
    </row>
    <row r="36" spans="1:10" ht="17.25" customHeight="1" x14ac:dyDescent="0.25">
      <c r="A36" s="157" t="s">
        <v>31</v>
      </c>
      <c r="B36" s="158"/>
      <c r="C36" s="159"/>
      <c r="D36" s="160" t="s">
        <v>21</v>
      </c>
      <c r="E36" s="161"/>
      <c r="F36" s="161"/>
      <c r="G36" s="161"/>
      <c r="H36" s="162"/>
    </row>
    <row r="37" spans="1:10" ht="17.25" customHeight="1" x14ac:dyDescent="0.25">
      <c r="A37" s="21"/>
      <c r="B37" s="23"/>
      <c r="C37" s="5" t="s">
        <v>32</v>
      </c>
      <c r="D37" s="12" t="e">
        <f>D35</f>
        <v>#REF!</v>
      </c>
      <c r="E37" s="6" t="s">
        <v>19</v>
      </c>
      <c r="F37" s="6" t="s">
        <v>19</v>
      </c>
      <c r="G37" s="6">
        <f>G35</f>
        <v>0</v>
      </c>
      <c r="H37" s="12" t="e">
        <f>H35</f>
        <v>#REF!</v>
      </c>
    </row>
    <row r="38" spans="1:10" ht="17.25" customHeight="1" x14ac:dyDescent="0.25">
      <c r="A38" s="24"/>
      <c r="B38" s="25"/>
      <c r="C38" s="24" t="s">
        <v>33</v>
      </c>
      <c r="D38" s="160" t="s">
        <v>21</v>
      </c>
      <c r="E38" s="161"/>
      <c r="F38" s="161"/>
      <c r="G38" s="161"/>
      <c r="H38" s="162"/>
    </row>
    <row r="39" spans="1:10" ht="17.25" customHeight="1" x14ac:dyDescent="0.25">
      <c r="A39" s="24"/>
      <c r="B39" s="25"/>
      <c r="C39" s="24" t="s">
        <v>34</v>
      </c>
      <c r="D39" s="160" t="s">
        <v>21</v>
      </c>
      <c r="E39" s="161"/>
      <c r="F39" s="161"/>
      <c r="G39" s="161"/>
      <c r="H39" s="162"/>
      <c r="I39" s="88"/>
      <c r="J39" s="88"/>
    </row>
    <row r="40" spans="1:10" ht="81" x14ac:dyDescent="0.25">
      <c r="A40" s="207">
        <v>9</v>
      </c>
      <c r="B40" s="207" t="s">
        <v>235</v>
      </c>
      <c r="C40" s="211" t="s">
        <v>110</v>
      </c>
      <c r="D40" s="208" t="s">
        <v>19</v>
      </c>
      <c r="E40" s="208" t="s">
        <v>19</v>
      </c>
      <c r="F40" s="208" t="s">
        <v>19</v>
      </c>
      <c r="G40" s="180" t="e">
        <f>ROUND(0.03*H37,2)</f>
        <v>#REF!</v>
      </c>
      <c r="H40" s="180" t="e">
        <f>SUM(G40)</f>
        <v>#REF!</v>
      </c>
    </row>
    <row r="41" spans="1:10" x14ac:dyDescent="0.25">
      <c r="A41" s="209"/>
      <c r="B41" s="209"/>
      <c r="C41" s="207" t="s">
        <v>1</v>
      </c>
      <c r="D41" s="180" t="e">
        <f>D37</f>
        <v>#REF!</v>
      </c>
      <c r="E41" s="208" t="s">
        <v>19</v>
      </c>
      <c r="F41" s="208" t="s">
        <v>19</v>
      </c>
      <c r="G41" s="180" t="e">
        <f>G37+G40</f>
        <v>#REF!</v>
      </c>
      <c r="H41" s="180" t="e">
        <f>H37+H40</f>
        <v>#REF!</v>
      </c>
    </row>
    <row r="42" spans="1:10" ht="81" x14ac:dyDescent="0.25">
      <c r="A42" s="207">
        <v>10</v>
      </c>
      <c r="B42" s="207" t="s">
        <v>234</v>
      </c>
      <c r="C42" s="192" t="s">
        <v>35</v>
      </c>
      <c r="D42" s="208" t="s">
        <v>19</v>
      </c>
      <c r="E42" s="208" t="s">
        <v>19</v>
      </c>
      <c r="F42" s="208" t="s">
        <v>19</v>
      </c>
      <c r="G42" s="180" t="e">
        <f>ROUND(0.18*H41,2)</f>
        <v>#REF!</v>
      </c>
      <c r="H42" s="180" t="e">
        <f>ROUND(H41*0.18,2)</f>
        <v>#REF!</v>
      </c>
    </row>
    <row r="43" spans="1:10" x14ac:dyDescent="0.25">
      <c r="A43" s="207"/>
      <c r="B43" s="210"/>
      <c r="C43" s="207" t="s">
        <v>36</v>
      </c>
      <c r="D43" s="180" t="e">
        <f>D41</f>
        <v>#REF!</v>
      </c>
      <c r="E43" s="208" t="s">
        <v>19</v>
      </c>
      <c r="F43" s="208" t="s">
        <v>19</v>
      </c>
      <c r="G43" s="180" t="e">
        <f>SUM(G41:G42)</f>
        <v>#REF!</v>
      </c>
      <c r="H43" s="180" t="e">
        <f>SUM(H41:H42)</f>
        <v>#REF!</v>
      </c>
    </row>
    <row r="44" spans="1:10" x14ac:dyDescent="0.25">
      <c r="A44" s="13"/>
      <c r="B44" s="164"/>
      <c r="C44" s="164"/>
      <c r="D44" s="14"/>
      <c r="E44" s="14"/>
      <c r="F44" s="165"/>
      <c r="G44" s="165"/>
      <c r="H44" s="165"/>
    </row>
    <row r="45" spans="1:10" x14ac:dyDescent="0.25">
      <c r="A45" s="13"/>
      <c r="B45" s="146"/>
      <c r="C45" s="146"/>
      <c r="D45" s="146"/>
      <c r="E45" s="146"/>
      <c r="F45" s="146"/>
      <c r="G45" s="146"/>
      <c r="H45" s="146"/>
    </row>
    <row r="46" spans="1:10" x14ac:dyDescent="0.25">
      <c r="A46" s="13"/>
      <c r="B46" s="146"/>
      <c r="C46" s="146"/>
      <c r="D46" s="146"/>
      <c r="E46" s="146"/>
      <c r="F46" s="146"/>
      <c r="G46" s="146"/>
      <c r="H46" s="146"/>
    </row>
    <row r="47" spans="1:10" x14ac:dyDescent="0.25">
      <c r="A47" s="13"/>
      <c r="B47" s="147"/>
      <c r="C47" s="148"/>
      <c r="D47" s="148"/>
      <c r="E47" s="146"/>
      <c r="F47" s="147"/>
      <c r="G47" s="147"/>
      <c r="H47" s="147"/>
    </row>
    <row r="48" spans="1:10" x14ac:dyDescent="0.25">
      <c r="B48" s="1"/>
      <c r="C48" s="149"/>
      <c r="D48" s="149"/>
      <c r="E48" s="1"/>
      <c r="F48" s="1"/>
      <c r="G48" s="1"/>
      <c r="H48" s="1"/>
    </row>
    <row r="49" spans="2:8" x14ac:dyDescent="0.25">
      <c r="B49" s="1"/>
      <c r="C49" s="146"/>
      <c r="D49" s="146"/>
      <c r="E49" s="1"/>
      <c r="F49" s="1"/>
      <c r="G49" s="1"/>
      <c r="H49" s="1"/>
    </row>
    <row r="50" spans="2:8" x14ac:dyDescent="0.25">
      <c r="B50" s="1"/>
      <c r="C50" s="146"/>
      <c r="D50" s="146"/>
      <c r="E50" s="1"/>
      <c r="F50" s="1"/>
      <c r="G50" s="1"/>
      <c r="H50" s="1"/>
    </row>
    <row r="51" spans="2:8" x14ac:dyDescent="0.25">
      <c r="B51" s="1"/>
      <c r="C51" s="149"/>
      <c r="D51" s="149"/>
      <c r="E51" s="1"/>
      <c r="F51" s="1"/>
      <c r="G51" s="1"/>
      <c r="H51" s="1"/>
    </row>
    <row r="52" spans="2:8" x14ac:dyDescent="0.25">
      <c r="B52" s="1"/>
      <c r="C52" s="146"/>
      <c r="D52" s="146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</sheetData>
  <mergeCells count="38">
    <mergeCell ref="A36:C36"/>
    <mergeCell ref="D36:H36"/>
    <mergeCell ref="D38:H38"/>
    <mergeCell ref="B44:C44"/>
    <mergeCell ref="F44:H44"/>
    <mergeCell ref="D39:H39"/>
    <mergeCell ref="A31:C31"/>
    <mergeCell ref="D31:H31"/>
    <mergeCell ref="A32:C32"/>
    <mergeCell ref="D32:H32"/>
    <mergeCell ref="A34:C34"/>
    <mergeCell ref="D34:H34"/>
    <mergeCell ref="A25:C25"/>
    <mergeCell ref="D25:H25"/>
    <mergeCell ref="A28:C28"/>
    <mergeCell ref="D28:H28"/>
    <mergeCell ref="B11:C11"/>
    <mergeCell ref="D11:H11"/>
    <mergeCell ref="A17:C17"/>
    <mergeCell ref="D17:H17"/>
    <mergeCell ref="A14:C14"/>
    <mergeCell ref="D14:H14"/>
    <mergeCell ref="A20:C20"/>
    <mergeCell ref="D20:H20"/>
    <mergeCell ref="A5:H5"/>
    <mergeCell ref="A6:H6"/>
    <mergeCell ref="A8:A9"/>
    <mergeCell ref="B8:B9"/>
    <mergeCell ref="C8:C9"/>
    <mergeCell ref="D8:G8"/>
    <mergeCell ref="H8:H9"/>
    <mergeCell ref="E7:H7"/>
    <mergeCell ref="F1:H1"/>
    <mergeCell ref="A2:B2"/>
    <mergeCell ref="C2:E2"/>
    <mergeCell ref="G2:H2"/>
    <mergeCell ref="C3:E3"/>
    <mergeCell ref="G3:H3"/>
  </mergeCells>
  <conditionalFormatting sqref="B12">
    <cfRule type="cellIs" dxfId="252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scale="94" orientation="landscape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view="pageBreakPreview" zoomScale="130" zoomScaleNormal="100" zoomScaleSheetLayoutView="130" workbookViewId="0">
      <selection activeCell="L59" sqref="L59"/>
    </sheetView>
  </sheetViews>
  <sheetFormatPr defaultRowHeight="12.75" x14ac:dyDescent="0.2"/>
  <cols>
    <col min="1" max="1" width="3.140625" style="81" customWidth="1"/>
    <col min="2" max="2" width="10.5703125" style="81" customWidth="1"/>
    <col min="3" max="3" width="28.5703125" style="93" customWidth="1"/>
    <col min="4" max="4" width="7.7109375" style="81" customWidth="1"/>
    <col min="5" max="5" width="11.42578125" style="81" customWidth="1"/>
    <col min="6" max="6" width="9" style="81" customWidth="1"/>
    <col min="7" max="8" width="7.5703125" style="81" customWidth="1"/>
    <col min="9" max="10" width="7.42578125" style="81" customWidth="1"/>
    <col min="11" max="11" width="8" style="81" customWidth="1"/>
    <col min="12" max="16384" width="9.140625" style="81"/>
  </cols>
  <sheetData>
    <row r="1" spans="1:256" ht="14.25" customHeight="1" x14ac:dyDescent="0.25">
      <c r="A1" s="170" t="s">
        <v>111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x14ac:dyDescent="0.2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3.5" customHeight="1" x14ac:dyDescent="0.2">
      <c r="A3" s="172" t="s">
        <v>147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" x14ac:dyDescent="0.2">
      <c r="A4" s="173"/>
      <c r="B4" s="173"/>
      <c r="C4" s="173"/>
      <c r="D4" s="173"/>
      <c r="E4" s="173"/>
      <c r="F4" s="173"/>
      <c r="G4" s="71"/>
      <c r="H4" s="174"/>
      <c r="I4" s="174"/>
      <c r="J4" s="174"/>
      <c r="K4" s="174"/>
      <c r="L4" s="29"/>
      <c r="M4" s="94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3.5" x14ac:dyDescent="0.2">
      <c r="A5" s="30"/>
      <c r="B5" s="30"/>
      <c r="C5" s="90"/>
      <c r="D5" s="31"/>
      <c r="E5" s="31"/>
      <c r="F5" s="29"/>
      <c r="G5" s="32"/>
      <c r="H5" s="169"/>
      <c r="I5" s="169"/>
      <c r="J5" s="169"/>
      <c r="K5" s="169"/>
      <c r="L5" s="29"/>
      <c r="M5" s="94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32.25" customHeight="1" x14ac:dyDescent="0.2">
      <c r="A6" s="184" t="s">
        <v>0</v>
      </c>
      <c r="B6" s="185" t="s">
        <v>42</v>
      </c>
      <c r="C6" s="186" t="s">
        <v>43</v>
      </c>
      <c r="D6" s="184" t="s">
        <v>44</v>
      </c>
      <c r="E6" s="187" t="s">
        <v>45</v>
      </c>
      <c r="F6" s="188"/>
      <c r="G6" s="187" t="s">
        <v>46</v>
      </c>
      <c r="H6" s="188"/>
      <c r="I6" s="187" t="s">
        <v>47</v>
      </c>
      <c r="J6" s="188"/>
      <c r="K6" s="187" t="s">
        <v>48</v>
      </c>
      <c r="L6" s="188"/>
      <c r="M6" s="189" t="s">
        <v>49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32.25" customHeight="1" x14ac:dyDescent="0.2">
      <c r="A7" s="184"/>
      <c r="B7" s="190"/>
      <c r="C7" s="191"/>
      <c r="D7" s="184"/>
      <c r="E7" s="192" t="s">
        <v>50</v>
      </c>
      <c r="F7" s="192" t="s">
        <v>1</v>
      </c>
      <c r="G7" s="192" t="s">
        <v>99</v>
      </c>
      <c r="H7" s="193" t="s">
        <v>49</v>
      </c>
      <c r="I7" s="194" t="s">
        <v>99</v>
      </c>
      <c r="J7" s="192" t="s">
        <v>49</v>
      </c>
      <c r="K7" s="192" t="s">
        <v>99</v>
      </c>
      <c r="L7" s="195" t="s">
        <v>49</v>
      </c>
      <c r="M7" s="189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4.25" customHeight="1" x14ac:dyDescent="0.2">
      <c r="A8" s="33">
        <v>1</v>
      </c>
      <c r="B8" s="34">
        <v>2</v>
      </c>
      <c r="C8" s="91">
        <v>3</v>
      </c>
      <c r="D8" s="34">
        <v>4</v>
      </c>
      <c r="E8" s="33">
        <v>5</v>
      </c>
      <c r="F8" s="34">
        <v>6</v>
      </c>
      <c r="G8" s="35">
        <v>7</v>
      </c>
      <c r="H8" s="34">
        <v>8</v>
      </c>
      <c r="I8" s="33">
        <v>9</v>
      </c>
      <c r="J8" s="34">
        <v>10</v>
      </c>
      <c r="K8" s="33">
        <v>11</v>
      </c>
      <c r="L8" s="35">
        <v>12</v>
      </c>
      <c r="M8" s="34" t="s">
        <v>51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27" customFormat="1" ht="54" x14ac:dyDescent="0.25">
      <c r="A9" s="3">
        <v>1</v>
      </c>
      <c r="B9" s="73" t="s">
        <v>104</v>
      </c>
      <c r="C9" s="53" t="s">
        <v>148</v>
      </c>
      <c r="D9" s="54" t="s">
        <v>62</v>
      </c>
      <c r="E9" s="54"/>
      <c r="F9" s="77">
        <v>2.0193699999999999</v>
      </c>
      <c r="G9" s="3"/>
      <c r="H9" s="3"/>
      <c r="I9" s="39"/>
      <c r="J9" s="45"/>
      <c r="K9" s="3"/>
      <c r="L9" s="39"/>
      <c r="M9" s="45"/>
      <c r="N9" s="46"/>
    </row>
    <row r="10" spans="1:256" s="58" customFormat="1" ht="13.5" x14ac:dyDescent="0.25">
      <c r="A10" s="3"/>
      <c r="B10" s="56"/>
      <c r="C10" s="4" t="s">
        <v>64</v>
      </c>
      <c r="D10" s="3" t="s">
        <v>65</v>
      </c>
      <c r="E10" s="39">
        <v>20</v>
      </c>
      <c r="F10" s="39">
        <f>ROUND(E10*F9,2)</f>
        <v>40.39</v>
      </c>
      <c r="G10" s="57"/>
      <c r="H10" s="57"/>
      <c r="I10" s="39">
        <v>0</v>
      </c>
      <c r="J10" s="39">
        <f>ROUND(I10*F10,2)</f>
        <v>0</v>
      </c>
      <c r="K10" s="57"/>
      <c r="L10" s="39"/>
      <c r="M10" s="39">
        <f>L10+J10+H10</f>
        <v>0</v>
      </c>
    </row>
    <row r="11" spans="1:256" s="58" customFormat="1" ht="15.75" x14ac:dyDescent="0.25">
      <c r="A11" s="3"/>
      <c r="B11" s="56"/>
      <c r="C11" s="4" t="s">
        <v>98</v>
      </c>
      <c r="D11" s="3" t="s">
        <v>94</v>
      </c>
      <c r="E11" s="39">
        <v>44.8</v>
      </c>
      <c r="F11" s="39">
        <f>ROUND(E11*F9,2)</f>
        <v>90.47</v>
      </c>
      <c r="G11" s="57"/>
      <c r="H11" s="57"/>
      <c r="I11" s="3"/>
      <c r="J11" s="45"/>
      <c r="K11" s="3">
        <v>0</v>
      </c>
      <c r="L11" s="39">
        <f>ROUND(K11*F11,2)</f>
        <v>0</v>
      </c>
      <c r="M11" s="39">
        <f>L11+J11+H11</f>
        <v>0</v>
      </c>
    </row>
    <row r="12" spans="1:256" s="31" customFormat="1" ht="13.5" x14ac:dyDescent="0.25">
      <c r="A12" s="3"/>
      <c r="B12" s="59"/>
      <c r="C12" s="5" t="s">
        <v>55</v>
      </c>
      <c r="D12" s="3" t="s">
        <v>66</v>
      </c>
      <c r="E12" s="39">
        <v>2.1</v>
      </c>
      <c r="F12" s="39">
        <f>ROUND(E12*F9,2)</f>
        <v>4.24</v>
      </c>
      <c r="G12" s="39"/>
      <c r="H12" s="45"/>
      <c r="I12" s="39"/>
      <c r="J12" s="45"/>
      <c r="K12" s="39">
        <v>0</v>
      </c>
      <c r="L12" s="39">
        <f>ROUND(F12*K12,2)</f>
        <v>0</v>
      </c>
      <c r="M12" s="39">
        <f>L12+J12+H12</f>
        <v>0</v>
      </c>
      <c r="N12" s="27"/>
    </row>
    <row r="13" spans="1:256" s="2" customFormat="1" ht="15.75" x14ac:dyDescent="0.25">
      <c r="A13" s="60"/>
      <c r="B13" s="60"/>
      <c r="C13" s="89" t="s">
        <v>67</v>
      </c>
      <c r="D13" s="61" t="s">
        <v>68</v>
      </c>
      <c r="E13" s="12">
        <v>0.05</v>
      </c>
      <c r="F13" s="39">
        <f>ROUND(E13*F9,2)</f>
        <v>0.1</v>
      </c>
      <c r="G13" s="12">
        <v>0</v>
      </c>
      <c r="H13" s="62">
        <f>ROUND(F13*G13,2)</f>
        <v>0</v>
      </c>
      <c r="I13" s="60"/>
      <c r="J13" s="45"/>
      <c r="K13" s="60"/>
      <c r="L13" s="39"/>
      <c r="M13" s="39">
        <f>L13+J13+H13</f>
        <v>0</v>
      </c>
    </row>
    <row r="14" spans="1:256" s="31" customFormat="1" ht="27" x14ac:dyDescent="0.25">
      <c r="A14" s="3">
        <v>2</v>
      </c>
      <c r="B14" s="22" t="s">
        <v>236</v>
      </c>
      <c r="C14" s="36" t="s">
        <v>178</v>
      </c>
      <c r="D14" s="39" t="s">
        <v>53</v>
      </c>
      <c r="E14" s="37"/>
      <c r="F14" s="38">
        <f>F9*1.95*1000</f>
        <v>3937.7714999999998</v>
      </c>
      <c r="G14" s="39"/>
      <c r="H14" s="39"/>
      <c r="I14" s="39"/>
      <c r="J14" s="39"/>
      <c r="K14" s="39">
        <v>0</v>
      </c>
      <c r="L14" s="39">
        <f>ROUND(F14*K14,2)</f>
        <v>0</v>
      </c>
      <c r="M14" s="39">
        <f>L14+J14+H14</f>
        <v>0</v>
      </c>
    </row>
    <row r="15" spans="1:256" s="27" customFormat="1" ht="13.5" x14ac:dyDescent="0.25">
      <c r="A15" s="3">
        <v>3</v>
      </c>
      <c r="B15" s="73" t="s">
        <v>69</v>
      </c>
      <c r="C15" s="5" t="s">
        <v>70</v>
      </c>
      <c r="D15" s="54" t="s">
        <v>71</v>
      </c>
      <c r="E15" s="54"/>
      <c r="F15" s="77">
        <v>2.0193699999999999</v>
      </c>
      <c r="G15" s="3"/>
      <c r="H15" s="3"/>
      <c r="I15" s="39"/>
      <c r="J15" s="45"/>
      <c r="K15" s="3"/>
      <c r="L15" s="39"/>
      <c r="M15" s="39"/>
      <c r="N15" s="46"/>
    </row>
    <row r="16" spans="1:256" s="27" customFormat="1" ht="13.5" x14ac:dyDescent="0.25">
      <c r="A16" s="3"/>
      <c r="B16" s="43"/>
      <c r="C16" s="5" t="s">
        <v>63</v>
      </c>
      <c r="D16" s="54" t="s">
        <v>65</v>
      </c>
      <c r="E16" s="54">
        <v>3.23</v>
      </c>
      <c r="F16" s="37">
        <f>ROUND(F15*E16,2)</f>
        <v>6.52</v>
      </c>
      <c r="G16" s="3"/>
      <c r="H16" s="3"/>
      <c r="I16" s="39">
        <v>0</v>
      </c>
      <c r="J16" s="39">
        <f>ROUND(F16*I16,2)</f>
        <v>0</v>
      </c>
      <c r="K16" s="3"/>
      <c r="L16" s="39"/>
      <c r="M16" s="39">
        <f>H16+J16+L16</f>
        <v>0</v>
      </c>
      <c r="N16" s="46"/>
    </row>
    <row r="17" spans="1:14" s="27" customFormat="1" ht="13.5" x14ac:dyDescent="0.25">
      <c r="A17" s="3"/>
      <c r="B17" s="43"/>
      <c r="C17" s="5" t="s">
        <v>88</v>
      </c>
      <c r="D17" s="54" t="s">
        <v>57</v>
      </c>
      <c r="E17" s="54">
        <v>3.62</v>
      </c>
      <c r="F17" s="37">
        <f>ROUND(F15*E17,2)</f>
        <v>7.31</v>
      </c>
      <c r="G17" s="3"/>
      <c r="H17" s="3"/>
      <c r="I17" s="39"/>
      <c r="J17" s="45"/>
      <c r="K17" s="3">
        <v>0</v>
      </c>
      <c r="L17" s="39">
        <f>ROUND(F17*K17,2)</f>
        <v>0</v>
      </c>
      <c r="M17" s="39">
        <f>H17+J17+L17</f>
        <v>0</v>
      </c>
      <c r="N17" s="46"/>
    </row>
    <row r="18" spans="1:14" s="27" customFormat="1" ht="13.5" x14ac:dyDescent="0.25">
      <c r="A18" s="3"/>
      <c r="B18" s="43"/>
      <c r="C18" s="5" t="s">
        <v>55</v>
      </c>
      <c r="D18" s="54" t="s">
        <v>56</v>
      </c>
      <c r="E18" s="54">
        <v>0.18</v>
      </c>
      <c r="F18" s="37">
        <f>ROUND(F15*E18,2)</f>
        <v>0.36</v>
      </c>
      <c r="G18" s="3"/>
      <c r="H18" s="3"/>
      <c r="I18" s="39"/>
      <c r="J18" s="45"/>
      <c r="K18" s="3">
        <v>0</v>
      </c>
      <c r="L18" s="39">
        <f>ROUND(F18*K18,2)</f>
        <v>0</v>
      </c>
      <c r="M18" s="39">
        <f>H18+J18+L18</f>
        <v>0</v>
      </c>
      <c r="N18" s="46"/>
    </row>
    <row r="19" spans="1:14" s="27" customFormat="1" ht="13.5" x14ac:dyDescent="0.25">
      <c r="A19" s="3"/>
      <c r="B19" s="43"/>
      <c r="C19" s="5" t="s">
        <v>67</v>
      </c>
      <c r="D19" s="54" t="s">
        <v>54</v>
      </c>
      <c r="E19" s="54">
        <v>0.04</v>
      </c>
      <c r="F19" s="37">
        <f>ROUND(F15*E19,2)</f>
        <v>0.08</v>
      </c>
      <c r="G19" s="3">
        <v>0</v>
      </c>
      <c r="H19" s="3">
        <f>ROUND(F19*G19,2)</f>
        <v>0</v>
      </c>
      <c r="I19" s="39"/>
      <c r="J19" s="45"/>
      <c r="K19" s="3"/>
      <c r="L19" s="39"/>
      <c r="M19" s="39">
        <f>H19+J19+L19</f>
        <v>0</v>
      </c>
      <c r="N19" s="46"/>
    </row>
    <row r="20" spans="1:14" s="27" customFormat="1" ht="40.5" x14ac:dyDescent="0.25">
      <c r="A20" s="3">
        <v>4</v>
      </c>
      <c r="B20" s="73" t="s">
        <v>115</v>
      </c>
      <c r="C20" s="5" t="s">
        <v>145</v>
      </c>
      <c r="D20" s="54" t="s">
        <v>54</v>
      </c>
      <c r="E20" s="54"/>
      <c r="F20" s="55">
        <v>224.37</v>
      </c>
      <c r="G20" s="3"/>
      <c r="H20" s="3"/>
      <c r="I20" s="39"/>
      <c r="J20" s="45"/>
      <c r="K20" s="3"/>
      <c r="L20" s="39"/>
      <c r="M20" s="39"/>
      <c r="N20" s="46"/>
    </row>
    <row r="21" spans="1:14" s="27" customFormat="1" ht="13.5" x14ac:dyDescent="0.25">
      <c r="A21" s="3"/>
      <c r="B21" s="43"/>
      <c r="C21" s="5" t="s">
        <v>63</v>
      </c>
      <c r="D21" s="54" t="s">
        <v>65</v>
      </c>
      <c r="E21" s="54">
        <v>2.1</v>
      </c>
      <c r="F21" s="37">
        <f>ROUND(F20*E21,2)</f>
        <v>471.18</v>
      </c>
      <c r="G21" s="3"/>
      <c r="H21" s="3"/>
      <c r="I21" s="39">
        <v>0</v>
      </c>
      <c r="J21" s="39">
        <f>ROUND(F21*I21,2)</f>
        <v>0</v>
      </c>
      <c r="K21" s="3"/>
      <c r="L21" s="39"/>
      <c r="M21" s="39">
        <f>H21+J21+L21</f>
        <v>0</v>
      </c>
      <c r="N21" s="46"/>
    </row>
    <row r="22" spans="1:14" s="31" customFormat="1" ht="27" x14ac:dyDescent="0.25">
      <c r="A22" s="3">
        <v>5</v>
      </c>
      <c r="B22" s="22" t="s">
        <v>236</v>
      </c>
      <c r="C22" s="36" t="s">
        <v>179</v>
      </c>
      <c r="D22" s="39" t="s">
        <v>53</v>
      </c>
      <c r="E22" s="37"/>
      <c r="F22" s="38">
        <f>F20*1.95</f>
        <v>437.5215</v>
      </c>
      <c r="G22" s="39"/>
      <c r="H22" s="39"/>
      <c r="I22" s="39"/>
      <c r="J22" s="39"/>
      <c r="K22" s="39">
        <v>0</v>
      </c>
      <c r="L22" s="39">
        <f>ROUND(F22*K22,2)</f>
        <v>0</v>
      </c>
      <c r="M22" s="39">
        <f>L22+J22+H22</f>
        <v>0</v>
      </c>
    </row>
    <row r="23" spans="1:14" s="27" customFormat="1" ht="13.5" x14ac:dyDescent="0.25">
      <c r="A23" s="3">
        <v>6</v>
      </c>
      <c r="B23" s="73" t="s">
        <v>69</v>
      </c>
      <c r="C23" s="5" t="s">
        <v>70</v>
      </c>
      <c r="D23" s="54" t="s">
        <v>71</v>
      </c>
      <c r="E23" s="54"/>
      <c r="F23" s="77">
        <v>0.22437000000000001</v>
      </c>
      <c r="G23" s="3"/>
      <c r="H23" s="3"/>
      <c r="I23" s="39"/>
      <c r="J23" s="45"/>
      <c r="K23" s="3"/>
      <c r="L23" s="39"/>
      <c r="M23" s="39"/>
      <c r="N23" s="46"/>
    </row>
    <row r="24" spans="1:14" s="27" customFormat="1" ht="13.5" x14ac:dyDescent="0.25">
      <c r="A24" s="3"/>
      <c r="B24" s="43"/>
      <c r="C24" s="5" t="s">
        <v>63</v>
      </c>
      <c r="D24" s="54" t="s">
        <v>65</v>
      </c>
      <c r="E24" s="54">
        <v>3.23</v>
      </c>
      <c r="F24" s="37">
        <f>ROUND(F23*E24,2)</f>
        <v>0.72</v>
      </c>
      <c r="G24" s="3"/>
      <c r="H24" s="3"/>
      <c r="I24" s="39">
        <v>0</v>
      </c>
      <c r="J24" s="39">
        <f>ROUND(F24*I24,2)</f>
        <v>0</v>
      </c>
      <c r="K24" s="3"/>
      <c r="L24" s="39"/>
      <c r="M24" s="39">
        <f>H24+J24+L24</f>
        <v>0</v>
      </c>
      <c r="N24" s="46"/>
    </row>
    <row r="25" spans="1:14" s="27" customFormat="1" ht="13.5" x14ac:dyDescent="0.25">
      <c r="A25" s="3"/>
      <c r="B25" s="43"/>
      <c r="C25" s="5" t="s">
        <v>88</v>
      </c>
      <c r="D25" s="54" t="s">
        <v>57</v>
      </c>
      <c r="E25" s="54">
        <v>3.62</v>
      </c>
      <c r="F25" s="37">
        <f>ROUND(F23*E25,2)</f>
        <v>0.81</v>
      </c>
      <c r="G25" s="3"/>
      <c r="H25" s="3"/>
      <c r="I25" s="39"/>
      <c r="J25" s="45"/>
      <c r="K25" s="3">
        <v>0</v>
      </c>
      <c r="L25" s="39">
        <f>ROUND(F25*K25,2)</f>
        <v>0</v>
      </c>
      <c r="M25" s="39">
        <f>H25+J25+L25</f>
        <v>0</v>
      </c>
      <c r="N25" s="46"/>
    </row>
    <row r="26" spans="1:14" s="27" customFormat="1" ht="13.5" x14ac:dyDescent="0.25">
      <c r="A26" s="3"/>
      <c r="B26" s="43"/>
      <c r="C26" s="5" t="s">
        <v>55</v>
      </c>
      <c r="D26" s="54" t="s">
        <v>56</v>
      </c>
      <c r="E26" s="54">
        <v>0.18</v>
      </c>
      <c r="F26" s="37">
        <f>ROUND(F23*E26,2)</f>
        <v>0.04</v>
      </c>
      <c r="G26" s="3"/>
      <c r="H26" s="3"/>
      <c r="I26" s="39"/>
      <c r="J26" s="45"/>
      <c r="K26" s="3">
        <v>0</v>
      </c>
      <c r="L26" s="39">
        <f>ROUND(F26*K26,2)</f>
        <v>0</v>
      </c>
      <c r="M26" s="39">
        <f>H26+J26+L26</f>
        <v>0</v>
      </c>
      <c r="N26" s="46"/>
    </row>
    <row r="27" spans="1:14" s="27" customFormat="1" ht="13.5" x14ac:dyDescent="0.25">
      <c r="A27" s="3"/>
      <c r="B27" s="43"/>
      <c r="C27" s="5" t="s">
        <v>67</v>
      </c>
      <c r="D27" s="54" t="s">
        <v>54</v>
      </c>
      <c r="E27" s="54">
        <v>0.04</v>
      </c>
      <c r="F27" s="37">
        <f>ROUND(F23*E27,2)</f>
        <v>0.01</v>
      </c>
      <c r="G27" s="3">
        <v>0</v>
      </c>
      <c r="H27" s="3">
        <f>ROUND(F27*G27,2)</f>
        <v>0</v>
      </c>
      <c r="I27" s="39"/>
      <c r="J27" s="45"/>
      <c r="K27" s="3"/>
      <c r="L27" s="39"/>
      <c r="M27" s="39">
        <f>H27+J27+L27</f>
        <v>0</v>
      </c>
      <c r="N27" s="46"/>
    </row>
    <row r="28" spans="1:14" s="27" customFormat="1" ht="54" x14ac:dyDescent="0.25">
      <c r="A28" s="3">
        <v>7</v>
      </c>
      <c r="B28" s="73" t="s">
        <v>104</v>
      </c>
      <c r="C28" s="53" t="s">
        <v>187</v>
      </c>
      <c r="D28" s="54" t="s">
        <v>62</v>
      </c>
      <c r="E28" s="54"/>
      <c r="F28" s="77">
        <v>0.23322000000000001</v>
      </c>
      <c r="G28" s="3"/>
      <c r="H28" s="3"/>
      <c r="I28" s="39"/>
      <c r="J28" s="45"/>
      <c r="K28" s="3"/>
      <c r="L28" s="39"/>
      <c r="M28" s="45"/>
      <c r="N28" s="46"/>
    </row>
    <row r="29" spans="1:14" s="58" customFormat="1" ht="13.5" x14ac:dyDescent="0.25">
      <c r="A29" s="3"/>
      <c r="B29" s="56"/>
      <c r="C29" s="4" t="s">
        <v>64</v>
      </c>
      <c r="D29" s="3" t="s">
        <v>65</v>
      </c>
      <c r="E29" s="39">
        <v>20</v>
      </c>
      <c r="F29" s="39">
        <f>ROUND(E29*F28,2)</f>
        <v>4.66</v>
      </c>
      <c r="G29" s="57"/>
      <c r="H29" s="57"/>
      <c r="I29" s="39">
        <v>0</v>
      </c>
      <c r="J29" s="39">
        <f>ROUND(I29*F29,2)</f>
        <v>0</v>
      </c>
      <c r="K29" s="57"/>
      <c r="L29" s="39"/>
      <c r="M29" s="39">
        <f>L29+J29+H29</f>
        <v>0</v>
      </c>
    </row>
    <row r="30" spans="1:14" s="58" customFormat="1" ht="15.75" x14ac:dyDescent="0.25">
      <c r="A30" s="3"/>
      <c r="B30" s="56"/>
      <c r="C30" s="4" t="s">
        <v>98</v>
      </c>
      <c r="D30" s="3" t="s">
        <v>94</v>
      </c>
      <c r="E30" s="39">
        <v>44.8</v>
      </c>
      <c r="F30" s="39">
        <f>ROUND(E30*F28,2)</f>
        <v>10.45</v>
      </c>
      <c r="G30" s="57"/>
      <c r="H30" s="57"/>
      <c r="I30" s="3"/>
      <c r="J30" s="45"/>
      <c r="K30" s="3">
        <v>0</v>
      </c>
      <c r="L30" s="39">
        <f>ROUND(K30*F30,2)</f>
        <v>0</v>
      </c>
      <c r="M30" s="39">
        <f>L30+J30+H30</f>
        <v>0</v>
      </c>
    </row>
    <row r="31" spans="1:14" s="31" customFormat="1" ht="13.5" x14ac:dyDescent="0.25">
      <c r="A31" s="3"/>
      <c r="B31" s="59"/>
      <c r="C31" s="5" t="s">
        <v>55</v>
      </c>
      <c r="D31" s="3" t="s">
        <v>66</v>
      </c>
      <c r="E31" s="39">
        <v>2.1</v>
      </c>
      <c r="F31" s="39">
        <f>ROUND(E31*F28,2)</f>
        <v>0.49</v>
      </c>
      <c r="G31" s="39"/>
      <c r="H31" s="45"/>
      <c r="I31" s="39"/>
      <c r="J31" s="45"/>
      <c r="K31" s="39">
        <v>0</v>
      </c>
      <c r="L31" s="39">
        <f>ROUND(F31*K31,2)</f>
        <v>0</v>
      </c>
      <c r="M31" s="39">
        <f>L31+J31+H31</f>
        <v>0</v>
      </c>
      <c r="N31" s="27"/>
    </row>
    <row r="32" spans="1:14" s="2" customFormat="1" ht="15.75" x14ac:dyDescent="0.25">
      <c r="A32" s="60"/>
      <c r="B32" s="60"/>
      <c r="C32" s="89" t="s">
        <v>67</v>
      </c>
      <c r="D32" s="61" t="s">
        <v>68</v>
      </c>
      <c r="E32" s="12">
        <v>0.05</v>
      </c>
      <c r="F32" s="39">
        <f>ROUND(E32*F28,2)</f>
        <v>0.01</v>
      </c>
      <c r="G32" s="12">
        <v>0</v>
      </c>
      <c r="H32" s="62">
        <f>ROUND(F32*G32,2)</f>
        <v>0</v>
      </c>
      <c r="I32" s="60"/>
      <c r="J32" s="45"/>
      <c r="K32" s="60"/>
      <c r="L32" s="39"/>
      <c r="M32" s="39">
        <f>L32+J32+H32</f>
        <v>0</v>
      </c>
    </row>
    <row r="33" spans="1:14" s="31" customFormat="1" ht="27" x14ac:dyDescent="0.25">
      <c r="A33" s="3">
        <v>8</v>
      </c>
      <c r="B33" s="22" t="s">
        <v>236</v>
      </c>
      <c r="C33" s="36" t="s">
        <v>178</v>
      </c>
      <c r="D33" s="39" t="s">
        <v>53</v>
      </c>
      <c r="E33" s="37"/>
      <c r="F33" s="38">
        <f>F28*1.95*1000</f>
        <v>454.779</v>
      </c>
      <c r="G33" s="39"/>
      <c r="H33" s="39"/>
      <c r="I33" s="39"/>
      <c r="J33" s="39"/>
      <c r="K33" s="39">
        <v>0</v>
      </c>
      <c r="L33" s="39">
        <f>ROUND(F33*K33,2)</f>
        <v>0</v>
      </c>
      <c r="M33" s="39">
        <f>L33+J33+H33</f>
        <v>0</v>
      </c>
    </row>
    <row r="34" spans="1:14" s="27" customFormat="1" ht="13.5" x14ac:dyDescent="0.25">
      <c r="A34" s="3">
        <v>9</v>
      </c>
      <c r="B34" s="73" t="s">
        <v>69</v>
      </c>
      <c r="C34" s="5" t="s">
        <v>70</v>
      </c>
      <c r="D34" s="54" t="s">
        <v>71</v>
      </c>
      <c r="E34" s="54"/>
      <c r="F34" s="77">
        <v>0.23322000000000001</v>
      </c>
      <c r="G34" s="3"/>
      <c r="H34" s="3"/>
      <c r="I34" s="39"/>
      <c r="J34" s="45"/>
      <c r="K34" s="3"/>
      <c r="L34" s="39"/>
      <c r="M34" s="39"/>
      <c r="N34" s="46"/>
    </row>
    <row r="35" spans="1:14" s="27" customFormat="1" ht="13.5" x14ac:dyDescent="0.25">
      <c r="A35" s="3"/>
      <c r="B35" s="43"/>
      <c r="C35" s="5" t="s">
        <v>63</v>
      </c>
      <c r="D35" s="54" t="s">
        <v>65</v>
      </c>
      <c r="E35" s="54">
        <v>3.23</v>
      </c>
      <c r="F35" s="37">
        <f>ROUND(F34*E35,2)</f>
        <v>0.75</v>
      </c>
      <c r="G35" s="3"/>
      <c r="H35" s="3"/>
      <c r="I35" s="39">
        <v>0</v>
      </c>
      <c r="J35" s="39">
        <f>ROUND(F35*I35,2)</f>
        <v>0</v>
      </c>
      <c r="K35" s="3"/>
      <c r="L35" s="39"/>
      <c r="M35" s="39">
        <f>H35+J35+L35</f>
        <v>0</v>
      </c>
      <c r="N35" s="46"/>
    </row>
    <row r="36" spans="1:14" s="27" customFormat="1" ht="13.5" x14ac:dyDescent="0.25">
      <c r="A36" s="3"/>
      <c r="B36" s="43"/>
      <c r="C36" s="5" t="s">
        <v>88</v>
      </c>
      <c r="D36" s="54" t="s">
        <v>57</v>
      </c>
      <c r="E36" s="54">
        <v>3.62</v>
      </c>
      <c r="F36" s="37">
        <f>ROUND(F34*E36,2)</f>
        <v>0.84</v>
      </c>
      <c r="G36" s="3"/>
      <c r="H36" s="3"/>
      <c r="I36" s="39"/>
      <c r="J36" s="45"/>
      <c r="K36" s="3">
        <v>0</v>
      </c>
      <c r="L36" s="39">
        <f>ROUND(F36*K36,2)</f>
        <v>0</v>
      </c>
      <c r="M36" s="39">
        <f>H36+J36+L36</f>
        <v>0</v>
      </c>
      <c r="N36" s="46"/>
    </row>
    <row r="37" spans="1:14" s="27" customFormat="1" ht="13.5" x14ac:dyDescent="0.25">
      <c r="A37" s="3"/>
      <c r="B37" s="43"/>
      <c r="C37" s="5" t="s">
        <v>55</v>
      </c>
      <c r="D37" s="54" t="s">
        <v>56</v>
      </c>
      <c r="E37" s="54">
        <v>0.18</v>
      </c>
      <c r="F37" s="37">
        <f>ROUND(F34*E37,2)</f>
        <v>0.04</v>
      </c>
      <c r="G37" s="3"/>
      <c r="H37" s="3"/>
      <c r="I37" s="39"/>
      <c r="J37" s="45"/>
      <c r="K37" s="3">
        <v>0</v>
      </c>
      <c r="L37" s="39">
        <f>ROUND(F37*K37,2)</f>
        <v>0</v>
      </c>
      <c r="M37" s="39">
        <f>H37+J37+L37</f>
        <v>0</v>
      </c>
      <c r="N37" s="46"/>
    </row>
    <row r="38" spans="1:14" s="27" customFormat="1" ht="13.5" x14ac:dyDescent="0.25">
      <c r="A38" s="3"/>
      <c r="B38" s="43"/>
      <c r="C38" s="5" t="s">
        <v>67</v>
      </c>
      <c r="D38" s="54" t="s">
        <v>54</v>
      </c>
      <c r="E38" s="54">
        <v>0.04</v>
      </c>
      <c r="F38" s="37">
        <f>ROUND(F34*E38,2)</f>
        <v>0.01</v>
      </c>
      <c r="G38" s="3">
        <v>0</v>
      </c>
      <c r="H38" s="3">
        <f>ROUND(F38*G38,2)</f>
        <v>0</v>
      </c>
      <c r="I38" s="39"/>
      <c r="J38" s="45"/>
      <c r="K38" s="3"/>
      <c r="L38" s="39"/>
      <c r="M38" s="39">
        <f>H38+J38+L38</f>
        <v>0</v>
      </c>
      <c r="N38" s="46"/>
    </row>
    <row r="39" spans="1:14" s="27" customFormat="1" ht="67.5" x14ac:dyDescent="0.25">
      <c r="A39" s="3">
        <v>10</v>
      </c>
      <c r="B39" s="73" t="s">
        <v>128</v>
      </c>
      <c r="C39" s="53" t="s">
        <v>149</v>
      </c>
      <c r="D39" s="54" t="s">
        <v>62</v>
      </c>
      <c r="E39" s="54"/>
      <c r="F39" s="77">
        <v>4.607E-2</v>
      </c>
      <c r="G39" s="3"/>
      <c r="H39" s="3"/>
      <c r="I39" s="39"/>
      <c r="J39" s="45"/>
      <c r="K39" s="3"/>
      <c r="L39" s="39"/>
      <c r="M39" s="45"/>
      <c r="N39" s="46"/>
    </row>
    <row r="40" spans="1:14" s="58" customFormat="1" ht="13.5" x14ac:dyDescent="0.25">
      <c r="A40" s="3"/>
      <c r="B40" s="56"/>
      <c r="C40" s="4" t="s">
        <v>64</v>
      </c>
      <c r="D40" s="3" t="s">
        <v>65</v>
      </c>
      <c r="E40" s="39">
        <v>7.25</v>
      </c>
      <c r="F40" s="39">
        <f>ROUND(E40*F39,2)</f>
        <v>0.33</v>
      </c>
      <c r="G40" s="57"/>
      <c r="H40" s="57"/>
      <c r="I40" s="39">
        <v>0</v>
      </c>
      <c r="J40" s="39">
        <f>ROUND(I40*F40,2)</f>
        <v>0</v>
      </c>
      <c r="K40" s="57"/>
      <c r="L40" s="39"/>
      <c r="M40" s="39">
        <f>L40+J40+H40</f>
        <v>0</v>
      </c>
    </row>
    <row r="41" spans="1:14" s="58" customFormat="1" ht="15.75" x14ac:dyDescent="0.25">
      <c r="A41" s="3"/>
      <c r="B41" s="56"/>
      <c r="C41" s="4" t="s">
        <v>129</v>
      </c>
      <c r="D41" s="3" t="s">
        <v>94</v>
      </c>
      <c r="E41" s="39">
        <v>16.2</v>
      </c>
      <c r="F41" s="39">
        <f>ROUND(E41*F39,2)</f>
        <v>0.75</v>
      </c>
      <c r="G41" s="57"/>
      <c r="H41" s="57"/>
      <c r="I41" s="3"/>
      <c r="J41" s="45"/>
      <c r="K41" s="3">
        <v>0</v>
      </c>
      <c r="L41" s="39">
        <f>ROUND(K41*F41,2)</f>
        <v>0</v>
      </c>
      <c r="M41" s="39">
        <f>L41+J41+H41</f>
        <v>0</v>
      </c>
    </row>
    <row r="42" spans="1:14" s="31" customFormat="1" ht="13.5" x14ac:dyDescent="0.25">
      <c r="A42" s="3"/>
      <c r="B42" s="59"/>
      <c r="C42" s="5" t="s">
        <v>55</v>
      </c>
      <c r="D42" s="3" t="s">
        <v>66</v>
      </c>
      <c r="E42" s="39">
        <v>1.35</v>
      </c>
      <c r="F42" s="39">
        <f>ROUND(E42*F39,2)</f>
        <v>0.06</v>
      </c>
      <c r="G42" s="39"/>
      <c r="H42" s="45"/>
      <c r="I42" s="39"/>
      <c r="J42" s="45"/>
      <c r="K42" s="39">
        <v>0</v>
      </c>
      <c r="L42" s="39">
        <f>ROUND(F42*K42,2)</f>
        <v>0</v>
      </c>
      <c r="M42" s="39">
        <f>L42+J42+H42</f>
        <v>0</v>
      </c>
      <c r="N42" s="27"/>
    </row>
    <row r="43" spans="1:14" s="2" customFormat="1" ht="15.75" x14ac:dyDescent="0.25">
      <c r="A43" s="60"/>
      <c r="B43" s="60"/>
      <c r="C43" s="89" t="s">
        <v>67</v>
      </c>
      <c r="D43" s="61" t="s">
        <v>68</v>
      </c>
      <c r="E43" s="12">
        <v>0.04</v>
      </c>
      <c r="F43" s="39">
        <f>ROUND(E43*F39,2)</f>
        <v>0</v>
      </c>
      <c r="G43" s="12">
        <v>0</v>
      </c>
      <c r="H43" s="62">
        <f>ROUND(F43*G43,2)</f>
        <v>0</v>
      </c>
      <c r="I43" s="60"/>
      <c r="J43" s="45"/>
      <c r="K43" s="60"/>
      <c r="L43" s="39"/>
      <c r="M43" s="39">
        <f>L43+J43+H43</f>
        <v>0</v>
      </c>
    </row>
    <row r="44" spans="1:14" s="31" customFormat="1" ht="27" x14ac:dyDescent="0.25">
      <c r="A44" s="3">
        <v>11</v>
      </c>
      <c r="B44" s="22" t="s">
        <v>236</v>
      </c>
      <c r="C44" s="36" t="s">
        <v>237</v>
      </c>
      <c r="D44" s="39" t="s">
        <v>53</v>
      </c>
      <c r="E44" s="37"/>
      <c r="F44" s="38">
        <f>F39*1.95*1000</f>
        <v>89.836500000000001</v>
      </c>
      <c r="G44" s="39"/>
      <c r="H44" s="39"/>
      <c r="I44" s="39"/>
      <c r="J44" s="39"/>
      <c r="K44" s="39">
        <v>0</v>
      </c>
      <c r="L44" s="39">
        <f>ROUND(F44*K44,2)</f>
        <v>0</v>
      </c>
      <c r="M44" s="39">
        <f>L44+J44+H44</f>
        <v>0</v>
      </c>
    </row>
    <row r="45" spans="1:14" s="27" customFormat="1" ht="13.5" x14ac:dyDescent="0.25">
      <c r="A45" s="3">
        <v>12</v>
      </c>
      <c r="B45" s="73" t="s">
        <v>69</v>
      </c>
      <c r="C45" s="5" t="s">
        <v>70</v>
      </c>
      <c r="D45" s="54" t="s">
        <v>71</v>
      </c>
      <c r="E45" s="54"/>
      <c r="F45" s="97">
        <v>4.607E-2</v>
      </c>
      <c r="G45" s="3"/>
      <c r="H45" s="3"/>
      <c r="I45" s="39"/>
      <c r="J45" s="45"/>
      <c r="K45" s="3"/>
      <c r="L45" s="39"/>
      <c r="M45" s="39"/>
      <c r="N45" s="46"/>
    </row>
    <row r="46" spans="1:14" s="27" customFormat="1" ht="13.5" x14ac:dyDescent="0.25">
      <c r="A46" s="3"/>
      <c r="B46" s="43"/>
      <c r="C46" s="5" t="s">
        <v>63</v>
      </c>
      <c r="D46" s="54" t="s">
        <v>65</v>
      </c>
      <c r="E46" s="54">
        <v>3.23</v>
      </c>
      <c r="F46" s="37">
        <f>ROUND(F45*E46,2)</f>
        <v>0.15</v>
      </c>
      <c r="G46" s="3"/>
      <c r="H46" s="3"/>
      <c r="I46" s="39">
        <v>0</v>
      </c>
      <c r="J46" s="39">
        <f>ROUND(F46*I46,2)</f>
        <v>0</v>
      </c>
      <c r="K46" s="3"/>
      <c r="L46" s="39"/>
      <c r="M46" s="39">
        <f t="shared" ref="M46:M49" si="0">H46+J46+L46</f>
        <v>0</v>
      </c>
      <c r="N46" s="46"/>
    </row>
    <row r="47" spans="1:14" s="27" customFormat="1" ht="13.5" x14ac:dyDescent="0.25">
      <c r="A47" s="3"/>
      <c r="B47" s="43"/>
      <c r="C47" s="5" t="s">
        <v>88</v>
      </c>
      <c r="D47" s="54" t="s">
        <v>57</v>
      </c>
      <c r="E47" s="54">
        <v>3.62</v>
      </c>
      <c r="F47" s="37">
        <f>ROUND(F45*E47,2)</f>
        <v>0.17</v>
      </c>
      <c r="G47" s="3"/>
      <c r="H47" s="3"/>
      <c r="I47" s="39"/>
      <c r="J47" s="45"/>
      <c r="K47" s="3">
        <v>0</v>
      </c>
      <c r="L47" s="39">
        <f>ROUND(F47*K47,2)</f>
        <v>0</v>
      </c>
      <c r="M47" s="39">
        <f t="shared" si="0"/>
        <v>0</v>
      </c>
      <c r="N47" s="46"/>
    </row>
    <row r="48" spans="1:14" s="27" customFormat="1" ht="13.5" x14ac:dyDescent="0.25">
      <c r="A48" s="3"/>
      <c r="B48" s="43"/>
      <c r="C48" s="5" t="s">
        <v>55</v>
      </c>
      <c r="D48" s="54" t="s">
        <v>56</v>
      </c>
      <c r="E48" s="54">
        <v>0.18</v>
      </c>
      <c r="F48" s="37">
        <f>ROUND(F45*E48,2)</f>
        <v>0.01</v>
      </c>
      <c r="G48" s="3"/>
      <c r="H48" s="3"/>
      <c r="I48" s="39"/>
      <c r="J48" s="45"/>
      <c r="K48" s="3">
        <v>0</v>
      </c>
      <c r="L48" s="39">
        <f>ROUND(F48*K48,2)</f>
        <v>0</v>
      </c>
      <c r="M48" s="39">
        <f t="shared" si="0"/>
        <v>0</v>
      </c>
      <c r="N48" s="46"/>
    </row>
    <row r="49" spans="1:14" s="27" customFormat="1" ht="13.5" x14ac:dyDescent="0.25">
      <c r="A49" s="3"/>
      <c r="B49" s="43"/>
      <c r="C49" s="5" t="s">
        <v>67</v>
      </c>
      <c r="D49" s="54" t="s">
        <v>54</v>
      </c>
      <c r="E49" s="54">
        <v>0.04</v>
      </c>
      <c r="F49" s="37">
        <f>ROUND(F45*E49,2)</f>
        <v>0</v>
      </c>
      <c r="G49" s="3">
        <v>0</v>
      </c>
      <c r="H49" s="3">
        <f>ROUND(F49*G49,2)</f>
        <v>0</v>
      </c>
      <c r="I49" s="39"/>
      <c r="J49" s="45"/>
      <c r="K49" s="3"/>
      <c r="L49" s="39"/>
      <c r="M49" s="39">
        <f t="shared" si="0"/>
        <v>0</v>
      </c>
      <c r="N49" s="46"/>
    </row>
    <row r="50" spans="1:14" s="27" customFormat="1" ht="27" x14ac:dyDescent="0.25">
      <c r="A50" s="3">
        <v>13</v>
      </c>
      <c r="B50" s="73" t="s">
        <v>131</v>
      </c>
      <c r="C50" s="5" t="s">
        <v>150</v>
      </c>
      <c r="D50" s="54" t="s">
        <v>132</v>
      </c>
      <c r="E50" s="54"/>
      <c r="F50" s="97">
        <v>0.4607</v>
      </c>
      <c r="G50" s="3"/>
      <c r="H50" s="3"/>
      <c r="I50" s="39"/>
      <c r="J50" s="45"/>
      <c r="K50" s="3"/>
      <c r="L50" s="39"/>
      <c r="M50" s="39"/>
      <c r="N50" s="46"/>
    </row>
    <row r="51" spans="1:14" s="27" customFormat="1" ht="13.5" x14ac:dyDescent="0.25">
      <c r="A51" s="3"/>
      <c r="B51" s="43"/>
      <c r="C51" s="5" t="s">
        <v>63</v>
      </c>
      <c r="D51" s="54" t="s">
        <v>65</v>
      </c>
      <c r="E51" s="54">
        <v>13.4</v>
      </c>
      <c r="F51" s="37">
        <f>ROUND(F50*E51,2)</f>
        <v>6.17</v>
      </c>
      <c r="G51" s="3"/>
      <c r="H51" s="3"/>
      <c r="I51" s="39">
        <v>0</v>
      </c>
      <c r="J51" s="39">
        <f>ROUND(F51*I51,2)</f>
        <v>0</v>
      </c>
      <c r="K51" s="3"/>
      <c r="L51" s="39"/>
      <c r="M51" s="39">
        <f t="shared" ref="M51:M52" si="1">H51+J51+L51</f>
        <v>0</v>
      </c>
      <c r="N51" s="46"/>
    </row>
    <row r="52" spans="1:14" s="27" customFormat="1" ht="13.5" x14ac:dyDescent="0.25">
      <c r="A52" s="3"/>
      <c r="B52" s="43"/>
      <c r="C52" s="5" t="s">
        <v>133</v>
      </c>
      <c r="D52" s="54" t="s">
        <v>57</v>
      </c>
      <c r="E52" s="54">
        <v>13</v>
      </c>
      <c r="F52" s="37">
        <f>ROUND(F50*E52,2)</f>
        <v>5.99</v>
      </c>
      <c r="G52" s="3"/>
      <c r="H52" s="3"/>
      <c r="I52" s="39"/>
      <c r="J52" s="45"/>
      <c r="K52" s="3">
        <v>0</v>
      </c>
      <c r="L52" s="39">
        <f>ROUND(F52*K52,2)</f>
        <v>0</v>
      </c>
      <c r="M52" s="39">
        <f t="shared" si="1"/>
        <v>0</v>
      </c>
      <c r="N52" s="46"/>
    </row>
    <row r="53" spans="1:14" ht="13.5" x14ac:dyDescent="0.25">
      <c r="A53" s="178"/>
      <c r="B53" s="178"/>
      <c r="C53" s="178" t="s">
        <v>1</v>
      </c>
      <c r="D53" s="179" t="s">
        <v>56</v>
      </c>
      <c r="E53" s="180"/>
      <c r="F53" s="180"/>
      <c r="G53" s="180"/>
      <c r="H53" s="180"/>
      <c r="I53" s="180"/>
      <c r="J53" s="180"/>
      <c r="K53" s="180"/>
      <c r="L53" s="180"/>
      <c r="M53" s="181">
        <f>SUM(M9:M52)</f>
        <v>0</v>
      </c>
    </row>
    <row r="54" spans="1:14" ht="13.5" x14ac:dyDescent="0.25">
      <c r="A54" s="178"/>
      <c r="B54" s="178"/>
      <c r="C54" s="178" t="s">
        <v>59</v>
      </c>
      <c r="D54" s="179" t="s">
        <v>60</v>
      </c>
      <c r="E54" s="182"/>
      <c r="F54" s="180"/>
      <c r="G54" s="180"/>
      <c r="H54" s="180"/>
      <c r="I54" s="180"/>
      <c r="J54" s="180"/>
      <c r="K54" s="180"/>
      <c r="L54" s="180"/>
      <c r="M54" s="183"/>
    </row>
    <row r="55" spans="1:14" ht="13.5" x14ac:dyDescent="0.25">
      <c r="A55" s="178"/>
      <c r="B55" s="178"/>
      <c r="C55" s="178" t="s">
        <v>1</v>
      </c>
      <c r="D55" s="179" t="s">
        <v>56</v>
      </c>
      <c r="E55" s="182"/>
      <c r="F55" s="180"/>
      <c r="G55" s="180"/>
      <c r="H55" s="180"/>
      <c r="I55" s="180"/>
      <c r="J55" s="180"/>
      <c r="K55" s="180"/>
      <c r="L55" s="180"/>
      <c r="M55" s="183"/>
    </row>
    <row r="56" spans="1:14" ht="13.5" x14ac:dyDescent="0.25">
      <c r="A56" s="178"/>
      <c r="B56" s="178"/>
      <c r="C56" s="178" t="s">
        <v>85</v>
      </c>
      <c r="D56" s="179" t="s">
        <v>60</v>
      </c>
      <c r="E56" s="182"/>
      <c r="F56" s="180"/>
      <c r="G56" s="180"/>
      <c r="H56" s="180"/>
      <c r="I56" s="180"/>
      <c r="J56" s="180"/>
      <c r="K56" s="180"/>
      <c r="L56" s="180"/>
      <c r="M56" s="183"/>
    </row>
    <row r="57" spans="1:14" ht="13.5" x14ac:dyDescent="0.25">
      <c r="A57" s="178"/>
      <c r="B57" s="178"/>
      <c r="C57" s="178" t="s">
        <v>61</v>
      </c>
      <c r="D57" s="179" t="s">
        <v>56</v>
      </c>
      <c r="E57" s="179"/>
      <c r="F57" s="180"/>
      <c r="G57" s="180"/>
      <c r="H57" s="180"/>
      <c r="I57" s="180"/>
      <c r="J57" s="180"/>
      <c r="K57" s="180"/>
      <c r="L57" s="180"/>
      <c r="M57" s="183"/>
    </row>
    <row r="58" spans="1:14" ht="13.5" x14ac:dyDescent="0.25">
      <c r="A58" s="48"/>
      <c r="B58" s="48"/>
      <c r="C58" s="92"/>
      <c r="D58" s="95"/>
      <c r="E58" s="48"/>
      <c r="F58" s="95"/>
      <c r="G58" s="95"/>
      <c r="H58" s="49"/>
      <c r="I58" s="48"/>
      <c r="J58" s="48"/>
      <c r="K58" s="48"/>
      <c r="L58" s="95"/>
      <c r="M58" s="75"/>
    </row>
    <row r="59" spans="1:14" ht="13.5" x14ac:dyDescent="0.25">
      <c r="A59" s="48"/>
      <c r="B59" s="48"/>
      <c r="C59" s="166"/>
      <c r="D59" s="166"/>
      <c r="E59" s="47"/>
      <c r="F59" s="47"/>
      <c r="G59" s="167"/>
      <c r="H59" s="167"/>
      <c r="I59" s="167"/>
      <c r="J59" s="48"/>
      <c r="K59" s="48"/>
      <c r="L59" s="95"/>
      <c r="M59" s="75"/>
    </row>
    <row r="60" spans="1:14" ht="13.5" x14ac:dyDescent="0.25">
      <c r="A60" s="48"/>
      <c r="B60" s="48"/>
      <c r="C60" s="92"/>
      <c r="D60" s="95"/>
      <c r="E60" s="48"/>
      <c r="F60" s="95"/>
      <c r="G60" s="95"/>
      <c r="H60" s="49"/>
      <c r="I60" s="48"/>
      <c r="J60" s="48"/>
      <c r="K60" s="48"/>
      <c r="L60" s="95"/>
      <c r="M60" s="76"/>
    </row>
    <row r="61" spans="1:14" ht="13.5" x14ac:dyDescent="0.25">
      <c r="A61" s="48"/>
      <c r="B61" s="48"/>
      <c r="C61" s="168"/>
      <c r="D61" s="168"/>
      <c r="E61" s="50"/>
      <c r="F61" s="50"/>
      <c r="G61" s="168"/>
      <c r="H61" s="168"/>
      <c r="I61" s="168"/>
      <c r="J61" s="48"/>
      <c r="K61" s="48"/>
      <c r="L61" s="95"/>
      <c r="M61" s="75"/>
    </row>
  </sheetData>
  <mergeCells count="19">
    <mergeCell ref="A1:M1"/>
    <mergeCell ref="A2:M2"/>
    <mergeCell ref="A3:M3"/>
    <mergeCell ref="A4:F4"/>
    <mergeCell ref="H4:K4"/>
    <mergeCell ref="H5:K5"/>
    <mergeCell ref="A6:A7"/>
    <mergeCell ref="B6:B7"/>
    <mergeCell ref="C6:C7"/>
    <mergeCell ref="D6:D7"/>
    <mergeCell ref="E6:F6"/>
    <mergeCell ref="G6:H6"/>
    <mergeCell ref="I6:J6"/>
    <mergeCell ref="K6:L6"/>
    <mergeCell ref="M6:M7"/>
    <mergeCell ref="C59:D59"/>
    <mergeCell ref="G59:I59"/>
    <mergeCell ref="C61:D61"/>
    <mergeCell ref="G61:I61"/>
  </mergeCells>
  <conditionalFormatting sqref="F796:M796 F797:L800 D796:D800 A8:IR8 A9:IU795">
    <cfRule type="cellIs" dxfId="251" priority="72" stopIfTrue="1" operator="equal">
      <formula>8223.307275</formula>
    </cfRule>
  </conditionalFormatting>
  <conditionalFormatting sqref="F796:M796 F797:L800 D796:D800">
    <cfRule type="cellIs" dxfId="250" priority="71" stopIfTrue="1" operator="equal">
      <formula>8223.307275</formula>
    </cfRule>
  </conditionalFormatting>
  <conditionalFormatting sqref="F320:L323">
    <cfRule type="cellIs" dxfId="249" priority="70" stopIfTrue="1" operator="equal">
      <formula>8223.307275</formula>
    </cfRule>
  </conditionalFormatting>
  <conditionalFormatting sqref="A325:IQ702 IR325:IU692">
    <cfRule type="cellIs" dxfId="248" priority="69" stopIfTrue="1" operator="equal">
      <formula>8223.307275</formula>
    </cfRule>
  </conditionalFormatting>
  <conditionalFormatting sqref="A703:IU703 A704:IQ713 A714:IU810">
    <cfRule type="cellIs" dxfId="247" priority="68" stopIfTrue="1" operator="equal">
      <formula>8223.307275</formula>
    </cfRule>
  </conditionalFormatting>
  <conditionalFormatting sqref="F331:M331 F332:L335 D331:D335">
    <cfRule type="cellIs" dxfId="246" priority="67" stopIfTrue="1" operator="equal">
      <formula>8223.307275</formula>
    </cfRule>
  </conditionalFormatting>
  <conditionalFormatting sqref="F339:M339 F340:L343 D339:D343">
    <cfRule type="cellIs" dxfId="245" priority="66" stopIfTrue="1" operator="equal">
      <formula>8223.307275</formula>
    </cfRule>
  </conditionalFormatting>
  <conditionalFormatting sqref="F327:M327 F328:L331 D327:D331">
    <cfRule type="cellIs" dxfId="244" priority="65" stopIfTrue="1" operator="equal">
      <formula>8223.307275</formula>
    </cfRule>
  </conditionalFormatting>
  <conditionalFormatting sqref="IP316:IU338 IP372:IU395 IR396:IU705 A339:IU371 IP396:IQ715 A372:IO715">
    <cfRule type="cellIs" dxfId="243" priority="64" stopIfTrue="1" operator="equal">
      <formula>8223.307275</formula>
    </cfRule>
  </conditionalFormatting>
  <conditionalFormatting sqref="A396:IQ794 IR396:IU784">
    <cfRule type="cellIs" dxfId="242" priority="63" stopIfTrue="1" operator="equal">
      <formula>8223.307275</formula>
    </cfRule>
  </conditionalFormatting>
  <conditionalFormatting sqref="A738:IU738 A739:IQ748 A749:IU845">
    <cfRule type="cellIs" dxfId="241" priority="62" stopIfTrue="1" operator="equal">
      <formula>8223.307275</formula>
    </cfRule>
  </conditionalFormatting>
  <conditionalFormatting sqref="A795:IU795 A796:IQ805 A806:IU902">
    <cfRule type="cellIs" dxfId="240" priority="61" stopIfTrue="1" operator="equal">
      <formula>8223.307275</formula>
    </cfRule>
  </conditionalFormatting>
  <conditionalFormatting sqref="A776:IU776 A777:IQ786 A787:IU883">
    <cfRule type="cellIs" dxfId="239" priority="60" stopIfTrue="1" operator="equal">
      <formula>8223.307275</formula>
    </cfRule>
  </conditionalFormatting>
  <conditionalFormatting sqref="F404:M404 F405:L408 D404:D408">
    <cfRule type="cellIs" dxfId="238" priority="59" stopIfTrue="1" operator="equal">
      <formula>8223.307275</formula>
    </cfRule>
  </conditionalFormatting>
  <conditionalFormatting sqref="F412:M412 F413:L416 D412:D416">
    <cfRule type="cellIs" dxfId="237" priority="58" stopIfTrue="1" operator="equal">
      <formula>8223.307275</formula>
    </cfRule>
  </conditionalFormatting>
  <conditionalFormatting sqref="F400:M400 F401:L404 D400:D404">
    <cfRule type="cellIs" dxfId="236" priority="57" stopIfTrue="1" operator="equal">
      <formula>8223.307275</formula>
    </cfRule>
  </conditionalFormatting>
  <conditionalFormatting sqref="A659:IU659 A660:IQ669 A670:IU766">
    <cfRule type="cellIs" dxfId="235" priority="56" stopIfTrue="1" operator="equal">
      <formula>8223.307275</formula>
    </cfRule>
  </conditionalFormatting>
  <conditionalFormatting sqref="A716:IU716 A717:IQ726 A727:IU823">
    <cfRule type="cellIs" dxfId="234" priority="55" stopIfTrue="1" operator="equal">
      <formula>8223.307275</formula>
    </cfRule>
  </conditionalFormatting>
  <conditionalFormatting sqref="A697:IU697 A698:IQ707 A708:IU804">
    <cfRule type="cellIs" dxfId="233" priority="54" stopIfTrue="1" operator="equal">
      <formula>8223.307275</formula>
    </cfRule>
  </conditionalFormatting>
  <conditionalFormatting sqref="F333:M333 F334:L337 D333:D337">
    <cfRule type="cellIs" dxfId="232" priority="53" stopIfTrue="1" operator="equal">
      <formula>8223.307275</formula>
    </cfRule>
  </conditionalFormatting>
  <conditionalFormatting sqref="A690:IU690 A691:IQ700 A701:IU797">
    <cfRule type="cellIs" dxfId="231" priority="52" stopIfTrue="1" operator="equal">
      <formula>8223.307275</formula>
    </cfRule>
  </conditionalFormatting>
  <conditionalFormatting sqref="A329:IQ811 IR329:IU801">
    <cfRule type="cellIs" dxfId="230" priority="51" stopIfTrue="1" operator="equal">
      <formula>8223.307275</formula>
    </cfRule>
  </conditionalFormatting>
  <conditionalFormatting sqref="A812:IU812 A813:IQ822 A823:IU919">
    <cfRule type="cellIs" dxfId="229" priority="50" stopIfTrue="1" operator="equal">
      <formula>8223.307275</formula>
    </cfRule>
  </conditionalFormatting>
  <conditionalFormatting sqref="A749:IU749 A750:IQ759 A760:IU856 A368:IQ748 IR368:IU738">
    <cfRule type="cellIs" dxfId="228" priority="49" stopIfTrue="1" operator="equal">
      <formula>8223.307275</formula>
    </cfRule>
  </conditionalFormatting>
  <conditionalFormatting sqref="F377:M377 F378:L381 D377:D381">
    <cfRule type="cellIs" dxfId="227" priority="48" stopIfTrue="1" operator="equal">
      <formula>8223.307275</formula>
    </cfRule>
  </conditionalFormatting>
  <conditionalFormatting sqref="F385:M385 F386:L389 D385:D389">
    <cfRule type="cellIs" dxfId="226" priority="47" stopIfTrue="1" operator="equal">
      <formula>8223.307275</formula>
    </cfRule>
  </conditionalFormatting>
  <conditionalFormatting sqref="F373:M373 F374:L377 D373:D377">
    <cfRule type="cellIs" dxfId="225" priority="46" stopIfTrue="1" operator="equal">
      <formula>8223.307275</formula>
    </cfRule>
  </conditionalFormatting>
  <conditionalFormatting sqref="A706:IU706 A707:IQ716 A717:IU813">
    <cfRule type="cellIs" dxfId="224" priority="45" stopIfTrue="1" operator="equal">
      <formula>8223.307275</formula>
    </cfRule>
  </conditionalFormatting>
  <conditionalFormatting sqref="F332:M332 F333:L336 D332:D336">
    <cfRule type="cellIs" dxfId="223" priority="44" stopIfTrue="1" operator="equal">
      <formula>8223.307275</formula>
    </cfRule>
  </conditionalFormatting>
  <conditionalFormatting sqref="F340:M340 F341:L346 D340:D346">
    <cfRule type="cellIs" dxfId="222" priority="43" stopIfTrue="1" operator="equal">
      <formula>8223.307275</formula>
    </cfRule>
  </conditionalFormatting>
  <conditionalFormatting sqref="F329:L332">
    <cfRule type="cellIs" dxfId="221" priority="42" stopIfTrue="1" operator="equal">
      <formula>8223.307275</formula>
    </cfRule>
  </conditionalFormatting>
  <conditionalFormatting sqref="A499:IQ874 IR499:IU864">
    <cfRule type="cellIs" dxfId="220" priority="41" stopIfTrue="1" operator="equal">
      <formula>8223.307275</formula>
    </cfRule>
  </conditionalFormatting>
  <conditionalFormatting sqref="A875:IU875 A876:IQ885 A886:IU982">
    <cfRule type="cellIs" dxfId="219" priority="40" stopIfTrue="1" operator="equal">
      <formula>8223.307275</formula>
    </cfRule>
  </conditionalFormatting>
  <conditionalFormatting sqref="F503:M503 F504:L507 D503:D507">
    <cfRule type="cellIs" dxfId="218" priority="39" stopIfTrue="1" operator="equal">
      <formula>8223.307275</formula>
    </cfRule>
  </conditionalFormatting>
  <conditionalFormatting sqref="F511:M511 F512:L515 D511:D515">
    <cfRule type="cellIs" dxfId="217" priority="38" stopIfTrue="1" operator="equal">
      <formula>8223.307275</formula>
    </cfRule>
  </conditionalFormatting>
  <conditionalFormatting sqref="F499:M499 F500:L503 D499:D503">
    <cfRule type="cellIs" dxfId="216" priority="37" stopIfTrue="1" operator="equal">
      <formula>8223.307275</formula>
    </cfRule>
  </conditionalFormatting>
  <conditionalFormatting sqref="A345:IQ739 IR345:IU729">
    <cfRule type="cellIs" dxfId="215" priority="36" stopIfTrue="1" operator="equal">
      <formula>8223.307275</formula>
    </cfRule>
  </conditionalFormatting>
  <conditionalFormatting sqref="A683:IU683 A684:IQ693 A694:IU790">
    <cfRule type="cellIs" dxfId="214" priority="35" stopIfTrue="1" operator="equal">
      <formula>8223.307275</formula>
    </cfRule>
  </conditionalFormatting>
  <conditionalFormatting sqref="A740:IU740 A741:IQ750 A751:IU847">
    <cfRule type="cellIs" dxfId="213" priority="34" stopIfTrue="1" operator="equal">
      <formula>8223.307275</formula>
    </cfRule>
  </conditionalFormatting>
  <conditionalFormatting sqref="A721:IU721 A722:IQ731 A732:IU828">
    <cfRule type="cellIs" dxfId="212" priority="33" stopIfTrue="1" operator="equal">
      <formula>8223.307275</formula>
    </cfRule>
  </conditionalFormatting>
  <conditionalFormatting sqref="F349:M349 F350:L353 D349:D353">
    <cfRule type="cellIs" dxfId="211" priority="32" stopIfTrue="1" operator="equal">
      <formula>8223.307275</formula>
    </cfRule>
  </conditionalFormatting>
  <conditionalFormatting sqref="F357:M357 F358:L361 D357:D361">
    <cfRule type="cellIs" dxfId="210" priority="31" stopIfTrue="1" operator="equal">
      <formula>8223.307275</formula>
    </cfRule>
  </conditionalFormatting>
  <conditionalFormatting sqref="F345:M345 F346:L349 D345:D349">
    <cfRule type="cellIs" dxfId="209" priority="30" stopIfTrue="1" operator="equal">
      <formula>8223.307275</formula>
    </cfRule>
  </conditionalFormatting>
  <conditionalFormatting sqref="A343:IU343">
    <cfRule type="cellIs" dxfId="208" priority="29" stopIfTrue="1" operator="equal">
      <formula>8223.307275</formula>
    </cfRule>
  </conditionalFormatting>
  <conditionalFormatting sqref="A344:IU344">
    <cfRule type="cellIs" dxfId="207" priority="28" stopIfTrue="1" operator="equal">
      <formula>8223.307275</formula>
    </cfRule>
  </conditionalFormatting>
  <conditionalFormatting sqref="A316:IQ740 IR316:IU730">
    <cfRule type="cellIs" dxfId="206" priority="27" stopIfTrue="1" operator="equal">
      <formula>8223.307275</formula>
    </cfRule>
  </conditionalFormatting>
  <conditionalFormatting sqref="A741:IU741 A742:IQ751 A752:IU848">
    <cfRule type="cellIs" dxfId="205" priority="26" stopIfTrue="1" operator="equal">
      <formula>8223.307275</formula>
    </cfRule>
  </conditionalFormatting>
  <conditionalFormatting sqref="A678:IU678 A679:IQ688 A689:IU785">
    <cfRule type="cellIs" dxfId="204" priority="25" stopIfTrue="1" operator="equal">
      <formula>8223.307275</formula>
    </cfRule>
  </conditionalFormatting>
  <conditionalFormatting sqref="A334:IU390">
    <cfRule type="cellIs" dxfId="203" priority="24" stopIfTrue="1" operator="equal">
      <formula>8223.307275</formula>
    </cfRule>
  </conditionalFormatting>
  <conditionalFormatting sqref="A391:IQ789 IR391:IU779">
    <cfRule type="cellIs" dxfId="202" priority="23" stopIfTrue="1" operator="equal">
      <formula>8223.307275</formula>
    </cfRule>
  </conditionalFormatting>
  <conditionalFormatting sqref="A733:IU733 A734:IQ743 A744:IU840">
    <cfRule type="cellIs" dxfId="201" priority="22" stopIfTrue="1" operator="equal">
      <formula>8223.307275</formula>
    </cfRule>
  </conditionalFormatting>
  <conditionalFormatting sqref="A790:IU790 A791:IQ800 A801:IU897">
    <cfRule type="cellIs" dxfId="200" priority="21" stopIfTrue="1" operator="equal">
      <formula>8223.307275</formula>
    </cfRule>
  </conditionalFormatting>
  <conditionalFormatting sqref="A771:IU771 A772:IQ781 A782:IU878">
    <cfRule type="cellIs" dxfId="199" priority="20" stopIfTrue="1" operator="equal">
      <formula>8223.307275</formula>
    </cfRule>
  </conditionalFormatting>
  <conditionalFormatting sqref="F399:M399 F400:L403 D399:D403">
    <cfRule type="cellIs" dxfId="198" priority="19" stopIfTrue="1" operator="equal">
      <formula>8223.307275</formula>
    </cfRule>
  </conditionalFormatting>
  <conditionalFormatting sqref="F407:M407 F408:L411 D407:D411">
    <cfRule type="cellIs" dxfId="197" priority="18" stopIfTrue="1" operator="equal">
      <formula>8223.307275</formula>
    </cfRule>
  </conditionalFormatting>
  <conditionalFormatting sqref="F395:M395 F396:L399 D395:D399">
    <cfRule type="cellIs" dxfId="196" priority="17" stopIfTrue="1" operator="equal">
      <formula>8223.307275</formula>
    </cfRule>
  </conditionalFormatting>
  <conditionalFormatting sqref="A316:IQ710 IR316:IU700">
    <cfRule type="cellIs" dxfId="195" priority="16" stopIfTrue="1" operator="equal">
      <formula>8223.307275</formula>
    </cfRule>
  </conditionalFormatting>
  <conditionalFormatting sqref="A654:IU654 A655:IQ664 A665:IU761">
    <cfRule type="cellIs" dxfId="194" priority="15" stopIfTrue="1" operator="equal">
      <formula>8223.307275</formula>
    </cfRule>
  </conditionalFormatting>
  <conditionalFormatting sqref="A711:IU711 A712:IQ721 A722:IU818">
    <cfRule type="cellIs" dxfId="193" priority="14" stopIfTrue="1" operator="equal">
      <formula>8223.307275</formula>
    </cfRule>
  </conditionalFormatting>
  <conditionalFormatting sqref="A692:IU692 A693:IQ702 A703:IU799">
    <cfRule type="cellIs" dxfId="192" priority="13" stopIfTrue="1" operator="equal">
      <formula>8223.307275</formula>
    </cfRule>
  </conditionalFormatting>
  <conditionalFormatting sqref="F320:M320 F321:L324 D320:D324">
    <cfRule type="cellIs" dxfId="191" priority="12" stopIfTrue="1" operator="equal">
      <formula>8223.307275</formula>
    </cfRule>
  </conditionalFormatting>
  <conditionalFormatting sqref="F328:M328 F329:L332 D328:D332">
    <cfRule type="cellIs" dxfId="190" priority="11" stopIfTrue="1" operator="equal">
      <formula>8223.307275</formula>
    </cfRule>
  </conditionalFormatting>
  <conditionalFormatting sqref="F316:M316 F317:L320 D316:D320">
    <cfRule type="cellIs" dxfId="189" priority="10" stopIfTrue="1" operator="equal">
      <formula>8223.307275</formula>
    </cfRule>
  </conditionalFormatting>
  <conditionalFormatting sqref="F530:M530 F531:L534 D530:D534">
    <cfRule type="cellIs" dxfId="188" priority="9" stopIfTrue="1" operator="equal">
      <formula>8223.307275</formula>
    </cfRule>
  </conditionalFormatting>
  <conditionalFormatting sqref="F530:M530 F531:L534 D530:D534">
    <cfRule type="cellIs" dxfId="187" priority="8" stopIfTrue="1" operator="equal">
      <formula>8223.307275</formula>
    </cfRule>
  </conditionalFormatting>
  <conditionalFormatting sqref="F54:L57">
    <cfRule type="cellIs" dxfId="186" priority="7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view="pageBreakPreview" zoomScale="130" zoomScaleNormal="100" zoomScaleSheetLayoutView="130" workbookViewId="0">
      <selection activeCell="A56" sqref="A56:M60"/>
    </sheetView>
  </sheetViews>
  <sheetFormatPr defaultRowHeight="15" x14ac:dyDescent="0.25"/>
  <cols>
    <col min="1" max="1" width="3" style="1" customWidth="1"/>
    <col min="2" max="2" width="9.28515625" style="1" customWidth="1"/>
    <col min="3" max="3" width="29.7109375" style="87" customWidth="1"/>
    <col min="4" max="4" width="7.7109375" style="1" customWidth="1"/>
    <col min="5" max="5" width="10.85546875" style="1" customWidth="1"/>
    <col min="6" max="6" width="9.140625" style="1"/>
    <col min="7" max="7" width="7.85546875" style="1" customWidth="1"/>
    <col min="8" max="8" width="8.42578125" style="1" customWidth="1"/>
    <col min="9" max="9" width="6.7109375" style="1" customWidth="1"/>
    <col min="10" max="10" width="8.42578125" style="1" customWidth="1"/>
    <col min="11" max="11" width="7.85546875" style="1" customWidth="1"/>
    <col min="12" max="12" width="8.42578125" style="1" customWidth="1"/>
    <col min="13" max="13" width="10.140625" style="1" customWidth="1"/>
    <col min="14" max="16384" width="9.140625" style="1"/>
  </cols>
  <sheetData>
    <row r="1" spans="1:256" s="2" customFormat="1" ht="20.25" customHeight="1" x14ac:dyDescent="0.25">
      <c r="A1" s="175" t="s">
        <v>92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256" s="27" customFormat="1" ht="13.5" x14ac:dyDescent="0.25">
      <c r="A2" s="176" t="s">
        <v>189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256" s="27" customFormat="1" ht="14.25" customHeight="1" x14ac:dyDescent="0.25">
      <c r="A3" s="177"/>
      <c r="B3" s="177"/>
      <c r="C3" s="177"/>
      <c r="D3" s="177"/>
      <c r="E3" s="177"/>
      <c r="F3" s="177"/>
      <c r="G3" s="28"/>
      <c r="H3" s="174"/>
      <c r="I3" s="174"/>
      <c r="J3" s="174"/>
      <c r="K3" s="174"/>
      <c r="L3" s="29"/>
      <c r="M3" s="101"/>
    </row>
    <row r="4" spans="1:256" s="27" customFormat="1" ht="14.25" customHeight="1" x14ac:dyDescent="0.25">
      <c r="A4" s="30"/>
      <c r="B4" s="30"/>
      <c r="C4" s="85"/>
      <c r="D4" s="31"/>
      <c r="E4" s="31"/>
      <c r="F4" s="29"/>
      <c r="G4" s="32"/>
      <c r="H4" s="169"/>
      <c r="I4" s="169"/>
      <c r="J4" s="169"/>
      <c r="K4" s="169"/>
      <c r="L4" s="29"/>
      <c r="M4" s="101"/>
    </row>
    <row r="5" spans="1:256" s="31" customFormat="1" ht="30.75" customHeight="1" x14ac:dyDescent="0.25">
      <c r="A5" s="184" t="s">
        <v>0</v>
      </c>
      <c r="B5" s="185" t="s">
        <v>42</v>
      </c>
      <c r="C5" s="186" t="s">
        <v>43</v>
      </c>
      <c r="D5" s="184" t="s">
        <v>44</v>
      </c>
      <c r="E5" s="187" t="s">
        <v>45</v>
      </c>
      <c r="F5" s="188"/>
      <c r="G5" s="187" t="s">
        <v>46</v>
      </c>
      <c r="H5" s="188"/>
      <c r="I5" s="187" t="s">
        <v>47</v>
      </c>
      <c r="J5" s="188"/>
      <c r="K5" s="187" t="s">
        <v>48</v>
      </c>
      <c r="L5" s="188"/>
      <c r="M5" s="189" t="s">
        <v>49</v>
      </c>
    </row>
    <row r="6" spans="1:256" s="31" customFormat="1" ht="41.25" customHeight="1" x14ac:dyDescent="0.25">
      <c r="A6" s="184"/>
      <c r="B6" s="190"/>
      <c r="C6" s="191"/>
      <c r="D6" s="184"/>
      <c r="E6" s="192" t="s">
        <v>50</v>
      </c>
      <c r="F6" s="192" t="s">
        <v>1</v>
      </c>
      <c r="G6" s="192" t="s">
        <v>99</v>
      </c>
      <c r="H6" s="193" t="s">
        <v>49</v>
      </c>
      <c r="I6" s="194" t="s">
        <v>99</v>
      </c>
      <c r="J6" s="192" t="s">
        <v>49</v>
      </c>
      <c r="K6" s="192" t="s">
        <v>99</v>
      </c>
      <c r="L6" s="195" t="s">
        <v>49</v>
      </c>
      <c r="M6" s="189"/>
      <c r="O6" s="32"/>
    </row>
    <row r="7" spans="1:256" s="31" customFormat="1" ht="13.5" x14ac:dyDescent="0.25">
      <c r="A7" s="33">
        <v>1</v>
      </c>
      <c r="B7" s="34">
        <v>2</v>
      </c>
      <c r="C7" s="86">
        <v>3</v>
      </c>
      <c r="D7" s="34">
        <v>4</v>
      </c>
      <c r="E7" s="33">
        <v>5</v>
      </c>
      <c r="F7" s="34">
        <v>6</v>
      </c>
      <c r="G7" s="35">
        <v>7</v>
      </c>
      <c r="H7" s="34">
        <v>8</v>
      </c>
      <c r="I7" s="33">
        <v>9</v>
      </c>
      <c r="J7" s="34">
        <v>10</v>
      </c>
      <c r="K7" s="33">
        <v>11</v>
      </c>
      <c r="L7" s="35">
        <v>12</v>
      </c>
      <c r="M7" s="34" t="s">
        <v>51</v>
      </c>
    </row>
    <row r="8" spans="1:256" s="81" customFormat="1" ht="40.5" x14ac:dyDescent="0.2">
      <c r="A8" s="3">
        <v>1</v>
      </c>
      <c r="B8" s="22" t="s">
        <v>136</v>
      </c>
      <c r="C8" s="80" t="s">
        <v>180</v>
      </c>
      <c r="D8" s="39" t="s">
        <v>84</v>
      </c>
      <c r="E8" s="44"/>
      <c r="F8" s="55">
        <v>7.33</v>
      </c>
      <c r="G8" s="39"/>
      <c r="H8" s="39"/>
      <c r="I8" s="39"/>
      <c r="J8" s="39"/>
      <c r="K8" s="39"/>
      <c r="L8" s="39"/>
      <c r="M8" s="39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81" customFormat="1" ht="13.5" x14ac:dyDescent="0.2">
      <c r="A9" s="3"/>
      <c r="B9" s="43"/>
      <c r="C9" s="80" t="s">
        <v>63</v>
      </c>
      <c r="D9" s="39" t="s">
        <v>52</v>
      </c>
      <c r="E9" s="37">
        <v>15</v>
      </c>
      <c r="F9" s="39">
        <f>ROUND(F8*E9,2)</f>
        <v>109.95</v>
      </c>
      <c r="G9" s="39"/>
      <c r="H9" s="39"/>
      <c r="I9" s="39">
        <v>0</v>
      </c>
      <c r="J9" s="39">
        <f>ROUND(F9*I9,2)</f>
        <v>0</v>
      </c>
      <c r="K9" s="39"/>
      <c r="L9" s="39"/>
      <c r="M9" s="39">
        <f t="shared" ref="M9:M14" si="0">L9+J9+H9</f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81" customFormat="1" ht="13.5" x14ac:dyDescent="0.2">
      <c r="A10" s="3"/>
      <c r="B10" s="40"/>
      <c r="C10" s="80" t="s">
        <v>76</v>
      </c>
      <c r="D10" s="37" t="s">
        <v>57</v>
      </c>
      <c r="E10" s="37">
        <v>2.16</v>
      </c>
      <c r="F10" s="39">
        <f>ROUND(F8*E10,2)</f>
        <v>15.83</v>
      </c>
      <c r="G10" s="39"/>
      <c r="H10" s="39"/>
      <c r="I10" s="39"/>
      <c r="J10" s="39"/>
      <c r="K10" s="39">
        <v>0</v>
      </c>
      <c r="L10" s="39">
        <f>ROUND(F10*K10,2)</f>
        <v>0</v>
      </c>
      <c r="M10" s="39">
        <f t="shared" si="0"/>
        <v>0</v>
      </c>
      <c r="N10" s="27"/>
      <c r="O10" s="27"/>
      <c r="P10" s="27"/>
      <c r="Q10" s="27"/>
      <c r="R10" s="72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81" customFormat="1" ht="13.5" x14ac:dyDescent="0.2">
      <c r="A11" s="3"/>
      <c r="B11" s="41"/>
      <c r="C11" s="80" t="s">
        <v>75</v>
      </c>
      <c r="D11" s="39" t="s">
        <v>57</v>
      </c>
      <c r="E11" s="37">
        <v>0.97</v>
      </c>
      <c r="F11" s="39">
        <f>ROUND(F8*E11,2)</f>
        <v>7.11</v>
      </c>
      <c r="G11" s="39"/>
      <c r="H11" s="39"/>
      <c r="I11" s="39"/>
      <c r="J11" s="39"/>
      <c r="K11" s="39">
        <v>0</v>
      </c>
      <c r="L11" s="39">
        <f>ROUND(F11*K11,2)</f>
        <v>0</v>
      </c>
      <c r="M11" s="39">
        <f t="shared" si="0"/>
        <v>0</v>
      </c>
      <c r="N11" s="27"/>
      <c r="O11" s="72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81" customFormat="1" ht="27" x14ac:dyDescent="0.2">
      <c r="A12" s="3"/>
      <c r="B12" s="56"/>
      <c r="C12" s="80" t="s">
        <v>93</v>
      </c>
      <c r="D12" s="39" t="s">
        <v>57</v>
      </c>
      <c r="E12" s="37">
        <v>2.73</v>
      </c>
      <c r="F12" s="39">
        <f>ROUND(F8*E12,2)</f>
        <v>20.010000000000002</v>
      </c>
      <c r="G12" s="39"/>
      <c r="H12" s="39"/>
      <c r="I12" s="39"/>
      <c r="J12" s="39"/>
      <c r="K12" s="39">
        <v>0</v>
      </c>
      <c r="L12" s="39">
        <f>ROUND(F12*K12,2)</f>
        <v>0</v>
      </c>
      <c r="M12" s="39">
        <f t="shared" si="0"/>
        <v>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81" customFormat="1" ht="15.75" x14ac:dyDescent="0.2">
      <c r="A13" s="3"/>
      <c r="B13" s="41"/>
      <c r="C13" s="80" t="s">
        <v>83</v>
      </c>
      <c r="D13" s="37" t="s">
        <v>68</v>
      </c>
      <c r="E13" s="37">
        <v>122</v>
      </c>
      <c r="F13" s="39">
        <f>ROUND(F8*E13,2)</f>
        <v>894.26</v>
      </c>
      <c r="G13" s="39">
        <v>0</v>
      </c>
      <c r="H13" s="39">
        <f>ROUND(F13*G13,2)</f>
        <v>0</v>
      </c>
      <c r="I13" s="39"/>
      <c r="J13" s="39"/>
      <c r="K13" s="39"/>
      <c r="L13" s="39"/>
      <c r="M13" s="39">
        <f t="shared" si="0"/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81" customFormat="1" ht="15.75" x14ac:dyDescent="0.2">
      <c r="A14" s="3"/>
      <c r="B14" s="40"/>
      <c r="C14" s="80" t="s">
        <v>58</v>
      </c>
      <c r="D14" s="37" t="s">
        <v>68</v>
      </c>
      <c r="E14" s="37">
        <v>7</v>
      </c>
      <c r="F14" s="39">
        <f>ROUND(F8*E14,2)</f>
        <v>51.31</v>
      </c>
      <c r="G14" s="42">
        <v>0</v>
      </c>
      <c r="H14" s="39">
        <f>ROUND(F14*G14,2)</f>
        <v>0</v>
      </c>
      <c r="I14" s="39"/>
      <c r="J14" s="39"/>
      <c r="K14" s="39"/>
      <c r="L14" s="39"/>
      <c r="M14" s="39">
        <f t="shared" si="0"/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81" customFormat="1" ht="27" x14ac:dyDescent="0.2">
      <c r="A15" s="3">
        <v>2</v>
      </c>
      <c r="B15" s="73" t="s">
        <v>116</v>
      </c>
      <c r="C15" s="80" t="s">
        <v>108</v>
      </c>
      <c r="D15" s="39" t="s">
        <v>80</v>
      </c>
      <c r="E15" s="44"/>
      <c r="F15" s="38">
        <v>2.8</v>
      </c>
      <c r="G15" s="39"/>
      <c r="H15" s="39"/>
      <c r="I15" s="39"/>
      <c r="J15" s="39"/>
      <c r="K15" s="39"/>
      <c r="L15" s="39"/>
      <c r="M15" s="39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81" customFormat="1" ht="13.5" x14ac:dyDescent="0.2">
      <c r="A16" s="3"/>
      <c r="B16" s="43"/>
      <c r="C16" s="80" t="s">
        <v>63</v>
      </c>
      <c r="D16" s="39" t="s">
        <v>52</v>
      </c>
      <c r="E16" s="37">
        <v>33</v>
      </c>
      <c r="F16" s="39">
        <f>ROUND(F15*E16,2)</f>
        <v>92.4</v>
      </c>
      <c r="G16" s="39"/>
      <c r="H16" s="39"/>
      <c r="I16" s="39">
        <v>0</v>
      </c>
      <c r="J16" s="39">
        <f>ROUND(F16*I16,2)</f>
        <v>0</v>
      </c>
      <c r="K16" s="39"/>
      <c r="L16" s="39"/>
      <c r="M16" s="39">
        <f t="shared" ref="M16:M24" si="1">L16+J16+H16</f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81" customFormat="1" ht="13.5" x14ac:dyDescent="0.2">
      <c r="A17" s="3"/>
      <c r="B17" s="40"/>
      <c r="C17" s="80" t="s">
        <v>96</v>
      </c>
      <c r="D17" s="37" t="s">
        <v>57</v>
      </c>
      <c r="E17" s="37">
        <v>0.42</v>
      </c>
      <c r="F17" s="39">
        <f>ROUND(F15*E17,2)</f>
        <v>1.18</v>
      </c>
      <c r="G17" s="39"/>
      <c r="H17" s="39"/>
      <c r="I17" s="39"/>
      <c r="J17" s="39"/>
      <c r="K17" s="39">
        <v>0</v>
      </c>
      <c r="L17" s="39">
        <f t="shared" ref="L17:L22" si="2">ROUND(F17*K17,2)</f>
        <v>0</v>
      </c>
      <c r="M17" s="39">
        <f t="shared" si="1"/>
        <v>0</v>
      </c>
      <c r="N17" s="27"/>
      <c r="O17" s="27"/>
      <c r="P17" s="27"/>
      <c r="Q17" s="27"/>
      <c r="R17" s="72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81" customFormat="1" ht="13.5" x14ac:dyDescent="0.2">
      <c r="A18" s="3"/>
      <c r="B18" s="40"/>
      <c r="C18" s="80" t="s">
        <v>88</v>
      </c>
      <c r="D18" s="37" t="s">
        <v>57</v>
      </c>
      <c r="E18" s="37">
        <v>2.58</v>
      </c>
      <c r="F18" s="39">
        <f>ROUND(F15*E18,2)</f>
        <v>7.22</v>
      </c>
      <c r="G18" s="39"/>
      <c r="H18" s="39"/>
      <c r="I18" s="39"/>
      <c r="J18" s="39"/>
      <c r="K18" s="39">
        <v>0</v>
      </c>
      <c r="L18" s="39">
        <f t="shared" si="2"/>
        <v>0</v>
      </c>
      <c r="M18" s="39">
        <f t="shared" si="1"/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81" customFormat="1" ht="27" x14ac:dyDescent="0.2">
      <c r="A19" s="3"/>
      <c r="B19" s="41"/>
      <c r="C19" s="80" t="s">
        <v>95</v>
      </c>
      <c r="D19" s="39" t="s">
        <v>57</v>
      </c>
      <c r="E19" s="37">
        <v>11.2</v>
      </c>
      <c r="F19" s="39">
        <f>ROUND(F15*E19,2)</f>
        <v>31.36</v>
      </c>
      <c r="G19" s="39"/>
      <c r="H19" s="39"/>
      <c r="I19" s="39"/>
      <c r="J19" s="39"/>
      <c r="K19" s="39">
        <v>0</v>
      </c>
      <c r="L19" s="39">
        <f t="shared" si="2"/>
        <v>0</v>
      </c>
      <c r="M19" s="39">
        <f t="shared" si="1"/>
        <v>0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81" customFormat="1" ht="13.5" x14ac:dyDescent="0.2">
      <c r="A20" s="3"/>
      <c r="B20" s="41"/>
      <c r="C20" s="80" t="s">
        <v>87</v>
      </c>
      <c r="D20" s="39" t="s">
        <v>57</v>
      </c>
      <c r="E20" s="37">
        <v>24.8</v>
      </c>
      <c r="F20" s="39">
        <f>ROUND(F15*E20,2)</f>
        <v>69.44</v>
      </c>
      <c r="G20" s="39"/>
      <c r="H20" s="39"/>
      <c r="I20" s="39"/>
      <c r="J20" s="39"/>
      <c r="K20" s="39">
        <v>0</v>
      </c>
      <c r="L20" s="39">
        <f t="shared" si="2"/>
        <v>0</v>
      </c>
      <c r="M20" s="39">
        <f t="shared" si="1"/>
        <v>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81" customFormat="1" ht="13.5" x14ac:dyDescent="0.2">
      <c r="A21" s="3"/>
      <c r="B21" s="41"/>
      <c r="C21" s="80" t="s">
        <v>75</v>
      </c>
      <c r="D21" s="39" t="s">
        <v>57</v>
      </c>
      <c r="E21" s="37">
        <v>4.1399999999999997</v>
      </c>
      <c r="F21" s="39">
        <f>ROUND(F15*E21,2)</f>
        <v>11.59</v>
      </c>
      <c r="G21" s="39"/>
      <c r="H21" s="39"/>
      <c r="I21" s="39"/>
      <c r="J21" s="39"/>
      <c r="K21" s="39">
        <v>0</v>
      </c>
      <c r="L21" s="39">
        <f t="shared" si="2"/>
        <v>0</v>
      </c>
      <c r="M21" s="39">
        <f t="shared" si="1"/>
        <v>0</v>
      </c>
      <c r="N21" s="27"/>
      <c r="O21" s="72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81" customFormat="1" ht="13.5" x14ac:dyDescent="0.2">
      <c r="A22" s="3"/>
      <c r="B22" s="56"/>
      <c r="C22" s="78" t="s">
        <v>77</v>
      </c>
      <c r="D22" s="39" t="s">
        <v>57</v>
      </c>
      <c r="E22" s="37">
        <v>0.53</v>
      </c>
      <c r="F22" s="39">
        <f>ROUND(F15*E22,2)</f>
        <v>1.48</v>
      </c>
      <c r="G22" s="39"/>
      <c r="H22" s="39"/>
      <c r="I22" s="39"/>
      <c r="J22" s="39"/>
      <c r="K22" s="39">
        <v>0</v>
      </c>
      <c r="L22" s="39">
        <f t="shared" si="2"/>
        <v>0</v>
      </c>
      <c r="M22" s="39">
        <f t="shared" si="1"/>
        <v>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81" customFormat="1" ht="15.75" x14ac:dyDescent="0.2">
      <c r="A23" s="3"/>
      <c r="B23" s="41"/>
      <c r="C23" s="80" t="s">
        <v>103</v>
      </c>
      <c r="D23" s="37" t="s">
        <v>68</v>
      </c>
      <c r="E23" s="37">
        <v>204</v>
      </c>
      <c r="F23" s="39">
        <f>ROUND(F15*E23,2)</f>
        <v>571.20000000000005</v>
      </c>
      <c r="G23" s="39">
        <v>0</v>
      </c>
      <c r="H23" s="39">
        <f>ROUND(F23*G23,2)</f>
        <v>0</v>
      </c>
      <c r="I23" s="39"/>
      <c r="J23" s="39"/>
      <c r="K23" s="39"/>
      <c r="L23" s="39"/>
      <c r="M23" s="39">
        <f t="shared" si="1"/>
        <v>0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81" customFormat="1" ht="15.75" x14ac:dyDescent="0.2">
      <c r="A24" s="3"/>
      <c r="B24" s="40"/>
      <c r="C24" s="80" t="s">
        <v>58</v>
      </c>
      <c r="D24" s="37" t="s">
        <v>68</v>
      </c>
      <c r="E24" s="37">
        <v>30</v>
      </c>
      <c r="F24" s="39">
        <f>ROUND(F15*E24,2)</f>
        <v>84</v>
      </c>
      <c r="G24" s="42">
        <v>0</v>
      </c>
      <c r="H24" s="39">
        <f>ROUND(F24*G24,2)</f>
        <v>0</v>
      </c>
      <c r="I24" s="39"/>
      <c r="J24" s="39"/>
      <c r="K24" s="39"/>
      <c r="L24" s="39"/>
      <c r="M24" s="39">
        <f t="shared" si="1"/>
        <v>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81" customFormat="1" ht="13.5" x14ac:dyDescent="0.2">
      <c r="A25" s="3">
        <v>3</v>
      </c>
      <c r="B25" s="40" t="s">
        <v>78</v>
      </c>
      <c r="C25" s="80" t="s">
        <v>105</v>
      </c>
      <c r="D25" s="39" t="s">
        <v>53</v>
      </c>
      <c r="E25" s="44"/>
      <c r="F25" s="38">
        <v>1.73</v>
      </c>
      <c r="G25" s="39"/>
      <c r="H25" s="39"/>
      <c r="I25" s="39"/>
      <c r="J25" s="39"/>
      <c r="K25" s="39"/>
      <c r="L25" s="39"/>
      <c r="M25" s="39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81" customFormat="1" ht="13.5" x14ac:dyDescent="0.2">
      <c r="A26" s="3"/>
      <c r="B26" s="40"/>
      <c r="C26" s="82" t="s">
        <v>86</v>
      </c>
      <c r="D26" s="39" t="s">
        <v>57</v>
      </c>
      <c r="E26" s="37">
        <v>0.3</v>
      </c>
      <c r="F26" s="39">
        <f>ROUND(F25*E26,2)</f>
        <v>0.52</v>
      </c>
      <c r="G26" s="39"/>
      <c r="H26" s="39"/>
      <c r="I26" s="39"/>
      <c r="J26" s="39"/>
      <c r="K26" s="39">
        <v>0</v>
      </c>
      <c r="L26" s="39">
        <f>ROUND(F26*K26,2)</f>
        <v>0</v>
      </c>
      <c r="M26" s="39">
        <f>L26+J26+H26</f>
        <v>0</v>
      </c>
      <c r="N26" s="27"/>
      <c r="O26" s="72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81" customFormat="1" ht="13.5" x14ac:dyDescent="0.25">
      <c r="A27" s="3"/>
      <c r="B27" s="70"/>
      <c r="C27" s="82" t="s">
        <v>79</v>
      </c>
      <c r="D27" s="68" t="s">
        <v>53</v>
      </c>
      <c r="E27" s="37">
        <v>1.03</v>
      </c>
      <c r="F27" s="39">
        <f>ROUND(F25*E27,2)</f>
        <v>1.78</v>
      </c>
      <c r="G27" s="39">
        <v>0</v>
      </c>
      <c r="H27" s="39">
        <f>ROUND(F27*G27,2)</f>
        <v>0</v>
      </c>
      <c r="I27" s="39"/>
      <c r="J27" s="39"/>
      <c r="K27" s="39"/>
      <c r="L27" s="39"/>
      <c r="M27" s="39">
        <f>L27+J27+H27</f>
        <v>0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27" customFormat="1" ht="67.5" x14ac:dyDescent="0.25">
      <c r="A28" s="3">
        <v>4</v>
      </c>
      <c r="B28" s="22" t="s">
        <v>106</v>
      </c>
      <c r="C28" s="5" t="s">
        <v>151</v>
      </c>
      <c r="D28" s="54" t="s">
        <v>80</v>
      </c>
      <c r="E28" s="54"/>
      <c r="F28" s="38">
        <v>2.4710000000000001</v>
      </c>
      <c r="G28" s="3"/>
      <c r="H28" s="3"/>
      <c r="I28" s="39"/>
      <c r="J28" s="45"/>
      <c r="K28" s="3"/>
      <c r="L28" s="39"/>
      <c r="M28" s="39"/>
    </row>
    <row r="29" spans="1:256" s="58" customFormat="1" ht="13.5" x14ac:dyDescent="0.25">
      <c r="A29" s="3"/>
      <c r="B29" s="56"/>
      <c r="C29" s="4" t="s">
        <v>63</v>
      </c>
      <c r="D29" s="3" t="s">
        <v>65</v>
      </c>
      <c r="E29" s="42">
        <f>37.5+0.07*4</f>
        <v>37.78</v>
      </c>
      <c r="F29" s="39">
        <f>ROUND(F28*E29,2)</f>
        <v>93.35</v>
      </c>
      <c r="G29" s="57"/>
      <c r="H29" s="57"/>
      <c r="I29" s="39">
        <v>0</v>
      </c>
      <c r="J29" s="39">
        <f>ROUND(I29*F29,2)</f>
        <v>0</v>
      </c>
      <c r="K29" s="57"/>
      <c r="L29" s="57"/>
      <c r="M29" s="39">
        <f t="shared" ref="M29:M35" si="3">L29+J29+H29</f>
        <v>0</v>
      </c>
      <c r="N29" s="63"/>
      <c r="R29" s="63"/>
    </row>
    <row r="30" spans="1:256" s="58" customFormat="1" ht="13.5" x14ac:dyDescent="0.25">
      <c r="A30" s="3"/>
      <c r="B30" s="56"/>
      <c r="C30" s="4" t="s">
        <v>81</v>
      </c>
      <c r="D30" s="3" t="s">
        <v>74</v>
      </c>
      <c r="E30" s="69">
        <v>3.02</v>
      </c>
      <c r="F30" s="39">
        <f>ROUND(E30*F28,2)</f>
        <v>7.46</v>
      </c>
      <c r="G30" s="57"/>
      <c r="H30" s="57"/>
      <c r="I30" s="39"/>
      <c r="J30" s="45"/>
      <c r="K30" s="3">
        <v>0</v>
      </c>
      <c r="L30" s="39">
        <f>ROUND(F30*K30,2)</f>
        <v>0</v>
      </c>
      <c r="M30" s="39">
        <f t="shared" si="3"/>
        <v>0</v>
      </c>
    </row>
    <row r="31" spans="1:256" s="27" customFormat="1" ht="13.5" x14ac:dyDescent="0.25">
      <c r="A31" s="3"/>
      <c r="B31" s="57"/>
      <c r="C31" s="64" t="s">
        <v>89</v>
      </c>
      <c r="D31" s="65" t="s">
        <v>74</v>
      </c>
      <c r="E31" s="52">
        <v>3.7</v>
      </c>
      <c r="F31" s="39">
        <f>ROUND(E31*F28,2)</f>
        <v>9.14</v>
      </c>
      <c r="G31" s="39"/>
      <c r="H31" s="39"/>
      <c r="I31" s="60"/>
      <c r="J31" s="66"/>
      <c r="K31" s="61">
        <v>0</v>
      </c>
      <c r="L31" s="39">
        <f>ROUND(F31*K31,2)</f>
        <v>0</v>
      </c>
      <c r="M31" s="39">
        <f t="shared" si="3"/>
        <v>0</v>
      </c>
    </row>
    <row r="32" spans="1:256" s="27" customFormat="1" ht="13.5" x14ac:dyDescent="0.25">
      <c r="A32" s="3"/>
      <c r="B32" s="57"/>
      <c r="C32" s="64" t="s">
        <v>90</v>
      </c>
      <c r="D32" s="65" t="s">
        <v>74</v>
      </c>
      <c r="E32" s="42">
        <v>11.1</v>
      </c>
      <c r="F32" s="39">
        <f>ROUND(E32*F28,2)</f>
        <v>27.43</v>
      </c>
      <c r="G32" s="39"/>
      <c r="H32" s="39"/>
      <c r="I32" s="60"/>
      <c r="J32" s="66"/>
      <c r="K32" s="61">
        <v>0</v>
      </c>
      <c r="L32" s="39">
        <f>ROUND(F32*K32,2)</f>
        <v>0</v>
      </c>
      <c r="M32" s="39">
        <f t="shared" si="3"/>
        <v>0</v>
      </c>
    </row>
    <row r="33" spans="1:256" s="27" customFormat="1" ht="13.5" x14ac:dyDescent="0.25">
      <c r="A33" s="3"/>
      <c r="B33" s="57"/>
      <c r="C33" s="4" t="s">
        <v>55</v>
      </c>
      <c r="D33" s="3" t="s">
        <v>56</v>
      </c>
      <c r="E33" s="69">
        <v>2.2999999999999998</v>
      </c>
      <c r="F33" s="39">
        <f>ROUND(E33*F28,2)</f>
        <v>5.68</v>
      </c>
      <c r="G33" s="3"/>
      <c r="H33" s="3"/>
      <c r="I33" s="39"/>
      <c r="J33" s="45"/>
      <c r="K33" s="39">
        <v>0</v>
      </c>
      <c r="L33" s="39">
        <f>ROUND(F33*K33,2)</f>
        <v>0</v>
      </c>
      <c r="M33" s="39">
        <f t="shared" si="3"/>
        <v>0</v>
      </c>
    </row>
    <row r="34" spans="1:256" s="27" customFormat="1" ht="27" x14ac:dyDescent="0.25">
      <c r="A34" s="3"/>
      <c r="B34" s="57"/>
      <c r="C34" s="4" t="s">
        <v>107</v>
      </c>
      <c r="D34" s="3" t="s">
        <v>53</v>
      </c>
      <c r="E34" s="52">
        <f>93.1+11.6*4</f>
        <v>139.5</v>
      </c>
      <c r="F34" s="39">
        <f>ROUND(E34*F28,2)</f>
        <v>344.7</v>
      </c>
      <c r="G34" s="39">
        <v>0</v>
      </c>
      <c r="H34" s="39">
        <f>ROUND(F34*G34,2)</f>
        <v>0</v>
      </c>
      <c r="I34" s="39"/>
      <c r="J34" s="45"/>
      <c r="K34" s="39"/>
      <c r="L34" s="39"/>
      <c r="M34" s="39">
        <f t="shared" si="3"/>
        <v>0</v>
      </c>
    </row>
    <row r="35" spans="1:256" s="27" customFormat="1" ht="13.5" x14ac:dyDescent="0.25">
      <c r="A35" s="3"/>
      <c r="B35" s="57"/>
      <c r="C35" s="4" t="s">
        <v>82</v>
      </c>
      <c r="D35" s="3" t="s">
        <v>56</v>
      </c>
      <c r="E35" s="52">
        <f>14.5+0.02*4</f>
        <v>14.58</v>
      </c>
      <c r="F35" s="39">
        <f>ROUND(E35*F28,2)</f>
        <v>36.03</v>
      </c>
      <c r="G35" s="39">
        <v>0</v>
      </c>
      <c r="H35" s="39">
        <f>ROUND(F35*G35,2)</f>
        <v>0</v>
      </c>
      <c r="I35" s="39"/>
      <c r="J35" s="45"/>
      <c r="K35" s="39"/>
      <c r="L35" s="39"/>
      <c r="M35" s="39">
        <f t="shared" si="3"/>
        <v>0</v>
      </c>
    </row>
    <row r="36" spans="1:256" s="81" customFormat="1" ht="13.5" x14ac:dyDescent="0.2">
      <c r="A36" s="3">
        <v>5</v>
      </c>
      <c r="B36" s="40" t="s">
        <v>78</v>
      </c>
      <c r="C36" s="80" t="s">
        <v>105</v>
      </c>
      <c r="D36" s="39" t="s">
        <v>53</v>
      </c>
      <c r="E36" s="44"/>
      <c r="F36" s="38">
        <v>0.86</v>
      </c>
      <c r="G36" s="39"/>
      <c r="H36" s="39"/>
      <c r="I36" s="39"/>
      <c r="J36" s="39"/>
      <c r="K36" s="39"/>
      <c r="L36" s="39"/>
      <c r="M36" s="39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81" customFormat="1" ht="13.5" x14ac:dyDescent="0.2">
      <c r="A37" s="3"/>
      <c r="B37" s="40"/>
      <c r="C37" s="82" t="s">
        <v>86</v>
      </c>
      <c r="D37" s="39" t="s">
        <v>57</v>
      </c>
      <c r="E37" s="37">
        <v>0.3</v>
      </c>
      <c r="F37" s="39">
        <f>ROUND(F36*E37,2)</f>
        <v>0.26</v>
      </c>
      <c r="G37" s="39"/>
      <c r="H37" s="39"/>
      <c r="I37" s="39"/>
      <c r="J37" s="39"/>
      <c r="K37" s="39">
        <v>0</v>
      </c>
      <c r="L37" s="39">
        <f>ROUND(F37*K37,2)</f>
        <v>0</v>
      </c>
      <c r="M37" s="39">
        <f>L37+J37+H37</f>
        <v>0</v>
      </c>
      <c r="N37" s="27"/>
      <c r="O37" s="72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81" customFormat="1" ht="13.5" x14ac:dyDescent="0.25">
      <c r="A38" s="3"/>
      <c r="B38" s="70"/>
      <c r="C38" s="82" t="s">
        <v>79</v>
      </c>
      <c r="D38" s="68" t="s">
        <v>53</v>
      </c>
      <c r="E38" s="37">
        <v>1.03</v>
      </c>
      <c r="F38" s="39">
        <f>ROUND(F36*E38,2)</f>
        <v>0.89</v>
      </c>
      <c r="G38" s="39">
        <v>0</v>
      </c>
      <c r="H38" s="39">
        <f>ROUND(F38*G38,2)</f>
        <v>0</v>
      </c>
      <c r="I38" s="39"/>
      <c r="J38" s="39"/>
      <c r="K38" s="39"/>
      <c r="L38" s="39"/>
      <c r="M38" s="39">
        <f>L38+J38+H38</f>
        <v>0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7" customFormat="1" ht="67.5" x14ac:dyDescent="0.25">
      <c r="A39" s="3">
        <v>6</v>
      </c>
      <c r="B39" s="22" t="s">
        <v>153</v>
      </c>
      <c r="C39" s="5" t="s">
        <v>152</v>
      </c>
      <c r="D39" s="54" t="s">
        <v>80</v>
      </c>
      <c r="E39" s="54"/>
      <c r="F39" s="38">
        <v>2.4710000000000001</v>
      </c>
      <c r="G39" s="3"/>
      <c r="H39" s="3"/>
      <c r="I39" s="39"/>
      <c r="J39" s="45"/>
      <c r="K39" s="3"/>
      <c r="L39" s="39"/>
      <c r="M39" s="39"/>
    </row>
    <row r="40" spans="1:256" s="58" customFormat="1" ht="13.5" x14ac:dyDescent="0.25">
      <c r="A40" s="3"/>
      <c r="B40" s="56"/>
      <c r="C40" s="4" t="s">
        <v>63</v>
      </c>
      <c r="D40" s="3" t="s">
        <v>65</v>
      </c>
      <c r="E40" s="42">
        <v>37.5</v>
      </c>
      <c r="F40" s="39">
        <f>ROUND(F39*E40,2)</f>
        <v>92.66</v>
      </c>
      <c r="G40" s="57"/>
      <c r="H40" s="57"/>
      <c r="I40" s="39">
        <v>0</v>
      </c>
      <c r="J40" s="39">
        <f>ROUND(I40*F40,2)</f>
        <v>0</v>
      </c>
      <c r="K40" s="57"/>
      <c r="L40" s="57"/>
      <c r="M40" s="39">
        <f t="shared" ref="M40:M45" si="4">L40+J40+H40</f>
        <v>0</v>
      </c>
      <c r="N40" s="63"/>
    </row>
    <row r="41" spans="1:256" s="58" customFormat="1" ht="13.5" x14ac:dyDescent="0.25">
      <c r="A41" s="3"/>
      <c r="B41" s="56"/>
      <c r="C41" s="4" t="s">
        <v>81</v>
      </c>
      <c r="D41" s="3" t="s">
        <v>74</v>
      </c>
      <c r="E41" s="69">
        <v>3.02</v>
      </c>
      <c r="F41" s="39">
        <f>ROUND(E41*F39,2)</f>
        <v>7.46</v>
      </c>
      <c r="G41" s="57"/>
      <c r="H41" s="57"/>
      <c r="I41" s="39"/>
      <c r="J41" s="45"/>
      <c r="K41" s="3">
        <v>0</v>
      </c>
      <c r="L41" s="39">
        <f>ROUND(F41*K41,2)</f>
        <v>0</v>
      </c>
      <c r="M41" s="39">
        <f t="shared" si="4"/>
        <v>0</v>
      </c>
    </row>
    <row r="42" spans="1:256" s="27" customFormat="1" ht="13.5" x14ac:dyDescent="0.25">
      <c r="A42" s="3"/>
      <c r="B42" s="57"/>
      <c r="C42" s="64" t="s">
        <v>89</v>
      </c>
      <c r="D42" s="65" t="s">
        <v>74</v>
      </c>
      <c r="E42" s="52">
        <v>3.7</v>
      </c>
      <c r="F42" s="39">
        <f>ROUND(E42*F39,2)</f>
        <v>9.14</v>
      </c>
      <c r="G42" s="39"/>
      <c r="H42" s="39"/>
      <c r="I42" s="60"/>
      <c r="J42" s="66"/>
      <c r="K42" s="61">
        <v>0</v>
      </c>
      <c r="L42" s="39">
        <f>ROUND(F42*K42,2)</f>
        <v>0</v>
      </c>
      <c r="M42" s="39">
        <f t="shared" si="4"/>
        <v>0</v>
      </c>
    </row>
    <row r="43" spans="1:256" s="27" customFormat="1" ht="13.5" x14ac:dyDescent="0.25">
      <c r="A43" s="3"/>
      <c r="B43" s="57"/>
      <c r="C43" s="64" t="s">
        <v>90</v>
      </c>
      <c r="D43" s="65" t="s">
        <v>74</v>
      </c>
      <c r="E43" s="42">
        <v>11.1</v>
      </c>
      <c r="F43" s="39">
        <f>ROUND(E43*F39,2)</f>
        <v>27.43</v>
      </c>
      <c r="G43" s="39"/>
      <c r="H43" s="39"/>
      <c r="I43" s="60"/>
      <c r="J43" s="66"/>
      <c r="K43" s="61">
        <v>0</v>
      </c>
      <c r="L43" s="39">
        <f>ROUND(F43*K43,2)</f>
        <v>0</v>
      </c>
      <c r="M43" s="39">
        <f t="shared" si="4"/>
        <v>0</v>
      </c>
    </row>
    <row r="44" spans="1:256" s="27" customFormat="1" ht="13.5" x14ac:dyDescent="0.25">
      <c r="A44" s="3"/>
      <c r="B44" s="57"/>
      <c r="C44" s="4" t="s">
        <v>55</v>
      </c>
      <c r="D44" s="3" t="s">
        <v>66</v>
      </c>
      <c r="E44" s="69">
        <v>2.2999999999999998</v>
      </c>
      <c r="F44" s="39">
        <f>ROUND(E44*F39,2)</f>
        <v>5.68</v>
      </c>
      <c r="G44" s="3"/>
      <c r="H44" s="3"/>
      <c r="I44" s="39"/>
      <c r="J44" s="45"/>
      <c r="K44" s="39">
        <v>0</v>
      </c>
      <c r="L44" s="39">
        <f>ROUND(F44*K44,2)</f>
        <v>0</v>
      </c>
      <c r="M44" s="39">
        <f t="shared" si="4"/>
        <v>0</v>
      </c>
    </row>
    <row r="45" spans="1:256" s="27" customFormat="1" ht="27" x14ac:dyDescent="0.25">
      <c r="A45" s="3"/>
      <c r="B45" s="57"/>
      <c r="C45" s="4" t="s">
        <v>91</v>
      </c>
      <c r="D45" s="3" t="s">
        <v>53</v>
      </c>
      <c r="E45" s="52">
        <v>97.4</v>
      </c>
      <c r="F45" s="39">
        <f>ROUND(E45*F39,2)</f>
        <v>240.68</v>
      </c>
      <c r="G45" s="39">
        <v>0</v>
      </c>
      <c r="H45" s="39">
        <f>ROUND(F45*G45,2)</f>
        <v>0</v>
      </c>
      <c r="I45" s="39"/>
      <c r="J45" s="45"/>
      <c r="K45" s="39"/>
      <c r="L45" s="39"/>
      <c r="M45" s="39">
        <f t="shared" si="4"/>
        <v>0</v>
      </c>
    </row>
    <row r="46" spans="1:256" s="27" customFormat="1" ht="13.5" x14ac:dyDescent="0.25">
      <c r="A46" s="3"/>
      <c r="B46" s="57"/>
      <c r="C46" s="4" t="s">
        <v>82</v>
      </c>
      <c r="D46" s="3" t="s">
        <v>56</v>
      </c>
      <c r="E46" s="52">
        <v>14.5</v>
      </c>
      <c r="F46" s="39">
        <f>ROUND(F39*E46,2)</f>
        <v>35.83</v>
      </c>
      <c r="G46" s="39">
        <v>0</v>
      </c>
      <c r="H46" s="39">
        <f>ROUND(F46*G46,2)</f>
        <v>0</v>
      </c>
      <c r="I46" s="39"/>
      <c r="J46" s="45"/>
      <c r="K46" s="39"/>
      <c r="L46" s="39"/>
      <c r="M46" s="39">
        <f>H46+J46+L46</f>
        <v>0</v>
      </c>
    </row>
    <row r="47" spans="1:256" s="81" customFormat="1" ht="54" x14ac:dyDescent="0.2">
      <c r="A47" s="3">
        <v>7</v>
      </c>
      <c r="B47" s="22" t="s">
        <v>136</v>
      </c>
      <c r="C47" s="80" t="s">
        <v>188</v>
      </c>
      <c r="D47" s="39" t="s">
        <v>84</v>
      </c>
      <c r="E47" s="44"/>
      <c r="F47" s="55">
        <v>3.0853999999999999</v>
      </c>
      <c r="G47" s="39"/>
      <c r="H47" s="39"/>
      <c r="I47" s="39"/>
      <c r="J47" s="39"/>
      <c r="K47" s="39"/>
      <c r="L47" s="39"/>
      <c r="M47" s="39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s="81" customFormat="1" ht="13.5" x14ac:dyDescent="0.2">
      <c r="A48" s="3"/>
      <c r="B48" s="43"/>
      <c r="C48" s="80" t="s">
        <v>63</v>
      </c>
      <c r="D48" s="39" t="s">
        <v>52</v>
      </c>
      <c r="E48" s="37">
        <v>15</v>
      </c>
      <c r="F48" s="39">
        <f>ROUND(F47*E48,2)</f>
        <v>46.28</v>
      </c>
      <c r="G48" s="39"/>
      <c r="H48" s="39"/>
      <c r="I48" s="39">
        <v>0</v>
      </c>
      <c r="J48" s="39">
        <f>ROUND(F48*I48,2)</f>
        <v>0</v>
      </c>
      <c r="K48" s="39"/>
      <c r="L48" s="39"/>
      <c r="M48" s="39">
        <f t="shared" ref="M48:M53" si="5">L48+J48+H48</f>
        <v>0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s="81" customFormat="1" ht="13.5" x14ac:dyDescent="0.2">
      <c r="A49" s="3"/>
      <c r="B49" s="40"/>
      <c r="C49" s="80" t="s">
        <v>76</v>
      </c>
      <c r="D49" s="37" t="s">
        <v>57</v>
      </c>
      <c r="E49" s="37">
        <v>2.16</v>
      </c>
      <c r="F49" s="39">
        <f>ROUND(F47*E49,2)</f>
        <v>6.66</v>
      </c>
      <c r="G49" s="39"/>
      <c r="H49" s="39"/>
      <c r="I49" s="39"/>
      <c r="J49" s="39"/>
      <c r="K49" s="39">
        <v>0</v>
      </c>
      <c r="L49" s="39">
        <f>ROUND(F49*K49,2)</f>
        <v>0</v>
      </c>
      <c r="M49" s="39">
        <f t="shared" si="5"/>
        <v>0</v>
      </c>
      <c r="N49" s="27"/>
      <c r="O49" s="27"/>
      <c r="P49" s="27"/>
      <c r="Q49" s="27"/>
      <c r="R49" s="72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81" customFormat="1" ht="13.5" x14ac:dyDescent="0.2">
      <c r="A50" s="3"/>
      <c r="B50" s="41"/>
      <c r="C50" s="80" t="s">
        <v>75</v>
      </c>
      <c r="D50" s="39" t="s">
        <v>57</v>
      </c>
      <c r="E50" s="37">
        <v>0.97</v>
      </c>
      <c r="F50" s="39">
        <f>ROUND(F47*E50,2)</f>
        <v>2.99</v>
      </c>
      <c r="G50" s="39"/>
      <c r="H50" s="39"/>
      <c r="I50" s="39"/>
      <c r="J50" s="39"/>
      <c r="K50" s="39">
        <v>0</v>
      </c>
      <c r="L50" s="39">
        <f>ROUND(F50*K50,2)</f>
        <v>0</v>
      </c>
      <c r="M50" s="39">
        <f t="shared" si="5"/>
        <v>0</v>
      </c>
      <c r="N50" s="27"/>
      <c r="O50" s="72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81" customFormat="1" ht="27" x14ac:dyDescent="0.2">
      <c r="A51" s="3"/>
      <c r="B51" s="56"/>
      <c r="C51" s="80" t="s">
        <v>93</v>
      </c>
      <c r="D51" s="39" t="s">
        <v>57</v>
      </c>
      <c r="E51" s="37">
        <v>2.73</v>
      </c>
      <c r="F51" s="39">
        <f>ROUND(F47*E51,2)</f>
        <v>8.42</v>
      </c>
      <c r="G51" s="39"/>
      <c r="H51" s="39"/>
      <c r="I51" s="39"/>
      <c r="J51" s="39"/>
      <c r="K51" s="39">
        <v>0</v>
      </c>
      <c r="L51" s="39">
        <f>ROUND(F51*K51,2)</f>
        <v>0</v>
      </c>
      <c r="M51" s="39">
        <f t="shared" si="5"/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81" customFormat="1" ht="15.75" x14ac:dyDescent="0.2">
      <c r="A52" s="3"/>
      <c r="B52" s="41"/>
      <c r="C52" s="80" t="s">
        <v>83</v>
      </c>
      <c r="D52" s="37" t="s">
        <v>68</v>
      </c>
      <c r="E52" s="37">
        <v>122</v>
      </c>
      <c r="F52" s="39">
        <f>ROUND(F47*E52,2)</f>
        <v>376.42</v>
      </c>
      <c r="G52" s="39">
        <v>0</v>
      </c>
      <c r="H52" s="39">
        <f>ROUND(F52*G52,2)</f>
        <v>0</v>
      </c>
      <c r="I52" s="39"/>
      <c r="J52" s="39"/>
      <c r="K52" s="39"/>
      <c r="L52" s="39"/>
      <c r="M52" s="39">
        <f t="shared" si="5"/>
        <v>0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81" customFormat="1" ht="15.75" x14ac:dyDescent="0.2">
      <c r="A53" s="3"/>
      <c r="B53" s="40"/>
      <c r="C53" s="80" t="s">
        <v>58</v>
      </c>
      <c r="D53" s="37" t="s">
        <v>68</v>
      </c>
      <c r="E53" s="37">
        <v>7</v>
      </c>
      <c r="F53" s="39">
        <f>ROUND(F47*E53,2)</f>
        <v>21.6</v>
      </c>
      <c r="G53" s="42">
        <v>0</v>
      </c>
      <c r="H53" s="39">
        <f>ROUND(F53*G53,2)</f>
        <v>0</v>
      </c>
      <c r="I53" s="39"/>
      <c r="J53" s="39"/>
      <c r="K53" s="39"/>
      <c r="L53" s="39"/>
      <c r="M53" s="39">
        <f t="shared" si="5"/>
        <v>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51" customFormat="1" ht="54" x14ac:dyDescent="0.25">
      <c r="A54" s="61">
        <v>8</v>
      </c>
      <c r="B54" s="105" t="s">
        <v>238</v>
      </c>
      <c r="C54" s="109" t="s">
        <v>240</v>
      </c>
      <c r="D54" s="39" t="s">
        <v>53</v>
      </c>
      <c r="E54" s="12"/>
      <c r="F54" s="110">
        <f>344.7+240.68</f>
        <v>585.38</v>
      </c>
      <c r="G54" s="39"/>
      <c r="H54" s="39"/>
      <c r="I54" s="39"/>
      <c r="J54" s="39"/>
      <c r="K54" s="39">
        <v>0</v>
      </c>
      <c r="L54" s="39">
        <f t="shared" ref="L54:L55" si="6">ROUND(F54*K54,2)</f>
        <v>0</v>
      </c>
      <c r="M54" s="39">
        <f t="shared" ref="M54:M55" si="7">H54+J54+L54</f>
        <v>0</v>
      </c>
    </row>
    <row r="55" spans="1:256" s="51" customFormat="1" ht="54" x14ac:dyDescent="0.25">
      <c r="A55" s="61">
        <v>9</v>
      </c>
      <c r="B55" s="105" t="s">
        <v>239</v>
      </c>
      <c r="C55" s="109" t="s">
        <v>241</v>
      </c>
      <c r="D55" s="39" t="s">
        <v>53</v>
      </c>
      <c r="E55" s="12"/>
      <c r="F55" s="110">
        <f>894.26*1.55+376.42*1.55+571.2*1.6</f>
        <v>2883.4740000000002</v>
      </c>
      <c r="G55" s="39"/>
      <c r="H55" s="39"/>
      <c r="I55" s="39"/>
      <c r="J55" s="39"/>
      <c r="K55" s="39">
        <v>0</v>
      </c>
      <c r="L55" s="39">
        <f t="shared" si="6"/>
        <v>0</v>
      </c>
      <c r="M55" s="39">
        <f t="shared" si="7"/>
        <v>0</v>
      </c>
    </row>
    <row r="56" spans="1:256" x14ac:dyDescent="0.25">
      <c r="A56" s="196"/>
      <c r="B56" s="196"/>
      <c r="C56" s="197" t="s">
        <v>49</v>
      </c>
      <c r="D56" s="179" t="s">
        <v>56</v>
      </c>
      <c r="E56" s="180"/>
      <c r="F56" s="196"/>
      <c r="G56" s="196"/>
      <c r="H56" s="183"/>
      <c r="I56" s="183"/>
      <c r="J56" s="183"/>
      <c r="K56" s="183"/>
      <c r="L56" s="183"/>
      <c r="M56" s="183">
        <f>SUM(M8:M55)</f>
        <v>0</v>
      </c>
    </row>
    <row r="57" spans="1:256" x14ac:dyDescent="0.25">
      <c r="A57" s="196"/>
      <c r="B57" s="196"/>
      <c r="C57" s="198" t="s">
        <v>97</v>
      </c>
      <c r="D57" s="179" t="s">
        <v>60</v>
      </c>
      <c r="E57" s="182"/>
      <c r="F57" s="196"/>
      <c r="G57" s="196"/>
      <c r="H57" s="196"/>
      <c r="I57" s="196"/>
      <c r="J57" s="196"/>
      <c r="K57" s="196"/>
      <c r="L57" s="196"/>
      <c r="M57" s="183"/>
    </row>
    <row r="58" spans="1:256" x14ac:dyDescent="0.25">
      <c r="A58" s="196"/>
      <c r="B58" s="196"/>
      <c r="C58" s="198" t="s">
        <v>72</v>
      </c>
      <c r="D58" s="179" t="s">
        <v>56</v>
      </c>
      <c r="E58" s="182"/>
      <c r="F58" s="196"/>
      <c r="G58" s="196"/>
      <c r="H58" s="196"/>
      <c r="I58" s="196"/>
      <c r="J58" s="196"/>
      <c r="K58" s="196"/>
      <c r="L58" s="196"/>
      <c r="M58" s="183"/>
    </row>
    <row r="59" spans="1:256" x14ac:dyDescent="0.25">
      <c r="A59" s="196"/>
      <c r="B59" s="196"/>
      <c r="C59" s="198" t="s">
        <v>102</v>
      </c>
      <c r="D59" s="179" t="s">
        <v>60</v>
      </c>
      <c r="E59" s="182"/>
      <c r="F59" s="196"/>
      <c r="G59" s="196"/>
      <c r="H59" s="196"/>
      <c r="I59" s="196"/>
      <c r="J59" s="196"/>
      <c r="K59" s="196"/>
      <c r="L59" s="196"/>
      <c r="M59" s="183"/>
    </row>
    <row r="60" spans="1:256" x14ac:dyDescent="0.25">
      <c r="A60" s="196"/>
      <c r="B60" s="196"/>
      <c r="C60" s="198" t="s">
        <v>73</v>
      </c>
      <c r="D60" s="179" t="s">
        <v>56</v>
      </c>
      <c r="E60" s="179"/>
      <c r="F60" s="196"/>
      <c r="G60" s="196"/>
      <c r="H60" s="196"/>
      <c r="I60" s="196"/>
      <c r="J60" s="196"/>
      <c r="K60" s="196"/>
      <c r="L60" s="196"/>
      <c r="M60" s="183"/>
    </row>
    <row r="62" spans="1:256" ht="14.25" customHeight="1" x14ac:dyDescent="0.25">
      <c r="C62" s="1"/>
    </row>
    <row r="63" spans="1:256" ht="15.75" customHeight="1" x14ac:dyDescent="0.25">
      <c r="C63" s="1"/>
    </row>
  </sheetData>
  <mergeCells count="14">
    <mergeCell ref="A1:M1"/>
    <mergeCell ref="A2:L2"/>
    <mergeCell ref="A3:F3"/>
    <mergeCell ref="H3:K3"/>
    <mergeCell ref="H4:K4"/>
    <mergeCell ref="G5:H5"/>
    <mergeCell ref="I5:J5"/>
    <mergeCell ref="K5:L5"/>
    <mergeCell ref="M5:M6"/>
    <mergeCell ref="A5:A6"/>
    <mergeCell ref="B5:B6"/>
    <mergeCell ref="C5:C6"/>
    <mergeCell ref="D5:D6"/>
    <mergeCell ref="E5:F5"/>
  </mergeCells>
  <conditionalFormatting sqref="A56:IQ80 A8:IU55">
    <cfRule type="cellIs" dxfId="185" priority="49" stopIfTrue="1" operator="equal">
      <formula>8223.307275</formula>
    </cfRule>
  </conditionalFormatting>
  <conditionalFormatting sqref="A60:IO66">
    <cfRule type="cellIs" dxfId="184" priority="47" stopIfTrue="1" operator="equal">
      <formula>8223.307275</formula>
    </cfRule>
  </conditionalFormatting>
  <conditionalFormatting sqref="A56:IQ127">
    <cfRule type="cellIs" dxfId="183" priority="15" stopIfTrue="1" operator="equal">
      <formula>8223.307275</formula>
    </cfRule>
  </conditionalFormatting>
  <conditionalFormatting sqref="A107:IO113 A57:HM106 HN75:IR85 HN58:IO74 HN86:IO99">
    <cfRule type="cellIs" dxfId="182" priority="14" stopIfTrue="1" operator="equal">
      <formula>8223.307275</formula>
    </cfRule>
  </conditionalFormatting>
  <conditionalFormatting sqref="D56:E60">
    <cfRule type="cellIs" dxfId="181" priority="13" stopIfTrue="1" operator="equal">
      <formula>8223.307275</formula>
    </cfRule>
  </conditionalFormatting>
  <conditionalFormatting sqref="D56:D60">
    <cfRule type="cellIs" dxfId="180" priority="12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"/>
  <sheetViews>
    <sheetView view="pageBreakPreview" zoomScale="130" zoomScaleNormal="100" zoomScaleSheetLayoutView="130" workbookViewId="0">
      <selection activeCell="M69" sqref="M69:M72"/>
    </sheetView>
  </sheetViews>
  <sheetFormatPr defaultRowHeight="12.75" x14ac:dyDescent="0.2"/>
  <cols>
    <col min="1" max="1" width="3.140625" style="81" customWidth="1"/>
    <col min="2" max="2" width="10.5703125" style="81" customWidth="1"/>
    <col min="3" max="3" width="28.5703125" style="93" customWidth="1"/>
    <col min="4" max="4" width="7.7109375" style="81" customWidth="1"/>
    <col min="5" max="5" width="10.85546875" style="81" customWidth="1"/>
    <col min="6" max="6" width="9" style="81" customWidth="1"/>
    <col min="7" max="7" width="8.42578125" style="81" customWidth="1"/>
    <col min="8" max="9" width="8" style="81" customWidth="1"/>
    <col min="10" max="10" width="9.140625" style="81"/>
    <col min="11" max="11" width="8" style="81" customWidth="1"/>
    <col min="12" max="16384" width="9.140625" style="81"/>
  </cols>
  <sheetData>
    <row r="1" spans="1:256" ht="14.25" customHeight="1" x14ac:dyDescent="0.25">
      <c r="A1" s="170" t="s">
        <v>156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x14ac:dyDescent="0.2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3.5" customHeight="1" x14ac:dyDescent="0.2">
      <c r="A3" s="172" t="s">
        <v>162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" x14ac:dyDescent="0.2">
      <c r="A4" s="173"/>
      <c r="B4" s="173"/>
      <c r="C4" s="173"/>
      <c r="D4" s="173"/>
      <c r="E4" s="173"/>
      <c r="F4" s="173"/>
      <c r="G4" s="71"/>
      <c r="H4" s="174"/>
      <c r="I4" s="174"/>
      <c r="J4" s="174"/>
      <c r="K4" s="174"/>
      <c r="L4" s="29"/>
      <c r="M4" s="113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3.5" x14ac:dyDescent="0.2">
      <c r="A5" s="30"/>
      <c r="B5" s="30"/>
      <c r="C5" s="90"/>
      <c r="D5" s="31"/>
      <c r="E5" s="31"/>
      <c r="F5" s="29"/>
      <c r="G5" s="114"/>
      <c r="H5" s="169"/>
      <c r="I5" s="169"/>
      <c r="J5" s="169"/>
      <c r="K5" s="169"/>
      <c r="L5" s="29"/>
      <c r="M5" s="113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32.25" customHeight="1" x14ac:dyDescent="0.2">
      <c r="A6" s="184" t="s">
        <v>0</v>
      </c>
      <c r="B6" s="185" t="s">
        <v>42</v>
      </c>
      <c r="C6" s="186" t="s">
        <v>43</v>
      </c>
      <c r="D6" s="184" t="s">
        <v>44</v>
      </c>
      <c r="E6" s="187" t="s">
        <v>45</v>
      </c>
      <c r="F6" s="188"/>
      <c r="G6" s="187" t="s">
        <v>46</v>
      </c>
      <c r="H6" s="188"/>
      <c r="I6" s="187" t="s">
        <v>47</v>
      </c>
      <c r="J6" s="188"/>
      <c r="K6" s="187" t="s">
        <v>48</v>
      </c>
      <c r="L6" s="188"/>
      <c r="M6" s="189" t="s">
        <v>49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27" x14ac:dyDescent="0.2">
      <c r="A7" s="184"/>
      <c r="B7" s="190"/>
      <c r="C7" s="191"/>
      <c r="D7" s="184"/>
      <c r="E7" s="192" t="s">
        <v>50</v>
      </c>
      <c r="F7" s="192" t="s">
        <v>1</v>
      </c>
      <c r="G7" s="192" t="s">
        <v>99</v>
      </c>
      <c r="H7" s="193" t="s">
        <v>49</v>
      </c>
      <c r="I7" s="194" t="s">
        <v>99</v>
      </c>
      <c r="J7" s="192" t="s">
        <v>49</v>
      </c>
      <c r="K7" s="192" t="s">
        <v>99</v>
      </c>
      <c r="L7" s="195" t="s">
        <v>49</v>
      </c>
      <c r="M7" s="189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3.5" x14ac:dyDescent="0.2">
      <c r="A8" s="33">
        <v>1</v>
      </c>
      <c r="B8" s="34">
        <v>2</v>
      </c>
      <c r="C8" s="91">
        <v>3</v>
      </c>
      <c r="D8" s="34">
        <v>4</v>
      </c>
      <c r="E8" s="33">
        <v>5</v>
      </c>
      <c r="F8" s="34">
        <v>6</v>
      </c>
      <c r="G8" s="35">
        <v>7</v>
      </c>
      <c r="H8" s="34">
        <v>8</v>
      </c>
      <c r="I8" s="33">
        <v>9</v>
      </c>
      <c r="J8" s="34">
        <v>10</v>
      </c>
      <c r="K8" s="33">
        <v>11</v>
      </c>
      <c r="L8" s="35">
        <v>12</v>
      </c>
      <c r="M8" s="34" t="s">
        <v>51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27" customFormat="1" ht="54" x14ac:dyDescent="0.25">
      <c r="A9" s="3">
        <v>1</v>
      </c>
      <c r="B9" s="73" t="s">
        <v>104</v>
      </c>
      <c r="C9" s="53" t="s">
        <v>148</v>
      </c>
      <c r="D9" s="54" t="s">
        <v>62</v>
      </c>
      <c r="E9" s="54"/>
      <c r="F9" s="77">
        <v>0.152</v>
      </c>
      <c r="G9" s="3"/>
      <c r="H9" s="3"/>
      <c r="I9" s="39"/>
      <c r="J9" s="45"/>
      <c r="K9" s="3"/>
      <c r="L9" s="39"/>
      <c r="M9" s="45"/>
      <c r="N9" s="46"/>
    </row>
    <row r="10" spans="1:256" s="58" customFormat="1" ht="13.5" x14ac:dyDescent="0.25">
      <c r="A10" s="3"/>
      <c r="B10" s="56"/>
      <c r="C10" s="4" t="s">
        <v>64</v>
      </c>
      <c r="D10" s="3" t="s">
        <v>65</v>
      </c>
      <c r="E10" s="39">
        <v>20</v>
      </c>
      <c r="F10" s="39">
        <f>ROUND(E10*F9,2)</f>
        <v>3.04</v>
      </c>
      <c r="G10" s="57"/>
      <c r="H10" s="57"/>
      <c r="I10" s="39">
        <v>0</v>
      </c>
      <c r="J10" s="39">
        <f>ROUND(I10*F10,2)</f>
        <v>0</v>
      </c>
      <c r="K10" s="57"/>
      <c r="L10" s="39"/>
      <c r="M10" s="39">
        <f>L10+J10+H10</f>
        <v>0</v>
      </c>
    </row>
    <row r="11" spans="1:256" s="58" customFormat="1" ht="15.75" x14ac:dyDescent="0.25">
      <c r="A11" s="3"/>
      <c r="B11" s="56"/>
      <c r="C11" s="4" t="s">
        <v>98</v>
      </c>
      <c r="D11" s="3" t="s">
        <v>94</v>
      </c>
      <c r="E11" s="39">
        <v>44.8</v>
      </c>
      <c r="F11" s="39">
        <f>ROUND(E11*F9,2)</f>
        <v>6.81</v>
      </c>
      <c r="G11" s="57"/>
      <c r="H11" s="57"/>
      <c r="I11" s="3"/>
      <c r="J11" s="45"/>
      <c r="K11" s="3">
        <v>0</v>
      </c>
      <c r="L11" s="39">
        <f>ROUND(K11*F11,2)</f>
        <v>0</v>
      </c>
      <c r="M11" s="39">
        <f>L11+J11+H11</f>
        <v>0</v>
      </c>
    </row>
    <row r="12" spans="1:256" s="31" customFormat="1" ht="13.5" x14ac:dyDescent="0.25">
      <c r="A12" s="3"/>
      <c r="B12" s="59"/>
      <c r="C12" s="5" t="s">
        <v>55</v>
      </c>
      <c r="D12" s="3" t="s">
        <v>66</v>
      </c>
      <c r="E12" s="39">
        <v>2.1</v>
      </c>
      <c r="F12" s="39">
        <f>ROUND(E12*F9,2)</f>
        <v>0.32</v>
      </c>
      <c r="G12" s="39"/>
      <c r="H12" s="45"/>
      <c r="I12" s="39"/>
      <c r="J12" s="45"/>
      <c r="K12" s="39">
        <v>0</v>
      </c>
      <c r="L12" s="39">
        <f>ROUND(F12*K12,2)</f>
        <v>0</v>
      </c>
      <c r="M12" s="39">
        <f>L12+J12+H12</f>
        <v>0</v>
      </c>
      <c r="N12" s="27"/>
    </row>
    <row r="13" spans="1:256" s="2" customFormat="1" ht="15.75" x14ac:dyDescent="0.25">
      <c r="A13" s="60"/>
      <c r="B13" s="60"/>
      <c r="C13" s="89" t="s">
        <v>67</v>
      </c>
      <c r="D13" s="61" t="s">
        <v>68</v>
      </c>
      <c r="E13" s="12">
        <v>0.05</v>
      </c>
      <c r="F13" s="39">
        <f>ROUND(E13*F9,2)</f>
        <v>0.01</v>
      </c>
      <c r="G13" s="12">
        <v>0</v>
      </c>
      <c r="H13" s="62">
        <f>ROUND(F13*G13,2)</f>
        <v>0</v>
      </c>
      <c r="I13" s="60"/>
      <c r="J13" s="45"/>
      <c r="K13" s="60"/>
      <c r="L13" s="39"/>
      <c r="M13" s="39">
        <f>L13+J13+H13</f>
        <v>0</v>
      </c>
    </row>
    <row r="14" spans="1:256" s="31" customFormat="1" ht="27" x14ac:dyDescent="0.25">
      <c r="A14" s="3">
        <v>2</v>
      </c>
      <c r="B14" s="22" t="s">
        <v>236</v>
      </c>
      <c r="C14" s="36" t="s">
        <v>178</v>
      </c>
      <c r="D14" s="39" t="s">
        <v>53</v>
      </c>
      <c r="E14" s="37"/>
      <c r="F14" s="38">
        <f>F9*1.95*1000</f>
        <v>296.39999999999998</v>
      </c>
      <c r="G14" s="39"/>
      <c r="H14" s="39"/>
      <c r="I14" s="39"/>
      <c r="J14" s="39"/>
      <c r="K14" s="39">
        <v>0</v>
      </c>
      <c r="L14" s="39">
        <f>ROUND(F14*K14,2)</f>
        <v>0</v>
      </c>
      <c r="M14" s="39">
        <f>L14+J14+H14</f>
        <v>0</v>
      </c>
    </row>
    <row r="15" spans="1:256" s="27" customFormat="1" ht="13.5" x14ac:dyDescent="0.25">
      <c r="A15" s="3">
        <v>3</v>
      </c>
      <c r="B15" s="73" t="s">
        <v>69</v>
      </c>
      <c r="C15" s="5" t="s">
        <v>70</v>
      </c>
      <c r="D15" s="54" t="s">
        <v>71</v>
      </c>
      <c r="E15" s="54"/>
      <c r="F15" s="77">
        <v>0.152</v>
      </c>
      <c r="G15" s="3"/>
      <c r="H15" s="3"/>
      <c r="I15" s="39"/>
      <c r="J15" s="45"/>
      <c r="K15" s="3"/>
      <c r="L15" s="39"/>
      <c r="M15" s="39"/>
      <c r="N15" s="46"/>
    </row>
    <row r="16" spans="1:256" s="27" customFormat="1" ht="13.5" x14ac:dyDescent="0.25">
      <c r="A16" s="3"/>
      <c r="B16" s="43"/>
      <c r="C16" s="5" t="s">
        <v>63</v>
      </c>
      <c r="D16" s="54" t="s">
        <v>65</v>
      </c>
      <c r="E16" s="54">
        <v>3.23</v>
      </c>
      <c r="F16" s="37">
        <f>ROUND(F15*E16,2)</f>
        <v>0.49</v>
      </c>
      <c r="G16" s="3"/>
      <c r="H16" s="3"/>
      <c r="I16" s="39">
        <v>0</v>
      </c>
      <c r="J16" s="39">
        <f>ROUND(F16*I16,2)</f>
        <v>0</v>
      </c>
      <c r="K16" s="3"/>
      <c r="L16" s="39"/>
      <c r="M16" s="39">
        <f>H16+J16+L16</f>
        <v>0</v>
      </c>
      <c r="N16" s="46"/>
    </row>
    <row r="17" spans="1:256" s="27" customFormat="1" ht="13.5" x14ac:dyDescent="0.25">
      <c r="A17" s="3"/>
      <c r="B17" s="43"/>
      <c r="C17" s="5" t="s">
        <v>88</v>
      </c>
      <c r="D17" s="54" t="s">
        <v>57</v>
      </c>
      <c r="E17" s="54">
        <v>3.62</v>
      </c>
      <c r="F17" s="37">
        <f>ROUND(F15*E17,2)</f>
        <v>0.55000000000000004</v>
      </c>
      <c r="G17" s="3"/>
      <c r="H17" s="3"/>
      <c r="I17" s="39"/>
      <c r="J17" s="45"/>
      <c r="K17" s="3">
        <v>0</v>
      </c>
      <c r="L17" s="39">
        <f>ROUND(F17*K17,2)</f>
        <v>0</v>
      </c>
      <c r="M17" s="39">
        <f>H17+J17+L17</f>
        <v>0</v>
      </c>
      <c r="N17" s="46"/>
    </row>
    <row r="18" spans="1:256" s="27" customFormat="1" ht="13.5" x14ac:dyDescent="0.25">
      <c r="A18" s="3"/>
      <c r="B18" s="43"/>
      <c r="C18" s="5" t="s">
        <v>55</v>
      </c>
      <c r="D18" s="54" t="s">
        <v>56</v>
      </c>
      <c r="E18" s="54">
        <v>0.18</v>
      </c>
      <c r="F18" s="37">
        <f>ROUND(F15*E18,2)</f>
        <v>0.03</v>
      </c>
      <c r="G18" s="3"/>
      <c r="H18" s="3"/>
      <c r="I18" s="39"/>
      <c r="J18" s="45"/>
      <c r="K18" s="3">
        <v>0</v>
      </c>
      <c r="L18" s="39">
        <f>ROUND(F18*K18,2)</f>
        <v>0</v>
      </c>
      <c r="M18" s="39">
        <f>H18+J18+L18</f>
        <v>0</v>
      </c>
      <c r="N18" s="46"/>
    </row>
    <row r="19" spans="1:256" s="27" customFormat="1" ht="13.5" x14ac:dyDescent="0.25">
      <c r="A19" s="3"/>
      <c r="B19" s="43"/>
      <c r="C19" s="5" t="s">
        <v>67</v>
      </c>
      <c r="D19" s="54" t="s">
        <v>54</v>
      </c>
      <c r="E19" s="54">
        <v>0.04</v>
      </c>
      <c r="F19" s="37">
        <f>ROUND(F15*E19,2)</f>
        <v>0.01</v>
      </c>
      <c r="G19" s="3">
        <v>0</v>
      </c>
      <c r="H19" s="3">
        <f>ROUND(F19*G19,2)</f>
        <v>0</v>
      </c>
      <c r="I19" s="39"/>
      <c r="J19" s="45"/>
      <c r="K19" s="3"/>
      <c r="L19" s="39"/>
      <c r="M19" s="39">
        <f>H19+J19+L19</f>
        <v>0</v>
      </c>
      <c r="N19" s="46"/>
    </row>
    <row r="20" spans="1:256" s="27" customFormat="1" ht="40.5" x14ac:dyDescent="0.25">
      <c r="A20" s="3">
        <v>4</v>
      </c>
      <c r="B20" s="73" t="s">
        <v>115</v>
      </c>
      <c r="C20" s="5" t="s">
        <v>145</v>
      </c>
      <c r="D20" s="54" t="s">
        <v>54</v>
      </c>
      <c r="E20" s="54"/>
      <c r="F20" s="55">
        <v>8</v>
      </c>
      <c r="G20" s="3"/>
      <c r="H20" s="3"/>
      <c r="I20" s="39"/>
      <c r="J20" s="45"/>
      <c r="K20" s="3"/>
      <c r="L20" s="39"/>
      <c r="M20" s="39"/>
      <c r="N20" s="46"/>
    </row>
    <row r="21" spans="1:256" s="27" customFormat="1" ht="13.5" x14ac:dyDescent="0.25">
      <c r="A21" s="3"/>
      <c r="B21" s="43"/>
      <c r="C21" s="5" t="s">
        <v>63</v>
      </c>
      <c r="D21" s="54" t="s">
        <v>65</v>
      </c>
      <c r="E21" s="54">
        <v>2.1</v>
      </c>
      <c r="F21" s="37">
        <f>ROUND(F20*E21,2)</f>
        <v>16.8</v>
      </c>
      <c r="G21" s="3"/>
      <c r="H21" s="3"/>
      <c r="I21" s="39">
        <v>0</v>
      </c>
      <c r="J21" s="39">
        <f>ROUND(F21*I21,2)</f>
        <v>0</v>
      </c>
      <c r="K21" s="3"/>
      <c r="L21" s="39"/>
      <c r="M21" s="39">
        <f>H21+J21+L21</f>
        <v>0</v>
      </c>
      <c r="N21" s="46"/>
    </row>
    <row r="22" spans="1:256" s="31" customFormat="1" ht="27" x14ac:dyDescent="0.25">
      <c r="A22" s="3">
        <v>5</v>
      </c>
      <c r="B22" s="22" t="s">
        <v>236</v>
      </c>
      <c r="C22" s="36" t="s">
        <v>179</v>
      </c>
      <c r="D22" s="39" t="s">
        <v>53</v>
      </c>
      <c r="E22" s="37"/>
      <c r="F22" s="38">
        <f>F20*1.95</f>
        <v>15.6</v>
      </c>
      <c r="G22" s="39"/>
      <c r="H22" s="39"/>
      <c r="I22" s="39"/>
      <c r="J22" s="39"/>
      <c r="K22" s="39">
        <v>0</v>
      </c>
      <c r="L22" s="39">
        <f>ROUND(F22*K22,2)</f>
        <v>0</v>
      </c>
      <c r="M22" s="39">
        <f>L22+J22+H22</f>
        <v>0</v>
      </c>
    </row>
    <row r="23" spans="1:256" s="27" customFormat="1" ht="13.5" x14ac:dyDescent="0.25">
      <c r="A23" s="3">
        <v>6</v>
      </c>
      <c r="B23" s="73" t="s">
        <v>69</v>
      </c>
      <c r="C23" s="5" t="s">
        <v>70</v>
      </c>
      <c r="D23" s="54" t="s">
        <v>71</v>
      </c>
      <c r="E23" s="54"/>
      <c r="F23" s="77">
        <v>8.0000000000000002E-3</v>
      </c>
      <c r="G23" s="3"/>
      <c r="H23" s="3"/>
      <c r="I23" s="39"/>
      <c r="J23" s="45"/>
      <c r="K23" s="3"/>
      <c r="L23" s="39"/>
      <c r="M23" s="39"/>
      <c r="N23" s="46"/>
    </row>
    <row r="24" spans="1:256" s="27" customFormat="1" ht="13.5" x14ac:dyDescent="0.25">
      <c r="A24" s="3"/>
      <c r="B24" s="43"/>
      <c r="C24" s="5" t="s">
        <v>63</v>
      </c>
      <c r="D24" s="54" t="s">
        <v>65</v>
      </c>
      <c r="E24" s="54">
        <v>3.23</v>
      </c>
      <c r="F24" s="37">
        <f>ROUND(F23*E24,2)</f>
        <v>0.03</v>
      </c>
      <c r="G24" s="3"/>
      <c r="H24" s="3"/>
      <c r="I24" s="39">
        <v>0</v>
      </c>
      <c r="J24" s="39">
        <f>ROUND(F24*I24,2)</f>
        <v>0</v>
      </c>
      <c r="K24" s="3"/>
      <c r="L24" s="39"/>
      <c r="M24" s="39">
        <f>H24+J24+L24</f>
        <v>0</v>
      </c>
      <c r="N24" s="46"/>
    </row>
    <row r="25" spans="1:256" s="27" customFormat="1" ht="13.5" x14ac:dyDescent="0.25">
      <c r="A25" s="3"/>
      <c r="B25" s="43"/>
      <c r="C25" s="5" t="s">
        <v>88</v>
      </c>
      <c r="D25" s="54" t="s">
        <v>57</v>
      </c>
      <c r="E25" s="54">
        <v>3.62</v>
      </c>
      <c r="F25" s="37">
        <f>ROUND(F23*E25,2)</f>
        <v>0.03</v>
      </c>
      <c r="G25" s="3"/>
      <c r="H25" s="3"/>
      <c r="I25" s="39"/>
      <c r="J25" s="45"/>
      <c r="K25" s="3">
        <v>0</v>
      </c>
      <c r="L25" s="39">
        <f>ROUND(F25*K25,2)</f>
        <v>0</v>
      </c>
      <c r="M25" s="39">
        <f>H25+J25+L25</f>
        <v>0</v>
      </c>
      <c r="N25" s="46"/>
    </row>
    <row r="26" spans="1:256" s="27" customFormat="1" ht="13.5" x14ac:dyDescent="0.25">
      <c r="A26" s="3"/>
      <c r="B26" s="43"/>
      <c r="C26" s="5" t="s">
        <v>55</v>
      </c>
      <c r="D26" s="54" t="s">
        <v>56</v>
      </c>
      <c r="E26" s="54">
        <v>0.18</v>
      </c>
      <c r="F26" s="37">
        <f>ROUND(F23*E26,2)</f>
        <v>0</v>
      </c>
      <c r="G26" s="3"/>
      <c r="H26" s="3"/>
      <c r="I26" s="39"/>
      <c r="J26" s="45"/>
      <c r="K26" s="3">
        <v>0</v>
      </c>
      <c r="L26" s="39">
        <f>ROUND(F26*K26,2)</f>
        <v>0</v>
      </c>
      <c r="M26" s="39">
        <f>H26+J26+L26</f>
        <v>0</v>
      </c>
      <c r="N26" s="46"/>
    </row>
    <row r="27" spans="1:256" s="27" customFormat="1" ht="13.5" x14ac:dyDescent="0.25">
      <c r="A27" s="3"/>
      <c r="B27" s="43"/>
      <c r="C27" s="5" t="s">
        <v>67</v>
      </c>
      <c r="D27" s="54" t="s">
        <v>54</v>
      </c>
      <c r="E27" s="54">
        <v>0.04</v>
      </c>
      <c r="F27" s="37">
        <f>ROUND(F23*E27,2)</f>
        <v>0</v>
      </c>
      <c r="G27" s="3">
        <v>0</v>
      </c>
      <c r="H27" s="3">
        <f>ROUND(F27*G27,2)</f>
        <v>0</v>
      </c>
      <c r="I27" s="39"/>
      <c r="J27" s="45"/>
      <c r="K27" s="3"/>
      <c r="L27" s="39"/>
      <c r="M27" s="39">
        <f>H27+J27+L27</f>
        <v>0</v>
      </c>
      <c r="N27" s="46"/>
    </row>
    <row r="28" spans="1:256" ht="27" x14ac:dyDescent="0.2">
      <c r="A28" s="3">
        <v>7</v>
      </c>
      <c r="B28" s="22" t="s">
        <v>157</v>
      </c>
      <c r="C28" s="115" t="s">
        <v>158</v>
      </c>
      <c r="D28" s="39" t="s">
        <v>84</v>
      </c>
      <c r="E28" s="39"/>
      <c r="F28" s="69">
        <v>0.17499999999999999</v>
      </c>
      <c r="G28" s="39"/>
      <c r="H28" s="39"/>
      <c r="I28" s="39"/>
      <c r="J28" s="39"/>
      <c r="K28" s="39"/>
      <c r="L28" s="39"/>
      <c r="M28" s="39"/>
      <c r="N28" s="31"/>
      <c r="O28" s="31"/>
      <c r="P28" s="31"/>
      <c r="Q28" s="31"/>
      <c r="R28" s="9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3.5" x14ac:dyDescent="0.2">
      <c r="A29" s="3"/>
      <c r="B29" s="22"/>
      <c r="C29" s="115" t="s">
        <v>63</v>
      </c>
      <c r="D29" s="39" t="s">
        <v>52</v>
      </c>
      <c r="E29" s="39">
        <v>212</v>
      </c>
      <c r="F29" s="39">
        <f>ROUND(F28*E29,2)</f>
        <v>37.1</v>
      </c>
      <c r="G29" s="39"/>
      <c r="H29" s="39"/>
      <c r="I29" s="39">
        <v>0</v>
      </c>
      <c r="J29" s="39">
        <f>ROUND(F29*I29,2)</f>
        <v>0</v>
      </c>
      <c r="K29" s="39"/>
      <c r="L29" s="39"/>
      <c r="M29" s="39">
        <f>L29+J29+H29</f>
        <v>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3.5" x14ac:dyDescent="0.2">
      <c r="A30" s="3"/>
      <c r="B30" s="22"/>
      <c r="C30" s="115" t="s">
        <v>55</v>
      </c>
      <c r="D30" s="39" t="s">
        <v>56</v>
      </c>
      <c r="E30" s="39">
        <v>10.1</v>
      </c>
      <c r="F30" s="39">
        <f>ROUND(F28*E30,2)</f>
        <v>1.77</v>
      </c>
      <c r="G30" s="39"/>
      <c r="H30" s="39"/>
      <c r="I30" s="39"/>
      <c r="J30" s="39"/>
      <c r="K30" s="39">
        <v>0</v>
      </c>
      <c r="L30" s="39">
        <f>ROUND(F30*K30,2)</f>
        <v>0</v>
      </c>
      <c r="M30" s="39">
        <f>L30+J30+H30</f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5.75" x14ac:dyDescent="0.2">
      <c r="A31" s="3"/>
      <c r="B31" s="22"/>
      <c r="C31" s="115" t="s">
        <v>83</v>
      </c>
      <c r="D31" s="37" t="s">
        <v>68</v>
      </c>
      <c r="E31" s="39">
        <v>110</v>
      </c>
      <c r="F31" s="39">
        <f>ROUND(F28*E31,2)</f>
        <v>19.25</v>
      </c>
      <c r="G31" s="39">
        <v>0</v>
      </c>
      <c r="H31" s="39">
        <f>ROUND(F31*G31,2)</f>
        <v>0</v>
      </c>
      <c r="I31" s="39"/>
      <c r="J31" s="39"/>
      <c r="K31" s="39"/>
      <c r="L31" s="39"/>
      <c r="M31" s="39">
        <f>H31+J31+L31</f>
        <v>0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51" customFormat="1" ht="15" x14ac:dyDescent="0.25">
      <c r="A32" s="111">
        <v>8</v>
      </c>
      <c r="B32" s="73" t="s">
        <v>117</v>
      </c>
      <c r="C32" s="82" t="s">
        <v>144</v>
      </c>
      <c r="D32" s="39" t="s">
        <v>53</v>
      </c>
      <c r="E32" s="6"/>
      <c r="F32" s="99">
        <v>6.3250000000000002</v>
      </c>
      <c r="G32" s="6"/>
      <c r="H32" s="6"/>
      <c r="I32" s="6"/>
      <c r="J32" s="6"/>
      <c r="K32" s="6"/>
      <c r="L32" s="6"/>
      <c r="M32" s="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1" customFormat="1" ht="15" x14ac:dyDescent="0.25">
      <c r="A33" s="111"/>
      <c r="B33" s="111"/>
      <c r="C33" s="84" t="s">
        <v>63</v>
      </c>
      <c r="D33" s="6" t="s">
        <v>52</v>
      </c>
      <c r="E33" s="6">
        <v>27.6</v>
      </c>
      <c r="F33" s="39">
        <f>ROUND(F32*E33,2)</f>
        <v>174.57</v>
      </c>
      <c r="G33" s="39"/>
      <c r="H33" s="39"/>
      <c r="I33" s="68">
        <v>0</v>
      </c>
      <c r="J33" s="39">
        <f>ROUND(F33*I33,2)</f>
        <v>0</v>
      </c>
      <c r="K33" s="39"/>
      <c r="L33" s="39"/>
      <c r="M33" s="39">
        <f>H33+J33+L33</f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1" customFormat="1" ht="15" x14ac:dyDescent="0.25">
      <c r="A34" s="111"/>
      <c r="B34" s="111"/>
      <c r="C34" s="84" t="s">
        <v>118</v>
      </c>
      <c r="D34" s="6" t="s">
        <v>57</v>
      </c>
      <c r="E34" s="6">
        <v>4.74</v>
      </c>
      <c r="F34" s="39">
        <f>ROUND(F32*E34,2)</f>
        <v>29.98</v>
      </c>
      <c r="G34" s="39"/>
      <c r="H34" s="39"/>
      <c r="I34" s="39"/>
      <c r="J34" s="39"/>
      <c r="K34" s="39">
        <v>0</v>
      </c>
      <c r="L34" s="39">
        <f>ROUND(F34*K34,2)</f>
        <v>0</v>
      </c>
      <c r="M34" s="39">
        <f>H34+J34+L34</f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1" customFormat="1" ht="15" x14ac:dyDescent="0.25">
      <c r="A35" s="111"/>
      <c r="B35" s="111"/>
      <c r="C35" s="82" t="s">
        <v>55</v>
      </c>
      <c r="D35" s="6" t="s">
        <v>56</v>
      </c>
      <c r="E35" s="6">
        <v>6.8</v>
      </c>
      <c r="F35" s="39">
        <f>ROUND(F32*E35,2)</f>
        <v>43.01</v>
      </c>
      <c r="G35" s="6"/>
      <c r="H35" s="6"/>
      <c r="I35" s="39"/>
      <c r="J35" s="39"/>
      <c r="K35" s="39">
        <v>0</v>
      </c>
      <c r="L35" s="39">
        <f>ROUND(F35*K35,2)</f>
        <v>0</v>
      </c>
      <c r="M35" s="39">
        <f>H35+J35+L35</f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1" customFormat="1" ht="15" x14ac:dyDescent="0.25">
      <c r="A36" s="111"/>
      <c r="B36" s="111"/>
      <c r="C36" s="82" t="s">
        <v>82</v>
      </c>
      <c r="D36" s="6" t="s">
        <v>56</v>
      </c>
      <c r="E36" s="6">
        <v>12.2</v>
      </c>
      <c r="F36" s="39">
        <f>ROUND(F32*E36,2)</f>
        <v>77.17</v>
      </c>
      <c r="G36" s="6">
        <v>0</v>
      </c>
      <c r="H36" s="6">
        <f>ROUND(F36*G36,2)</f>
        <v>0</v>
      </c>
      <c r="I36" s="39"/>
      <c r="J36" s="39"/>
      <c r="K36" s="39"/>
      <c r="L36" s="39"/>
      <c r="M36" s="39">
        <f>H36+J36+L36</f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51" customFormat="1" ht="27" x14ac:dyDescent="0.25">
      <c r="A37" s="3">
        <v>9</v>
      </c>
      <c r="B37" s="73" t="s">
        <v>242</v>
      </c>
      <c r="C37" s="80" t="s">
        <v>119</v>
      </c>
      <c r="D37" s="39" t="s">
        <v>53</v>
      </c>
      <c r="E37" s="37"/>
      <c r="F37" s="77">
        <v>4.1500000000000004</v>
      </c>
      <c r="G37" s="39">
        <v>0</v>
      </c>
      <c r="H37" s="39">
        <f>ROUND(F37*G37,2)</f>
        <v>0</v>
      </c>
      <c r="I37" s="39"/>
      <c r="J37" s="39"/>
      <c r="K37" s="39"/>
      <c r="L37" s="39"/>
      <c r="M37" s="39">
        <f>L37+J37+H37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51" customFormat="1" ht="27" x14ac:dyDescent="0.25">
      <c r="A38" s="3">
        <v>10</v>
      </c>
      <c r="B38" s="73" t="s">
        <v>243</v>
      </c>
      <c r="C38" s="80" t="s">
        <v>159</v>
      </c>
      <c r="D38" s="39" t="s">
        <v>53</v>
      </c>
      <c r="E38" s="37"/>
      <c r="F38" s="77">
        <v>2.1749999999999998</v>
      </c>
      <c r="G38" s="39">
        <v>0</v>
      </c>
      <c r="H38" s="39">
        <f>ROUND(F38*G38,2)</f>
        <v>0</v>
      </c>
      <c r="I38" s="39"/>
      <c r="J38" s="39"/>
      <c r="K38" s="39"/>
      <c r="L38" s="39"/>
      <c r="M38" s="39">
        <f>L38+J38+H38</f>
        <v>0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51" customFormat="1" ht="27" x14ac:dyDescent="0.25">
      <c r="A39" s="111">
        <v>11</v>
      </c>
      <c r="B39" s="73" t="s">
        <v>120</v>
      </c>
      <c r="C39" s="82" t="s">
        <v>160</v>
      </c>
      <c r="D39" s="39" t="s">
        <v>84</v>
      </c>
      <c r="E39" s="6"/>
      <c r="F39" s="83">
        <v>0.53800000000000003</v>
      </c>
      <c r="G39" s="6"/>
      <c r="H39" s="6"/>
      <c r="I39" s="6"/>
      <c r="J39" s="6"/>
      <c r="K39" s="6"/>
      <c r="L39" s="6"/>
      <c r="M39" s="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1" customFormat="1" ht="15" x14ac:dyDescent="0.25">
      <c r="A40" s="111"/>
      <c r="B40" s="111"/>
      <c r="C40" s="84" t="s">
        <v>63</v>
      </c>
      <c r="D40" s="6" t="s">
        <v>52</v>
      </c>
      <c r="E40" s="6">
        <v>319</v>
      </c>
      <c r="F40" s="39">
        <f>ROUND(F39*E40,2)</f>
        <v>171.62</v>
      </c>
      <c r="G40" s="39"/>
      <c r="H40" s="39"/>
      <c r="I40" s="68">
        <v>0</v>
      </c>
      <c r="J40" s="39">
        <f>ROUND(F40*I40,2)</f>
        <v>0</v>
      </c>
      <c r="K40" s="39"/>
      <c r="L40" s="39"/>
      <c r="M40" s="39">
        <f t="shared" ref="M40:M50" si="0">H40+J40+L40</f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1" customFormat="1" ht="15" x14ac:dyDescent="0.25">
      <c r="A41" s="111"/>
      <c r="B41" s="111"/>
      <c r="C41" s="84" t="s">
        <v>121</v>
      </c>
      <c r="D41" s="6" t="s">
        <v>57</v>
      </c>
      <c r="E41" s="6">
        <v>42.8</v>
      </c>
      <c r="F41" s="39">
        <f>ROUND(F39*E41,2)</f>
        <v>23.03</v>
      </c>
      <c r="G41" s="39"/>
      <c r="H41" s="39"/>
      <c r="I41" s="39"/>
      <c r="J41" s="39"/>
      <c r="K41" s="39">
        <v>0</v>
      </c>
      <c r="L41" s="39">
        <f>ROUND(F41*K41,2)</f>
        <v>0</v>
      </c>
      <c r="M41" s="39">
        <f t="shared" si="0"/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1" customFormat="1" ht="15.75" x14ac:dyDescent="0.25">
      <c r="A42" s="67"/>
      <c r="B42" s="61"/>
      <c r="C42" s="82" t="s">
        <v>161</v>
      </c>
      <c r="D42" s="37" t="s">
        <v>68</v>
      </c>
      <c r="E42" s="12">
        <v>102</v>
      </c>
      <c r="F42" s="39">
        <f>ROUND(F39*E42,2)</f>
        <v>54.88</v>
      </c>
      <c r="G42" s="6">
        <v>0</v>
      </c>
      <c r="H42" s="6">
        <f>ROUND(F42*G42,2)</f>
        <v>0</v>
      </c>
      <c r="I42" s="39"/>
      <c r="J42" s="39"/>
      <c r="K42" s="39"/>
      <c r="L42" s="39"/>
      <c r="M42" s="39">
        <f t="shared" si="0"/>
        <v>0</v>
      </c>
    </row>
    <row r="43" spans="1:256" s="51" customFormat="1" ht="15.75" x14ac:dyDescent="0.25">
      <c r="A43" s="3"/>
      <c r="B43" s="41"/>
      <c r="C43" s="80" t="s">
        <v>122</v>
      </c>
      <c r="D43" s="37" t="s">
        <v>68</v>
      </c>
      <c r="E43" s="39">
        <v>1.1399999999999999</v>
      </c>
      <c r="F43" s="39">
        <f>ROUND(F39*E43,2)</f>
        <v>0.61</v>
      </c>
      <c r="G43" s="6">
        <v>0</v>
      </c>
      <c r="H43" s="6">
        <f>ROUND(F43*G43,2)</f>
        <v>0</v>
      </c>
      <c r="I43" s="39"/>
      <c r="J43" s="39"/>
      <c r="K43" s="39"/>
      <c r="L43" s="39"/>
      <c r="M43" s="39">
        <f t="shared" si="0"/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51" customFormat="1" ht="15.75" x14ac:dyDescent="0.25">
      <c r="A44" s="60"/>
      <c r="B44" s="61"/>
      <c r="C44" s="84" t="s">
        <v>123</v>
      </c>
      <c r="D44" s="37" t="s">
        <v>68</v>
      </c>
      <c r="E44" s="68">
        <v>1.37</v>
      </c>
      <c r="F44" s="39">
        <f>ROUND(F39*E44,2)</f>
        <v>0.74</v>
      </c>
      <c r="G44" s="6">
        <v>0</v>
      </c>
      <c r="H44" s="6">
        <f>ROUND(F44*G44,2)</f>
        <v>0</v>
      </c>
      <c r="I44" s="39"/>
      <c r="J44" s="39"/>
      <c r="K44" s="39"/>
      <c r="L44" s="39"/>
      <c r="M44" s="39">
        <f t="shared" si="0"/>
        <v>0</v>
      </c>
    </row>
    <row r="45" spans="1:256" s="51" customFormat="1" ht="15" x14ac:dyDescent="0.25">
      <c r="A45" s="111"/>
      <c r="B45" s="111"/>
      <c r="C45" s="82" t="s">
        <v>124</v>
      </c>
      <c r="D45" s="6" t="s">
        <v>53</v>
      </c>
      <c r="E45" s="74">
        <v>2.5000000000000001E-2</v>
      </c>
      <c r="F45" s="42">
        <f>ROUND(F39*E45,3)</f>
        <v>1.2999999999999999E-2</v>
      </c>
      <c r="G45" s="6">
        <v>0</v>
      </c>
      <c r="H45" s="6">
        <f>ROUND(F45*G45,2)</f>
        <v>0</v>
      </c>
      <c r="I45" s="39"/>
      <c r="J45" s="39"/>
      <c r="K45" s="39"/>
      <c r="L45" s="39"/>
      <c r="M45" s="39">
        <f t="shared" si="0"/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51" customFormat="1" ht="15" x14ac:dyDescent="0.25">
      <c r="A46" s="111"/>
      <c r="B46" s="111"/>
      <c r="C46" s="82" t="s">
        <v>125</v>
      </c>
      <c r="D46" s="6" t="s">
        <v>126</v>
      </c>
      <c r="E46" s="6">
        <v>51.5</v>
      </c>
      <c r="F46" s="39">
        <f>ROUND(F39*E46,2)</f>
        <v>27.71</v>
      </c>
      <c r="G46" s="6">
        <v>0</v>
      </c>
      <c r="H46" s="6">
        <f>ROUND(F46*G46,2)</f>
        <v>0</v>
      </c>
      <c r="I46" s="39"/>
      <c r="J46" s="39"/>
      <c r="K46" s="39"/>
      <c r="L46" s="39"/>
      <c r="M46" s="39">
        <f t="shared" si="0"/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1" customFormat="1" ht="15" x14ac:dyDescent="0.25">
      <c r="A47" s="111"/>
      <c r="B47" s="111"/>
      <c r="C47" s="82" t="s">
        <v>55</v>
      </c>
      <c r="D47" s="6" t="s">
        <v>56</v>
      </c>
      <c r="E47" s="6">
        <v>83.8</v>
      </c>
      <c r="F47" s="39">
        <f>ROUND(F39*E47,2)</f>
        <v>45.08</v>
      </c>
      <c r="G47" s="6"/>
      <c r="H47" s="6"/>
      <c r="I47" s="39"/>
      <c r="J47" s="39"/>
      <c r="K47" s="39">
        <v>0</v>
      </c>
      <c r="L47" s="39">
        <f>ROUND(F47*K47,2)</f>
        <v>0</v>
      </c>
      <c r="M47" s="39">
        <f t="shared" si="0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1" customFormat="1" ht="15" x14ac:dyDescent="0.25">
      <c r="A48" s="111"/>
      <c r="B48" s="111"/>
      <c r="C48" s="82" t="s">
        <v>82</v>
      </c>
      <c r="D48" s="6" t="s">
        <v>56</v>
      </c>
      <c r="E48" s="6">
        <v>43.9</v>
      </c>
      <c r="F48" s="39">
        <f>ROUND(F39*E48,2)</f>
        <v>23.62</v>
      </c>
      <c r="G48" s="6">
        <v>0</v>
      </c>
      <c r="H48" s="6">
        <f>ROUND(F48*G48,2)</f>
        <v>0</v>
      </c>
      <c r="I48" s="39"/>
      <c r="J48" s="39"/>
      <c r="K48" s="39"/>
      <c r="L48" s="39"/>
      <c r="M48" s="39">
        <f t="shared" si="0"/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51" customFormat="1" ht="15" x14ac:dyDescent="0.25">
      <c r="A49" s="3"/>
      <c r="B49" s="43"/>
      <c r="C49" s="80" t="s">
        <v>127</v>
      </c>
      <c r="D49" s="39" t="s">
        <v>54</v>
      </c>
      <c r="E49" s="37">
        <v>0.97</v>
      </c>
      <c r="F49" s="38">
        <f>ROUND(F39*E49,2)</f>
        <v>0.52</v>
      </c>
      <c r="G49" s="39">
        <v>0</v>
      </c>
      <c r="H49" s="39">
        <f>ROUND(F49*G49,2)</f>
        <v>0</v>
      </c>
      <c r="I49" s="39"/>
      <c r="J49" s="39"/>
      <c r="K49" s="39"/>
      <c r="L49" s="39"/>
      <c r="M49" s="39">
        <f t="shared" si="0"/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51" customFormat="1" ht="15" x14ac:dyDescent="0.25">
      <c r="A50" s="3"/>
      <c r="B50" s="43"/>
      <c r="C50" s="80" t="s">
        <v>100</v>
      </c>
      <c r="D50" s="39" t="s">
        <v>54</v>
      </c>
      <c r="E50" s="37">
        <v>0.22</v>
      </c>
      <c r="F50" s="38">
        <f>ROUND(F39*E50,2)</f>
        <v>0.12</v>
      </c>
      <c r="G50" s="39">
        <v>0</v>
      </c>
      <c r="H50" s="39">
        <f>ROUND(F50*G50,2)</f>
        <v>0</v>
      </c>
      <c r="I50" s="39"/>
      <c r="J50" s="39"/>
      <c r="K50" s="39"/>
      <c r="L50" s="39"/>
      <c r="M50" s="39">
        <f t="shared" si="0"/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27" customFormat="1" ht="67.5" x14ac:dyDescent="0.25">
      <c r="A51" s="3">
        <v>12</v>
      </c>
      <c r="B51" s="73" t="s">
        <v>128</v>
      </c>
      <c r="C51" s="53" t="s">
        <v>130</v>
      </c>
      <c r="D51" s="54" t="s">
        <v>62</v>
      </c>
      <c r="E51" s="54"/>
      <c r="F51" s="77">
        <v>1.52E-2</v>
      </c>
      <c r="G51" s="3"/>
      <c r="H51" s="3"/>
      <c r="I51" s="39"/>
      <c r="J51" s="45"/>
      <c r="K51" s="3"/>
      <c r="L51" s="39"/>
      <c r="M51" s="45"/>
      <c r="N51" s="46"/>
    </row>
    <row r="52" spans="1:256" s="58" customFormat="1" ht="13.5" x14ac:dyDescent="0.25">
      <c r="A52" s="3"/>
      <c r="B52" s="56"/>
      <c r="C52" s="4" t="s">
        <v>64</v>
      </c>
      <c r="D52" s="3" t="s">
        <v>65</v>
      </c>
      <c r="E52" s="39">
        <v>7.25</v>
      </c>
      <c r="F52" s="39">
        <f>ROUND(E52*F51,2)</f>
        <v>0.11</v>
      </c>
      <c r="G52" s="57"/>
      <c r="H52" s="57"/>
      <c r="I52" s="39">
        <v>0</v>
      </c>
      <c r="J52" s="39">
        <f>ROUND(I52*F52,2)</f>
        <v>0</v>
      </c>
      <c r="K52" s="57"/>
      <c r="L52" s="39"/>
      <c r="M52" s="39">
        <f>L52+J52+H52</f>
        <v>0</v>
      </c>
    </row>
    <row r="53" spans="1:256" s="58" customFormat="1" ht="15.75" x14ac:dyDescent="0.25">
      <c r="A53" s="3"/>
      <c r="B53" s="56"/>
      <c r="C53" s="4" t="s">
        <v>129</v>
      </c>
      <c r="D53" s="3" t="s">
        <v>94</v>
      </c>
      <c r="E53" s="39">
        <v>16.2</v>
      </c>
      <c r="F53" s="39">
        <f>ROUND(E53*F51,2)</f>
        <v>0.25</v>
      </c>
      <c r="G53" s="57"/>
      <c r="H53" s="57"/>
      <c r="I53" s="3"/>
      <c r="J53" s="45"/>
      <c r="K53" s="3">
        <v>0</v>
      </c>
      <c r="L53" s="39">
        <f>ROUND(K53*F53,2)</f>
        <v>0</v>
      </c>
      <c r="M53" s="39">
        <f>L53+J53+H53</f>
        <v>0</v>
      </c>
    </row>
    <row r="54" spans="1:256" s="31" customFormat="1" ht="13.5" x14ac:dyDescent="0.25">
      <c r="A54" s="3"/>
      <c r="B54" s="59"/>
      <c r="C54" s="5" t="s">
        <v>55</v>
      </c>
      <c r="D54" s="3" t="s">
        <v>66</v>
      </c>
      <c r="E54" s="39">
        <v>1.35</v>
      </c>
      <c r="F54" s="39">
        <f>ROUND(E54*F51,2)</f>
        <v>0.02</v>
      </c>
      <c r="G54" s="39"/>
      <c r="H54" s="45"/>
      <c r="I54" s="39"/>
      <c r="J54" s="45"/>
      <c r="K54" s="39">
        <v>0</v>
      </c>
      <c r="L54" s="39">
        <f>ROUND(F54*K54,2)</f>
        <v>0</v>
      </c>
      <c r="M54" s="39">
        <f>L54+J54+H54</f>
        <v>0</v>
      </c>
      <c r="N54" s="27"/>
    </row>
    <row r="55" spans="1:256" s="2" customFormat="1" ht="15.75" x14ac:dyDescent="0.25">
      <c r="A55" s="60"/>
      <c r="B55" s="60"/>
      <c r="C55" s="89" t="s">
        <v>67</v>
      </c>
      <c r="D55" s="61" t="s">
        <v>68</v>
      </c>
      <c r="E55" s="12">
        <v>0.04</v>
      </c>
      <c r="F55" s="39">
        <f>ROUND(E55*F51,2)</f>
        <v>0</v>
      </c>
      <c r="G55" s="12">
        <v>0</v>
      </c>
      <c r="H55" s="62">
        <f>ROUND(F55*G55,2)</f>
        <v>0</v>
      </c>
      <c r="I55" s="60"/>
      <c r="J55" s="45"/>
      <c r="K55" s="60"/>
      <c r="L55" s="39"/>
      <c r="M55" s="39">
        <f>L55+J55+H55</f>
        <v>0</v>
      </c>
    </row>
    <row r="56" spans="1:256" s="31" customFormat="1" ht="27" x14ac:dyDescent="0.25">
      <c r="A56" s="3">
        <v>13</v>
      </c>
      <c r="B56" s="22" t="s">
        <v>236</v>
      </c>
      <c r="C56" s="36" t="s">
        <v>237</v>
      </c>
      <c r="D56" s="39" t="s">
        <v>53</v>
      </c>
      <c r="E56" s="37"/>
      <c r="F56" s="38">
        <f>F51*1.95*1000</f>
        <v>29.64</v>
      </c>
      <c r="G56" s="39"/>
      <c r="H56" s="39"/>
      <c r="I56" s="39"/>
      <c r="J56" s="39"/>
      <c r="K56" s="39">
        <v>0</v>
      </c>
      <c r="L56" s="39">
        <f>ROUND(F56*K56,2)</f>
        <v>0</v>
      </c>
      <c r="M56" s="39">
        <f>L56+J56+H56</f>
        <v>0</v>
      </c>
    </row>
    <row r="57" spans="1:256" s="27" customFormat="1" ht="13.5" x14ac:dyDescent="0.25">
      <c r="A57" s="3">
        <v>14</v>
      </c>
      <c r="B57" s="73" t="s">
        <v>69</v>
      </c>
      <c r="C57" s="5" t="s">
        <v>70</v>
      </c>
      <c r="D57" s="54" t="s">
        <v>71</v>
      </c>
      <c r="E57" s="54"/>
      <c r="F57" s="97">
        <v>1.52E-2</v>
      </c>
      <c r="G57" s="3"/>
      <c r="H57" s="3"/>
      <c r="I57" s="39"/>
      <c r="J57" s="45"/>
      <c r="K57" s="3"/>
      <c r="L57" s="39"/>
      <c r="M57" s="39"/>
      <c r="N57" s="46"/>
    </row>
    <row r="58" spans="1:256" s="27" customFormat="1" ht="13.5" x14ac:dyDescent="0.25">
      <c r="A58" s="3"/>
      <c r="B58" s="43"/>
      <c r="C58" s="5" t="s">
        <v>63</v>
      </c>
      <c r="D58" s="54" t="s">
        <v>65</v>
      </c>
      <c r="E58" s="54">
        <v>3.23</v>
      </c>
      <c r="F58" s="37">
        <f>ROUND(F57*E58,2)</f>
        <v>0.05</v>
      </c>
      <c r="G58" s="3"/>
      <c r="H58" s="3"/>
      <c r="I58" s="39">
        <v>0</v>
      </c>
      <c r="J58" s="39">
        <f>ROUND(F58*I58,2)</f>
        <v>0</v>
      </c>
      <c r="K58" s="3"/>
      <c r="L58" s="39"/>
      <c r="M58" s="39">
        <f t="shared" ref="M58:M61" si="1">H58+J58+L58</f>
        <v>0</v>
      </c>
      <c r="N58" s="46"/>
    </row>
    <row r="59" spans="1:256" s="27" customFormat="1" ht="13.5" x14ac:dyDescent="0.25">
      <c r="A59" s="3"/>
      <c r="B59" s="43"/>
      <c r="C59" s="5" t="s">
        <v>88</v>
      </c>
      <c r="D59" s="54" t="s">
        <v>57</v>
      </c>
      <c r="E59" s="54">
        <v>3.62</v>
      </c>
      <c r="F59" s="37">
        <f>ROUND(F57*E59,2)</f>
        <v>0.06</v>
      </c>
      <c r="G59" s="3"/>
      <c r="H59" s="3"/>
      <c r="I59" s="39"/>
      <c r="J59" s="45"/>
      <c r="K59" s="3">
        <v>0</v>
      </c>
      <c r="L59" s="39">
        <f>ROUND(F59*K59,2)</f>
        <v>0</v>
      </c>
      <c r="M59" s="39">
        <f t="shared" si="1"/>
        <v>0</v>
      </c>
      <c r="N59" s="46"/>
    </row>
    <row r="60" spans="1:256" s="27" customFormat="1" ht="13.5" x14ac:dyDescent="0.25">
      <c r="A60" s="3"/>
      <c r="B60" s="43"/>
      <c r="C60" s="5" t="s">
        <v>55</v>
      </c>
      <c r="D60" s="54" t="s">
        <v>56</v>
      </c>
      <c r="E60" s="54">
        <v>0.18</v>
      </c>
      <c r="F60" s="37">
        <f>ROUND(F57*E60,2)</f>
        <v>0</v>
      </c>
      <c r="G60" s="3"/>
      <c r="H60" s="3"/>
      <c r="I60" s="39"/>
      <c r="J60" s="45"/>
      <c r="K60" s="3">
        <v>0</v>
      </c>
      <c r="L60" s="39">
        <f>ROUND(F60*K60,2)</f>
        <v>0</v>
      </c>
      <c r="M60" s="39">
        <f t="shared" si="1"/>
        <v>0</v>
      </c>
      <c r="N60" s="46"/>
    </row>
    <row r="61" spans="1:256" s="27" customFormat="1" ht="13.5" x14ac:dyDescent="0.25">
      <c r="A61" s="3"/>
      <c r="B61" s="43"/>
      <c r="C61" s="5" t="s">
        <v>67</v>
      </c>
      <c r="D61" s="54" t="s">
        <v>54</v>
      </c>
      <c r="E61" s="54">
        <v>0.04</v>
      </c>
      <c r="F61" s="37">
        <f>ROUND(F57*E61,2)</f>
        <v>0</v>
      </c>
      <c r="G61" s="3">
        <v>0</v>
      </c>
      <c r="H61" s="3">
        <f>ROUND(F61*G61,2)</f>
        <v>0</v>
      </c>
      <c r="I61" s="39"/>
      <c r="J61" s="45"/>
      <c r="K61" s="3"/>
      <c r="L61" s="39"/>
      <c r="M61" s="39">
        <f t="shared" si="1"/>
        <v>0</v>
      </c>
      <c r="N61" s="46"/>
    </row>
    <row r="62" spans="1:256" s="27" customFormat="1" ht="27" x14ac:dyDescent="0.25">
      <c r="A62" s="3">
        <v>15</v>
      </c>
      <c r="B62" s="73" t="s">
        <v>131</v>
      </c>
      <c r="C62" s="5" t="s">
        <v>150</v>
      </c>
      <c r="D62" s="54" t="s">
        <v>132</v>
      </c>
      <c r="E62" s="54"/>
      <c r="F62" s="97">
        <v>0.152</v>
      </c>
      <c r="G62" s="3"/>
      <c r="H62" s="3"/>
      <c r="I62" s="39"/>
      <c r="J62" s="45"/>
      <c r="K62" s="3"/>
      <c r="L62" s="39"/>
      <c r="M62" s="39"/>
      <c r="N62" s="46"/>
    </row>
    <row r="63" spans="1:256" s="27" customFormat="1" ht="13.5" x14ac:dyDescent="0.25">
      <c r="A63" s="3"/>
      <c r="B63" s="43"/>
      <c r="C63" s="5" t="s">
        <v>63</v>
      </c>
      <c r="D63" s="54" t="s">
        <v>65</v>
      </c>
      <c r="E63" s="54">
        <v>13.4</v>
      </c>
      <c r="F63" s="37">
        <f>ROUND(F62*E63,2)</f>
        <v>2.04</v>
      </c>
      <c r="G63" s="3"/>
      <c r="H63" s="3"/>
      <c r="I63" s="39">
        <v>0</v>
      </c>
      <c r="J63" s="39">
        <f>ROUND(F63*I63,2)</f>
        <v>0</v>
      </c>
      <c r="K63" s="3"/>
      <c r="L63" s="39"/>
      <c r="M63" s="39">
        <f t="shared" ref="M63:M66" si="2">H63+J63+L63</f>
        <v>0</v>
      </c>
      <c r="N63" s="46"/>
    </row>
    <row r="64" spans="1:256" s="27" customFormat="1" ht="13.5" x14ac:dyDescent="0.25">
      <c r="A64" s="3"/>
      <c r="B64" s="43"/>
      <c r="C64" s="5" t="s">
        <v>133</v>
      </c>
      <c r="D64" s="54" t="s">
        <v>57</v>
      </c>
      <c r="E64" s="54">
        <v>13</v>
      </c>
      <c r="F64" s="37">
        <f>ROUND(F62*E64,2)</f>
        <v>1.98</v>
      </c>
      <c r="G64" s="3"/>
      <c r="H64" s="3"/>
      <c r="I64" s="39"/>
      <c r="J64" s="45"/>
      <c r="K64" s="3">
        <v>0</v>
      </c>
      <c r="L64" s="39">
        <f>ROUND(F64*K64,2)</f>
        <v>0</v>
      </c>
      <c r="M64" s="39">
        <f t="shared" si="2"/>
        <v>0</v>
      </c>
      <c r="N64" s="46"/>
    </row>
    <row r="65" spans="1:13" s="51" customFormat="1" ht="54" x14ac:dyDescent="0.25">
      <c r="A65" s="61">
        <v>16</v>
      </c>
      <c r="B65" s="105" t="s">
        <v>238</v>
      </c>
      <c r="C65" s="109" t="s">
        <v>244</v>
      </c>
      <c r="D65" s="39" t="s">
        <v>53</v>
      </c>
      <c r="E65" s="12"/>
      <c r="F65" s="110">
        <v>6.3250000000000002</v>
      </c>
      <c r="G65" s="39"/>
      <c r="H65" s="39"/>
      <c r="I65" s="39"/>
      <c r="J65" s="39"/>
      <c r="K65" s="39">
        <v>0</v>
      </c>
      <c r="L65" s="39">
        <f t="shared" ref="L65:L66" si="3">ROUND(F65*K65,2)</f>
        <v>0</v>
      </c>
      <c r="M65" s="39">
        <f t="shared" si="2"/>
        <v>0</v>
      </c>
    </row>
    <row r="66" spans="1:13" s="51" customFormat="1" ht="54" x14ac:dyDescent="0.25">
      <c r="A66" s="61">
        <v>17</v>
      </c>
      <c r="B66" s="105" t="s">
        <v>239</v>
      </c>
      <c r="C66" s="109" t="s">
        <v>245</v>
      </c>
      <c r="D66" s="39" t="s">
        <v>53</v>
      </c>
      <c r="E66" s="12"/>
      <c r="F66" s="110">
        <f>19.25*1.55</f>
        <v>29.837500000000002</v>
      </c>
      <c r="G66" s="39"/>
      <c r="H66" s="39"/>
      <c r="I66" s="39"/>
      <c r="J66" s="39"/>
      <c r="K66" s="39">
        <v>0</v>
      </c>
      <c r="L66" s="39">
        <f t="shared" si="3"/>
        <v>0</v>
      </c>
      <c r="M66" s="39">
        <f t="shared" si="2"/>
        <v>0</v>
      </c>
    </row>
    <row r="67" spans="1:13" s="51" customFormat="1" ht="54" x14ac:dyDescent="0.25">
      <c r="A67" s="61">
        <v>18</v>
      </c>
      <c r="B67" s="105" t="s">
        <v>238</v>
      </c>
      <c r="C67" s="109" t="s">
        <v>246</v>
      </c>
      <c r="D67" s="39" t="s">
        <v>53</v>
      </c>
      <c r="E67" s="12"/>
      <c r="F67" s="110">
        <f>54.88*2.4</f>
        <v>131.71199999999999</v>
      </c>
      <c r="G67" s="39"/>
      <c r="H67" s="39"/>
      <c r="I67" s="39"/>
      <c r="J67" s="39"/>
      <c r="K67" s="39">
        <v>0</v>
      </c>
      <c r="L67" s="39">
        <f t="shared" ref="L67" si="4">ROUND(F67*K67,2)</f>
        <v>0</v>
      </c>
      <c r="M67" s="39">
        <f t="shared" ref="M67" si="5">H67+J67+L67</f>
        <v>0</v>
      </c>
    </row>
    <row r="68" spans="1:13" ht="13.5" x14ac:dyDescent="0.25">
      <c r="A68" s="178"/>
      <c r="B68" s="178"/>
      <c r="C68" s="178" t="s">
        <v>1</v>
      </c>
      <c r="D68" s="179" t="s">
        <v>56</v>
      </c>
      <c r="E68" s="180"/>
      <c r="F68" s="180"/>
      <c r="G68" s="180"/>
      <c r="H68" s="180"/>
      <c r="I68" s="180"/>
      <c r="J68" s="180"/>
      <c r="K68" s="180"/>
      <c r="L68" s="180"/>
      <c r="M68" s="181">
        <f>SUM(M10:M67)</f>
        <v>0</v>
      </c>
    </row>
    <row r="69" spans="1:13" ht="13.5" x14ac:dyDescent="0.25">
      <c r="A69" s="178"/>
      <c r="B69" s="178"/>
      <c r="C69" s="178" t="s">
        <v>59</v>
      </c>
      <c r="D69" s="179" t="s">
        <v>60</v>
      </c>
      <c r="E69" s="182"/>
      <c r="F69" s="180"/>
      <c r="G69" s="180"/>
      <c r="H69" s="180"/>
      <c r="I69" s="180"/>
      <c r="J69" s="180"/>
      <c r="K69" s="180"/>
      <c r="L69" s="180"/>
      <c r="M69" s="183"/>
    </row>
    <row r="70" spans="1:13" ht="13.5" x14ac:dyDescent="0.25">
      <c r="A70" s="178"/>
      <c r="B70" s="178"/>
      <c r="C70" s="178" t="s">
        <v>1</v>
      </c>
      <c r="D70" s="179" t="s">
        <v>56</v>
      </c>
      <c r="E70" s="182"/>
      <c r="F70" s="180"/>
      <c r="G70" s="180"/>
      <c r="H70" s="180"/>
      <c r="I70" s="180"/>
      <c r="J70" s="180"/>
      <c r="K70" s="180"/>
      <c r="L70" s="180"/>
      <c r="M70" s="183"/>
    </row>
    <row r="71" spans="1:13" ht="13.5" x14ac:dyDescent="0.25">
      <c r="A71" s="178"/>
      <c r="B71" s="178"/>
      <c r="C71" s="178" t="s">
        <v>85</v>
      </c>
      <c r="D71" s="179" t="s">
        <v>60</v>
      </c>
      <c r="E71" s="182"/>
      <c r="F71" s="180"/>
      <c r="G71" s="180"/>
      <c r="H71" s="180"/>
      <c r="I71" s="180"/>
      <c r="J71" s="180"/>
      <c r="K71" s="180"/>
      <c r="L71" s="180"/>
      <c r="M71" s="183"/>
    </row>
    <row r="72" spans="1:13" ht="13.5" x14ac:dyDescent="0.25">
      <c r="A72" s="178"/>
      <c r="B72" s="178"/>
      <c r="C72" s="178" t="s">
        <v>61</v>
      </c>
      <c r="D72" s="179" t="s">
        <v>56</v>
      </c>
      <c r="E72" s="179"/>
      <c r="F72" s="180"/>
      <c r="G72" s="180"/>
      <c r="H72" s="180"/>
      <c r="I72" s="180"/>
      <c r="J72" s="180"/>
      <c r="K72" s="180"/>
      <c r="L72" s="180"/>
      <c r="M72" s="183"/>
    </row>
    <row r="73" spans="1:13" ht="13.5" x14ac:dyDescent="0.25">
      <c r="A73" s="48"/>
      <c r="B73" s="48"/>
      <c r="C73" s="92"/>
      <c r="D73" s="112"/>
      <c r="E73" s="48"/>
      <c r="F73" s="112"/>
      <c r="G73" s="112"/>
      <c r="H73" s="49"/>
      <c r="I73" s="48"/>
      <c r="J73" s="48"/>
      <c r="K73" s="48"/>
      <c r="L73" s="112"/>
      <c r="M73" s="75"/>
    </row>
    <row r="74" spans="1:13" ht="13.5" x14ac:dyDescent="0.25">
      <c r="A74" s="48"/>
      <c r="B74" s="48"/>
      <c r="C74" s="166"/>
      <c r="D74" s="166"/>
      <c r="E74" s="47"/>
      <c r="F74" s="47"/>
      <c r="G74" s="167"/>
      <c r="H74" s="167"/>
      <c r="I74" s="167"/>
      <c r="J74" s="48"/>
      <c r="K74" s="48"/>
      <c r="L74" s="112"/>
      <c r="M74" s="75"/>
    </row>
    <row r="75" spans="1:13" ht="13.5" x14ac:dyDescent="0.25">
      <c r="A75" s="48"/>
      <c r="B75" s="48"/>
      <c r="C75" s="92"/>
      <c r="D75" s="112"/>
      <c r="E75" s="48"/>
      <c r="F75" s="112"/>
      <c r="G75" s="112"/>
      <c r="H75" s="49"/>
      <c r="I75" s="48"/>
      <c r="J75" s="48"/>
      <c r="K75" s="48"/>
      <c r="L75" s="112"/>
      <c r="M75" s="76"/>
    </row>
    <row r="76" spans="1:13" ht="18" customHeight="1" x14ac:dyDescent="0.25">
      <c r="A76" s="48"/>
      <c r="B76" s="48"/>
      <c r="C76" s="168"/>
      <c r="D76" s="168"/>
      <c r="E76" s="50"/>
      <c r="F76" s="50"/>
      <c r="G76" s="168"/>
      <c r="H76" s="168"/>
      <c r="I76" s="168"/>
      <c r="J76" s="48"/>
      <c r="K76" s="48"/>
      <c r="L76" s="112"/>
      <c r="M76" s="75"/>
    </row>
    <row r="104" ht="18" customHeight="1" x14ac:dyDescent="0.2"/>
  </sheetData>
  <mergeCells count="19">
    <mergeCell ref="M6:M7"/>
    <mergeCell ref="C74:D74"/>
    <mergeCell ref="G74:I74"/>
    <mergeCell ref="C76:D76"/>
    <mergeCell ref="G76:I76"/>
    <mergeCell ref="H5:K5"/>
    <mergeCell ref="A6:A7"/>
    <mergeCell ref="B6:B7"/>
    <mergeCell ref="C6:C7"/>
    <mergeCell ref="D6:D7"/>
    <mergeCell ref="E6:F6"/>
    <mergeCell ref="G6:H6"/>
    <mergeCell ref="I6:J6"/>
    <mergeCell ref="K6:L6"/>
    <mergeCell ref="A1:M1"/>
    <mergeCell ref="A2:M2"/>
    <mergeCell ref="A3:M3"/>
    <mergeCell ref="A4:F4"/>
    <mergeCell ref="H4:K4"/>
  </mergeCells>
  <conditionalFormatting sqref="A7:IU553">
    <cfRule type="cellIs" dxfId="179" priority="115" stopIfTrue="1" operator="equal">
      <formula>8223.307275</formula>
    </cfRule>
  </conditionalFormatting>
  <conditionalFormatting sqref="A163:IU184">
    <cfRule type="cellIs" dxfId="178" priority="106" stopIfTrue="1" operator="equal">
      <formula>8223.307275</formula>
    </cfRule>
  </conditionalFormatting>
  <conditionalFormatting sqref="A167:IU188">
    <cfRule type="cellIs" dxfId="177" priority="104" stopIfTrue="1" operator="equal">
      <formula>8223.307275</formula>
    </cfRule>
  </conditionalFormatting>
  <conditionalFormatting sqref="A165:IU186">
    <cfRule type="cellIs" dxfId="176" priority="102" stopIfTrue="1" operator="equal">
      <formula>8223.307275</formula>
    </cfRule>
  </conditionalFormatting>
  <conditionalFormatting sqref="F511:M511 F512:L515 D511:D515">
    <cfRule type="cellIs" dxfId="175" priority="100" stopIfTrue="1" operator="equal">
      <formula>8223.307275</formula>
    </cfRule>
  </conditionalFormatting>
  <conditionalFormatting sqref="F511:M511 F512:L515 D511:D515">
    <cfRule type="cellIs" dxfId="174" priority="99" stopIfTrue="1" operator="equal">
      <formula>8223.307275</formula>
    </cfRule>
  </conditionalFormatting>
  <conditionalFormatting sqref="F515:M515 F516:L519 D515:D519">
    <cfRule type="cellIs" dxfId="173" priority="98" stopIfTrue="1" operator="equal">
      <formula>8223.307275</formula>
    </cfRule>
  </conditionalFormatting>
  <conditionalFormatting sqref="F515:M515 F516:L519 D515:D519">
    <cfRule type="cellIs" dxfId="172" priority="97" stopIfTrue="1" operator="equal">
      <formula>8223.307275</formula>
    </cfRule>
  </conditionalFormatting>
  <conditionalFormatting sqref="F554:M554 F555:L558 D554:D558">
    <cfRule type="cellIs" dxfId="171" priority="96" stopIfTrue="1" operator="equal">
      <formula>8223.307275</formula>
    </cfRule>
  </conditionalFormatting>
  <conditionalFormatting sqref="F554:M554 F555:L558 D554:D558">
    <cfRule type="cellIs" dxfId="170" priority="95" stopIfTrue="1" operator="equal">
      <formula>8223.307275</formula>
    </cfRule>
  </conditionalFormatting>
  <conditionalFormatting sqref="A163:IU184">
    <cfRule type="cellIs" dxfId="169" priority="84" stopIfTrue="1" operator="equal">
      <formula>8223.307275</formula>
    </cfRule>
  </conditionalFormatting>
  <conditionalFormatting sqref="A167:IU188">
    <cfRule type="cellIs" dxfId="168" priority="82" stopIfTrue="1" operator="equal">
      <formula>8223.307275</formula>
    </cfRule>
  </conditionalFormatting>
  <conditionalFormatting sqref="A165:IU186">
    <cfRule type="cellIs" dxfId="167" priority="80" stopIfTrue="1" operator="equal">
      <formula>8223.307275</formula>
    </cfRule>
  </conditionalFormatting>
  <conditionalFormatting sqref="F511:M511 F512:L515 D511:D515">
    <cfRule type="cellIs" dxfId="166" priority="78" stopIfTrue="1" operator="equal">
      <formula>8223.307275</formula>
    </cfRule>
  </conditionalFormatting>
  <conditionalFormatting sqref="F511:M511 F512:L515 D511:D515">
    <cfRule type="cellIs" dxfId="165" priority="77" stopIfTrue="1" operator="equal">
      <formula>8223.307275</formula>
    </cfRule>
  </conditionalFormatting>
  <conditionalFormatting sqref="F515:M515 F516:L519 D515:D519">
    <cfRule type="cellIs" dxfId="164" priority="76" stopIfTrue="1" operator="equal">
      <formula>8223.307275</formula>
    </cfRule>
  </conditionalFormatting>
  <conditionalFormatting sqref="F515:M515 F516:L519 D515:D519">
    <cfRule type="cellIs" dxfId="163" priority="75" stopIfTrue="1" operator="equal">
      <formula>8223.307275</formula>
    </cfRule>
  </conditionalFormatting>
  <conditionalFormatting sqref="F554:M554 F555:L558 D554:D558">
    <cfRule type="cellIs" dxfId="162" priority="74" stopIfTrue="1" operator="equal">
      <formula>8223.307275</formula>
    </cfRule>
  </conditionalFormatting>
  <conditionalFormatting sqref="F554:M554 F555:L558 D554:D558">
    <cfRule type="cellIs" dxfId="161" priority="73" stopIfTrue="1" operator="equal">
      <formula>8223.307275</formula>
    </cfRule>
  </conditionalFormatting>
  <conditionalFormatting sqref="F170:M170 F171:L174 D170:D174 A158:IO169">
    <cfRule type="cellIs" dxfId="160" priority="61" stopIfTrue="1" operator="equal">
      <formula>8223.307275</formula>
    </cfRule>
  </conditionalFormatting>
  <conditionalFormatting sqref="A155:IU157">
    <cfRule type="cellIs" dxfId="159" priority="48" stopIfTrue="1" operator="equal">
      <formula>8223.307275</formula>
    </cfRule>
  </conditionalFormatting>
  <conditionalFormatting sqref="A155:IU156">
    <cfRule type="cellIs" dxfId="158" priority="47" stopIfTrue="1" operator="equal">
      <formula>8223.307275</formula>
    </cfRule>
  </conditionalFormatting>
  <conditionalFormatting sqref="A156:HM156">
    <cfRule type="cellIs" dxfId="157" priority="46" stopIfTrue="1" operator="equal">
      <formula>8223.307275</formula>
    </cfRule>
  </conditionalFormatting>
  <conditionalFormatting sqref="C156">
    <cfRule type="cellIs" dxfId="156" priority="45" stopIfTrue="1" operator="equal">
      <formula>8223.307275</formula>
    </cfRule>
  </conditionalFormatting>
  <conditionalFormatting sqref="B156:C156">
    <cfRule type="cellIs" dxfId="155" priority="44" stopIfTrue="1" operator="equal">
      <formula>8223.307275</formula>
    </cfRule>
  </conditionalFormatting>
  <conditionalFormatting sqref="K156">
    <cfRule type="cellIs" dxfId="154" priority="43" stopIfTrue="1" operator="equal">
      <formula>8223.307275</formula>
    </cfRule>
  </conditionalFormatting>
  <conditionalFormatting sqref="A157:IU157">
    <cfRule type="cellIs" dxfId="153" priority="42" stopIfTrue="1" operator="equal">
      <formula>8223.307275</formula>
    </cfRule>
  </conditionalFormatting>
  <conditionalFormatting sqref="A157:HM157">
    <cfRule type="cellIs" dxfId="152" priority="41" stopIfTrue="1" operator="equal">
      <formula>8223.307275</formula>
    </cfRule>
  </conditionalFormatting>
  <conditionalFormatting sqref="C157">
    <cfRule type="cellIs" dxfId="151" priority="40" stopIfTrue="1" operator="equal">
      <formula>8223.307275</formula>
    </cfRule>
  </conditionalFormatting>
  <conditionalFormatting sqref="B157:C157">
    <cfRule type="cellIs" dxfId="150" priority="39" stopIfTrue="1" operator="equal">
      <formula>8223.307275</formula>
    </cfRule>
  </conditionalFormatting>
  <conditionalFormatting sqref="K157">
    <cfRule type="cellIs" dxfId="149" priority="38" stopIfTrue="1" operator="equal">
      <formula>8223.307275</formula>
    </cfRule>
  </conditionalFormatting>
  <conditionalFormatting sqref="A68:IO70 HN71:IO72 IP72:IQ72 IP71 HN73:IP74 A71:HM146 IQ73:IQ75">
    <cfRule type="cellIs" dxfId="148" priority="36" stopIfTrue="1" operator="equal">
      <formula>8223.307275</formula>
    </cfRule>
  </conditionalFormatting>
  <conditionalFormatting sqref="HN80:IR85 HN86:IQ127 IQ77:IQ79 HN75:IP79">
    <cfRule type="cellIs" dxfId="147" priority="35" stopIfTrue="1" operator="equal">
      <formula>8223.307275</formula>
    </cfRule>
  </conditionalFormatting>
  <conditionalFormatting sqref="A107:IO113 HN86:IO99">
    <cfRule type="cellIs" dxfId="146" priority="34" stopIfTrue="1" operator="equal">
      <formula>8223.307275</formula>
    </cfRule>
  </conditionalFormatting>
  <conditionalFormatting sqref="A81:IQ154 IP80:IQ80 IR80:IU82">
    <cfRule type="cellIs" dxfId="145" priority="33" stopIfTrue="1" operator="equal">
      <formula>8223.307275</formula>
    </cfRule>
  </conditionalFormatting>
  <conditionalFormatting sqref="A134:IO140 A84:HM133 HN102:IR112 HN85:IO101 HN113:IO126">
    <cfRule type="cellIs" dxfId="144" priority="32" stopIfTrue="1" operator="equal">
      <formula>8223.307275</formula>
    </cfRule>
  </conditionalFormatting>
  <conditionalFormatting sqref="HN75:IR77 HN78:IQ146">
    <cfRule type="cellIs" dxfId="143" priority="31" stopIfTrue="1" operator="equal">
      <formula>8223.307275</formula>
    </cfRule>
  </conditionalFormatting>
  <conditionalFormatting sqref="A99:IO105 HN78:IO91">
    <cfRule type="cellIs" dxfId="142" priority="30" stopIfTrue="1" operator="equal">
      <formula>8223.307275</formula>
    </cfRule>
  </conditionalFormatting>
  <conditionalFormatting sqref="A126:IO132 A76:HM125 HN94:IR104 HN77:IO93 HN105:IO118">
    <cfRule type="cellIs" dxfId="141" priority="29" stopIfTrue="1" operator="equal">
      <formula>8223.307275</formula>
    </cfRule>
  </conditionalFormatting>
  <conditionalFormatting sqref="A108:IU108 A106:IR107 A109:IR116 A117:IQ153 A154:IU175 A75:IU75 A76:IR77 A93:IU93 A91:IR92 A94:IR95 A78:IQ90 A96:IQ105">
    <cfRule type="cellIs" dxfId="140" priority="28" stopIfTrue="1" operator="equal">
      <formula>8223.307275</formula>
    </cfRule>
  </conditionalFormatting>
  <conditionalFormatting sqref="F70:M70 F71:L74 D70:D74">
    <cfRule type="cellIs" dxfId="139" priority="27" stopIfTrue="1" operator="equal">
      <formula>8223.307275</formula>
    </cfRule>
  </conditionalFormatting>
  <conditionalFormatting sqref="A112:IU112 A110:IR111 A113:IR120 A121:IQ157 A158:IU179 A79:IU79 A80:IR81 A97:IU97 A95:IR96 A98:IR99 A82:IQ94 A100:IQ109 A68:IR78">
    <cfRule type="cellIs" dxfId="138" priority="26" stopIfTrue="1" operator="equal">
      <formula>8223.307275</formula>
    </cfRule>
  </conditionalFormatting>
  <conditionalFormatting sqref="F74:M74 F75:L78 D74:D78">
    <cfRule type="cellIs" dxfId="137" priority="25" stopIfTrue="1" operator="equal">
      <formula>8223.307275</formula>
    </cfRule>
  </conditionalFormatting>
  <conditionalFormatting sqref="A110:IU110 A108:IR109 A111:IR118 A119:IQ155 A156:IU177 A77:IU77 A78:IR79 A95:IU95 A93:IR94 A96:IR97 A80:IQ92 A98:IQ107">
    <cfRule type="cellIs" dxfId="136" priority="24" stopIfTrue="1" operator="equal">
      <formula>8223.307275</formula>
    </cfRule>
  </conditionalFormatting>
  <conditionalFormatting sqref="F72:M72 F73:L76 D72:D76">
    <cfRule type="cellIs" dxfId="135" priority="23" stopIfTrue="1" operator="equal">
      <formula>8223.307275</formula>
    </cfRule>
  </conditionalFormatting>
  <conditionalFormatting sqref="F502:M502 F503:L506 D502:D506">
    <cfRule type="cellIs" dxfId="134" priority="22" stopIfTrue="1" operator="equal">
      <formula>8223.307275</formula>
    </cfRule>
  </conditionalFormatting>
  <conditionalFormatting sqref="F502:M502 F503:L506 D502:D506">
    <cfRule type="cellIs" dxfId="133" priority="21" stopIfTrue="1" operator="equal">
      <formula>8223.307275</formula>
    </cfRule>
  </conditionalFormatting>
  <conditionalFormatting sqref="F506:M506 F507:L510 D506:D510">
    <cfRule type="cellIs" dxfId="132" priority="20" stopIfTrue="1" operator="equal">
      <formula>8223.307275</formula>
    </cfRule>
  </conditionalFormatting>
  <conditionalFormatting sqref="F506:M506 F507:L510 D506:D510">
    <cfRule type="cellIs" dxfId="131" priority="19" stopIfTrue="1" operator="equal">
      <formula>8223.307275</formula>
    </cfRule>
  </conditionalFormatting>
  <conditionalFormatting sqref="F545:M545 F546:L549 D545:D549">
    <cfRule type="cellIs" dxfId="130" priority="18" stopIfTrue="1" operator="equal">
      <formula>8223.307275</formula>
    </cfRule>
  </conditionalFormatting>
  <conditionalFormatting sqref="F545:M545 F546:L549 D545:D549">
    <cfRule type="cellIs" dxfId="129" priority="17" stopIfTrue="1" operator="equal">
      <formula>8223.307275</formula>
    </cfRule>
  </conditionalFormatting>
  <conditionalFormatting sqref="F69:L72">
    <cfRule type="cellIs" dxfId="128" priority="16" stopIfTrue="1" operator="equal">
      <formula>8223.307275</formula>
    </cfRule>
  </conditionalFormatting>
  <conditionalFormatting sqref="A67:IU67">
    <cfRule type="cellIs" dxfId="127" priority="7" stopIfTrue="1" operator="equal">
      <formula>8223.307275</formula>
    </cfRule>
  </conditionalFormatting>
  <conditionalFormatting sqref="A51:IU66">
    <cfRule type="cellIs" dxfId="126" priority="2" stopIfTrue="1" operator="equal">
      <formula>8223.307275</formula>
    </cfRule>
  </conditionalFormatting>
  <conditionalFormatting sqref="A65:IU66">
    <cfRule type="cellIs" dxfId="125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9"/>
  <sheetViews>
    <sheetView view="pageBreakPreview" zoomScale="130" zoomScaleNormal="100" zoomScaleSheetLayoutView="130" workbookViewId="0">
      <selection activeCell="A3" sqref="A3:M3"/>
    </sheetView>
  </sheetViews>
  <sheetFormatPr defaultRowHeight="15" x14ac:dyDescent="0.25"/>
  <cols>
    <col min="1" max="1" width="3" style="51" customWidth="1"/>
    <col min="2" max="2" width="11.42578125" style="51" customWidth="1"/>
    <col min="3" max="3" width="30.140625" style="108" customWidth="1"/>
    <col min="4" max="4" width="7.42578125" style="51" customWidth="1"/>
    <col min="5" max="5" width="10.7109375" style="51" customWidth="1"/>
    <col min="6" max="7" width="8.7109375" style="51" customWidth="1"/>
    <col min="8" max="8" width="9.140625" style="51"/>
    <col min="9" max="9" width="8.5703125" style="51" customWidth="1"/>
    <col min="10" max="10" width="8.28515625" style="51" customWidth="1"/>
    <col min="11" max="11" width="9.140625" style="51" customWidth="1"/>
    <col min="12" max="12" width="8.28515625" style="51" customWidth="1"/>
    <col min="13" max="13" width="9.28515625" style="51" customWidth="1"/>
    <col min="14" max="256" width="9.140625" style="51"/>
    <col min="257" max="257" width="3.7109375" style="51" customWidth="1"/>
    <col min="258" max="258" width="8.7109375" style="51" customWidth="1"/>
    <col min="259" max="259" width="30.28515625" style="51" customWidth="1"/>
    <col min="260" max="260" width="8.42578125" style="51" customWidth="1"/>
    <col min="261" max="261" width="12" style="51" customWidth="1"/>
    <col min="262" max="262" width="11" style="51" customWidth="1"/>
    <col min="263" max="265" width="9.140625" style="51"/>
    <col min="266" max="266" width="8.28515625" style="51" customWidth="1"/>
    <col min="267" max="267" width="10.140625" style="51" customWidth="1"/>
    <col min="268" max="268" width="10.5703125" style="51" customWidth="1"/>
    <col min="269" max="269" width="8.140625" style="51" customWidth="1"/>
    <col min="270" max="512" width="9.140625" style="51"/>
    <col min="513" max="513" width="3.7109375" style="51" customWidth="1"/>
    <col min="514" max="514" width="8.7109375" style="51" customWidth="1"/>
    <col min="515" max="515" width="30.28515625" style="51" customWidth="1"/>
    <col min="516" max="516" width="8.42578125" style="51" customWidth="1"/>
    <col min="517" max="517" width="12" style="51" customWidth="1"/>
    <col min="518" max="518" width="11" style="51" customWidth="1"/>
    <col min="519" max="521" width="9.140625" style="51"/>
    <col min="522" max="522" width="8.28515625" style="51" customWidth="1"/>
    <col min="523" max="523" width="10.140625" style="51" customWidth="1"/>
    <col min="524" max="524" width="10.5703125" style="51" customWidth="1"/>
    <col min="525" max="525" width="8.140625" style="51" customWidth="1"/>
    <col min="526" max="768" width="9.140625" style="51"/>
    <col min="769" max="769" width="3.7109375" style="51" customWidth="1"/>
    <col min="770" max="770" width="8.7109375" style="51" customWidth="1"/>
    <col min="771" max="771" width="30.28515625" style="51" customWidth="1"/>
    <col min="772" max="772" width="8.42578125" style="51" customWidth="1"/>
    <col min="773" max="773" width="12" style="51" customWidth="1"/>
    <col min="774" max="774" width="11" style="51" customWidth="1"/>
    <col min="775" max="777" width="9.140625" style="51"/>
    <col min="778" max="778" width="8.28515625" style="51" customWidth="1"/>
    <col min="779" max="779" width="10.140625" style="51" customWidth="1"/>
    <col min="780" max="780" width="10.5703125" style="51" customWidth="1"/>
    <col min="781" max="781" width="8.140625" style="51" customWidth="1"/>
    <col min="782" max="1024" width="9.140625" style="51"/>
    <col min="1025" max="1025" width="3.7109375" style="51" customWidth="1"/>
    <col min="1026" max="1026" width="8.7109375" style="51" customWidth="1"/>
    <col min="1027" max="1027" width="30.28515625" style="51" customWidth="1"/>
    <col min="1028" max="1028" width="8.42578125" style="51" customWidth="1"/>
    <col min="1029" max="1029" width="12" style="51" customWidth="1"/>
    <col min="1030" max="1030" width="11" style="51" customWidth="1"/>
    <col min="1031" max="1033" width="9.140625" style="51"/>
    <col min="1034" max="1034" width="8.28515625" style="51" customWidth="1"/>
    <col min="1035" max="1035" width="10.140625" style="51" customWidth="1"/>
    <col min="1036" max="1036" width="10.5703125" style="51" customWidth="1"/>
    <col min="1037" max="1037" width="8.140625" style="51" customWidth="1"/>
    <col min="1038" max="1280" width="9.140625" style="51"/>
    <col min="1281" max="1281" width="3.7109375" style="51" customWidth="1"/>
    <col min="1282" max="1282" width="8.7109375" style="51" customWidth="1"/>
    <col min="1283" max="1283" width="30.28515625" style="51" customWidth="1"/>
    <col min="1284" max="1284" width="8.42578125" style="51" customWidth="1"/>
    <col min="1285" max="1285" width="12" style="51" customWidth="1"/>
    <col min="1286" max="1286" width="11" style="51" customWidth="1"/>
    <col min="1287" max="1289" width="9.140625" style="51"/>
    <col min="1290" max="1290" width="8.28515625" style="51" customWidth="1"/>
    <col min="1291" max="1291" width="10.140625" style="51" customWidth="1"/>
    <col min="1292" max="1292" width="10.5703125" style="51" customWidth="1"/>
    <col min="1293" max="1293" width="8.140625" style="51" customWidth="1"/>
    <col min="1294" max="1536" width="9.140625" style="51"/>
    <col min="1537" max="1537" width="3.7109375" style="51" customWidth="1"/>
    <col min="1538" max="1538" width="8.7109375" style="51" customWidth="1"/>
    <col min="1539" max="1539" width="30.28515625" style="51" customWidth="1"/>
    <col min="1540" max="1540" width="8.42578125" style="51" customWidth="1"/>
    <col min="1541" max="1541" width="12" style="51" customWidth="1"/>
    <col min="1542" max="1542" width="11" style="51" customWidth="1"/>
    <col min="1543" max="1545" width="9.140625" style="51"/>
    <col min="1546" max="1546" width="8.28515625" style="51" customWidth="1"/>
    <col min="1547" max="1547" width="10.140625" style="51" customWidth="1"/>
    <col min="1548" max="1548" width="10.5703125" style="51" customWidth="1"/>
    <col min="1549" max="1549" width="8.140625" style="51" customWidth="1"/>
    <col min="1550" max="1792" width="9.140625" style="51"/>
    <col min="1793" max="1793" width="3.7109375" style="51" customWidth="1"/>
    <col min="1794" max="1794" width="8.7109375" style="51" customWidth="1"/>
    <col min="1795" max="1795" width="30.28515625" style="51" customWidth="1"/>
    <col min="1796" max="1796" width="8.42578125" style="51" customWidth="1"/>
    <col min="1797" max="1797" width="12" style="51" customWidth="1"/>
    <col min="1798" max="1798" width="11" style="51" customWidth="1"/>
    <col min="1799" max="1801" width="9.140625" style="51"/>
    <col min="1802" max="1802" width="8.28515625" style="51" customWidth="1"/>
    <col min="1803" max="1803" width="10.140625" style="51" customWidth="1"/>
    <col min="1804" max="1804" width="10.5703125" style="51" customWidth="1"/>
    <col min="1805" max="1805" width="8.140625" style="51" customWidth="1"/>
    <col min="1806" max="2048" width="9.140625" style="51"/>
    <col min="2049" max="2049" width="3.7109375" style="51" customWidth="1"/>
    <col min="2050" max="2050" width="8.7109375" style="51" customWidth="1"/>
    <col min="2051" max="2051" width="30.28515625" style="51" customWidth="1"/>
    <col min="2052" max="2052" width="8.42578125" style="51" customWidth="1"/>
    <col min="2053" max="2053" width="12" style="51" customWidth="1"/>
    <col min="2054" max="2054" width="11" style="51" customWidth="1"/>
    <col min="2055" max="2057" width="9.140625" style="51"/>
    <col min="2058" max="2058" width="8.28515625" style="51" customWidth="1"/>
    <col min="2059" max="2059" width="10.140625" style="51" customWidth="1"/>
    <col min="2060" max="2060" width="10.5703125" style="51" customWidth="1"/>
    <col min="2061" max="2061" width="8.140625" style="51" customWidth="1"/>
    <col min="2062" max="2304" width="9.140625" style="51"/>
    <col min="2305" max="2305" width="3.7109375" style="51" customWidth="1"/>
    <col min="2306" max="2306" width="8.7109375" style="51" customWidth="1"/>
    <col min="2307" max="2307" width="30.28515625" style="51" customWidth="1"/>
    <col min="2308" max="2308" width="8.42578125" style="51" customWidth="1"/>
    <col min="2309" max="2309" width="12" style="51" customWidth="1"/>
    <col min="2310" max="2310" width="11" style="51" customWidth="1"/>
    <col min="2311" max="2313" width="9.140625" style="51"/>
    <col min="2314" max="2314" width="8.28515625" style="51" customWidth="1"/>
    <col min="2315" max="2315" width="10.140625" style="51" customWidth="1"/>
    <col min="2316" max="2316" width="10.5703125" style="51" customWidth="1"/>
    <col min="2317" max="2317" width="8.140625" style="51" customWidth="1"/>
    <col min="2318" max="2560" width="9.140625" style="51"/>
    <col min="2561" max="2561" width="3.7109375" style="51" customWidth="1"/>
    <col min="2562" max="2562" width="8.7109375" style="51" customWidth="1"/>
    <col min="2563" max="2563" width="30.28515625" style="51" customWidth="1"/>
    <col min="2564" max="2564" width="8.42578125" style="51" customWidth="1"/>
    <col min="2565" max="2565" width="12" style="51" customWidth="1"/>
    <col min="2566" max="2566" width="11" style="51" customWidth="1"/>
    <col min="2567" max="2569" width="9.140625" style="51"/>
    <col min="2570" max="2570" width="8.28515625" style="51" customWidth="1"/>
    <col min="2571" max="2571" width="10.140625" style="51" customWidth="1"/>
    <col min="2572" max="2572" width="10.5703125" style="51" customWidth="1"/>
    <col min="2573" max="2573" width="8.140625" style="51" customWidth="1"/>
    <col min="2574" max="2816" width="9.140625" style="51"/>
    <col min="2817" max="2817" width="3.7109375" style="51" customWidth="1"/>
    <col min="2818" max="2818" width="8.7109375" style="51" customWidth="1"/>
    <col min="2819" max="2819" width="30.28515625" style="51" customWidth="1"/>
    <col min="2820" max="2820" width="8.42578125" style="51" customWidth="1"/>
    <col min="2821" max="2821" width="12" style="51" customWidth="1"/>
    <col min="2822" max="2822" width="11" style="51" customWidth="1"/>
    <col min="2823" max="2825" width="9.140625" style="51"/>
    <col min="2826" max="2826" width="8.28515625" style="51" customWidth="1"/>
    <col min="2827" max="2827" width="10.140625" style="51" customWidth="1"/>
    <col min="2828" max="2828" width="10.5703125" style="51" customWidth="1"/>
    <col min="2829" max="2829" width="8.140625" style="51" customWidth="1"/>
    <col min="2830" max="3072" width="9.140625" style="51"/>
    <col min="3073" max="3073" width="3.7109375" style="51" customWidth="1"/>
    <col min="3074" max="3074" width="8.7109375" style="51" customWidth="1"/>
    <col min="3075" max="3075" width="30.28515625" style="51" customWidth="1"/>
    <col min="3076" max="3076" width="8.42578125" style="51" customWidth="1"/>
    <col min="3077" max="3077" width="12" style="51" customWidth="1"/>
    <col min="3078" max="3078" width="11" style="51" customWidth="1"/>
    <col min="3079" max="3081" width="9.140625" style="51"/>
    <col min="3082" max="3082" width="8.28515625" style="51" customWidth="1"/>
    <col min="3083" max="3083" width="10.140625" style="51" customWidth="1"/>
    <col min="3084" max="3084" width="10.5703125" style="51" customWidth="1"/>
    <col min="3085" max="3085" width="8.140625" style="51" customWidth="1"/>
    <col min="3086" max="3328" width="9.140625" style="51"/>
    <col min="3329" max="3329" width="3.7109375" style="51" customWidth="1"/>
    <col min="3330" max="3330" width="8.7109375" style="51" customWidth="1"/>
    <col min="3331" max="3331" width="30.28515625" style="51" customWidth="1"/>
    <col min="3332" max="3332" width="8.42578125" style="51" customWidth="1"/>
    <col min="3333" max="3333" width="12" style="51" customWidth="1"/>
    <col min="3334" max="3334" width="11" style="51" customWidth="1"/>
    <col min="3335" max="3337" width="9.140625" style="51"/>
    <col min="3338" max="3338" width="8.28515625" style="51" customWidth="1"/>
    <col min="3339" max="3339" width="10.140625" style="51" customWidth="1"/>
    <col min="3340" max="3340" width="10.5703125" style="51" customWidth="1"/>
    <col min="3341" max="3341" width="8.140625" style="51" customWidth="1"/>
    <col min="3342" max="3584" width="9.140625" style="51"/>
    <col min="3585" max="3585" width="3.7109375" style="51" customWidth="1"/>
    <col min="3586" max="3586" width="8.7109375" style="51" customWidth="1"/>
    <col min="3587" max="3587" width="30.28515625" style="51" customWidth="1"/>
    <col min="3588" max="3588" width="8.42578125" style="51" customWidth="1"/>
    <col min="3589" max="3589" width="12" style="51" customWidth="1"/>
    <col min="3590" max="3590" width="11" style="51" customWidth="1"/>
    <col min="3591" max="3593" width="9.140625" style="51"/>
    <col min="3594" max="3594" width="8.28515625" style="51" customWidth="1"/>
    <col min="3595" max="3595" width="10.140625" style="51" customWidth="1"/>
    <col min="3596" max="3596" width="10.5703125" style="51" customWidth="1"/>
    <col min="3597" max="3597" width="8.140625" style="51" customWidth="1"/>
    <col min="3598" max="3840" width="9.140625" style="51"/>
    <col min="3841" max="3841" width="3.7109375" style="51" customWidth="1"/>
    <col min="3842" max="3842" width="8.7109375" style="51" customWidth="1"/>
    <col min="3843" max="3843" width="30.28515625" style="51" customWidth="1"/>
    <col min="3844" max="3844" width="8.42578125" style="51" customWidth="1"/>
    <col min="3845" max="3845" width="12" style="51" customWidth="1"/>
    <col min="3846" max="3846" width="11" style="51" customWidth="1"/>
    <col min="3847" max="3849" width="9.140625" style="51"/>
    <col min="3850" max="3850" width="8.28515625" style="51" customWidth="1"/>
    <col min="3851" max="3851" width="10.140625" style="51" customWidth="1"/>
    <col min="3852" max="3852" width="10.5703125" style="51" customWidth="1"/>
    <col min="3853" max="3853" width="8.140625" style="51" customWidth="1"/>
    <col min="3854" max="4096" width="9.140625" style="51"/>
    <col min="4097" max="4097" width="3.7109375" style="51" customWidth="1"/>
    <col min="4098" max="4098" width="8.7109375" style="51" customWidth="1"/>
    <col min="4099" max="4099" width="30.28515625" style="51" customWidth="1"/>
    <col min="4100" max="4100" width="8.42578125" style="51" customWidth="1"/>
    <col min="4101" max="4101" width="12" style="51" customWidth="1"/>
    <col min="4102" max="4102" width="11" style="51" customWidth="1"/>
    <col min="4103" max="4105" width="9.140625" style="51"/>
    <col min="4106" max="4106" width="8.28515625" style="51" customWidth="1"/>
    <col min="4107" max="4107" width="10.140625" style="51" customWidth="1"/>
    <col min="4108" max="4108" width="10.5703125" style="51" customWidth="1"/>
    <col min="4109" max="4109" width="8.140625" style="51" customWidth="1"/>
    <col min="4110" max="4352" width="9.140625" style="51"/>
    <col min="4353" max="4353" width="3.7109375" style="51" customWidth="1"/>
    <col min="4354" max="4354" width="8.7109375" style="51" customWidth="1"/>
    <col min="4355" max="4355" width="30.28515625" style="51" customWidth="1"/>
    <col min="4356" max="4356" width="8.42578125" style="51" customWidth="1"/>
    <col min="4357" max="4357" width="12" style="51" customWidth="1"/>
    <col min="4358" max="4358" width="11" style="51" customWidth="1"/>
    <col min="4359" max="4361" width="9.140625" style="51"/>
    <col min="4362" max="4362" width="8.28515625" style="51" customWidth="1"/>
    <col min="4363" max="4363" width="10.140625" style="51" customWidth="1"/>
    <col min="4364" max="4364" width="10.5703125" style="51" customWidth="1"/>
    <col min="4365" max="4365" width="8.140625" style="51" customWidth="1"/>
    <col min="4366" max="4608" width="9.140625" style="51"/>
    <col min="4609" max="4609" width="3.7109375" style="51" customWidth="1"/>
    <col min="4610" max="4610" width="8.7109375" style="51" customWidth="1"/>
    <col min="4611" max="4611" width="30.28515625" style="51" customWidth="1"/>
    <col min="4612" max="4612" width="8.42578125" style="51" customWidth="1"/>
    <col min="4613" max="4613" width="12" style="51" customWidth="1"/>
    <col min="4614" max="4614" width="11" style="51" customWidth="1"/>
    <col min="4615" max="4617" width="9.140625" style="51"/>
    <col min="4618" max="4618" width="8.28515625" style="51" customWidth="1"/>
    <col min="4619" max="4619" width="10.140625" style="51" customWidth="1"/>
    <col min="4620" max="4620" width="10.5703125" style="51" customWidth="1"/>
    <col min="4621" max="4621" width="8.140625" style="51" customWidth="1"/>
    <col min="4622" max="4864" width="9.140625" style="51"/>
    <col min="4865" max="4865" width="3.7109375" style="51" customWidth="1"/>
    <col min="4866" max="4866" width="8.7109375" style="51" customWidth="1"/>
    <col min="4867" max="4867" width="30.28515625" style="51" customWidth="1"/>
    <col min="4868" max="4868" width="8.42578125" style="51" customWidth="1"/>
    <col min="4869" max="4869" width="12" style="51" customWidth="1"/>
    <col min="4870" max="4870" width="11" style="51" customWidth="1"/>
    <col min="4871" max="4873" width="9.140625" style="51"/>
    <col min="4874" max="4874" width="8.28515625" style="51" customWidth="1"/>
    <col min="4875" max="4875" width="10.140625" style="51" customWidth="1"/>
    <col min="4876" max="4876" width="10.5703125" style="51" customWidth="1"/>
    <col min="4877" max="4877" width="8.140625" style="51" customWidth="1"/>
    <col min="4878" max="5120" width="9.140625" style="51"/>
    <col min="5121" max="5121" width="3.7109375" style="51" customWidth="1"/>
    <col min="5122" max="5122" width="8.7109375" style="51" customWidth="1"/>
    <col min="5123" max="5123" width="30.28515625" style="51" customWidth="1"/>
    <col min="5124" max="5124" width="8.42578125" style="51" customWidth="1"/>
    <col min="5125" max="5125" width="12" style="51" customWidth="1"/>
    <col min="5126" max="5126" width="11" style="51" customWidth="1"/>
    <col min="5127" max="5129" width="9.140625" style="51"/>
    <col min="5130" max="5130" width="8.28515625" style="51" customWidth="1"/>
    <col min="5131" max="5131" width="10.140625" style="51" customWidth="1"/>
    <col min="5132" max="5132" width="10.5703125" style="51" customWidth="1"/>
    <col min="5133" max="5133" width="8.140625" style="51" customWidth="1"/>
    <col min="5134" max="5376" width="9.140625" style="51"/>
    <col min="5377" max="5377" width="3.7109375" style="51" customWidth="1"/>
    <col min="5378" max="5378" width="8.7109375" style="51" customWidth="1"/>
    <col min="5379" max="5379" width="30.28515625" style="51" customWidth="1"/>
    <col min="5380" max="5380" width="8.42578125" style="51" customWidth="1"/>
    <col min="5381" max="5381" width="12" style="51" customWidth="1"/>
    <col min="5382" max="5382" width="11" style="51" customWidth="1"/>
    <col min="5383" max="5385" width="9.140625" style="51"/>
    <col min="5386" max="5386" width="8.28515625" style="51" customWidth="1"/>
    <col min="5387" max="5387" width="10.140625" style="51" customWidth="1"/>
    <col min="5388" max="5388" width="10.5703125" style="51" customWidth="1"/>
    <col min="5389" max="5389" width="8.140625" style="51" customWidth="1"/>
    <col min="5390" max="5632" width="9.140625" style="51"/>
    <col min="5633" max="5633" width="3.7109375" style="51" customWidth="1"/>
    <col min="5634" max="5634" width="8.7109375" style="51" customWidth="1"/>
    <col min="5635" max="5635" width="30.28515625" style="51" customWidth="1"/>
    <col min="5636" max="5636" width="8.42578125" style="51" customWidth="1"/>
    <col min="5637" max="5637" width="12" style="51" customWidth="1"/>
    <col min="5638" max="5638" width="11" style="51" customWidth="1"/>
    <col min="5639" max="5641" width="9.140625" style="51"/>
    <col min="5642" max="5642" width="8.28515625" style="51" customWidth="1"/>
    <col min="5643" max="5643" width="10.140625" style="51" customWidth="1"/>
    <col min="5644" max="5644" width="10.5703125" style="51" customWidth="1"/>
    <col min="5645" max="5645" width="8.140625" style="51" customWidth="1"/>
    <col min="5646" max="5888" width="9.140625" style="51"/>
    <col min="5889" max="5889" width="3.7109375" style="51" customWidth="1"/>
    <col min="5890" max="5890" width="8.7109375" style="51" customWidth="1"/>
    <col min="5891" max="5891" width="30.28515625" style="51" customWidth="1"/>
    <col min="5892" max="5892" width="8.42578125" style="51" customWidth="1"/>
    <col min="5893" max="5893" width="12" style="51" customWidth="1"/>
    <col min="5894" max="5894" width="11" style="51" customWidth="1"/>
    <col min="5895" max="5897" width="9.140625" style="51"/>
    <col min="5898" max="5898" width="8.28515625" style="51" customWidth="1"/>
    <col min="5899" max="5899" width="10.140625" style="51" customWidth="1"/>
    <col min="5900" max="5900" width="10.5703125" style="51" customWidth="1"/>
    <col min="5901" max="5901" width="8.140625" style="51" customWidth="1"/>
    <col min="5902" max="6144" width="9.140625" style="51"/>
    <col min="6145" max="6145" width="3.7109375" style="51" customWidth="1"/>
    <col min="6146" max="6146" width="8.7109375" style="51" customWidth="1"/>
    <col min="6147" max="6147" width="30.28515625" style="51" customWidth="1"/>
    <col min="6148" max="6148" width="8.42578125" style="51" customWidth="1"/>
    <col min="6149" max="6149" width="12" style="51" customWidth="1"/>
    <col min="6150" max="6150" width="11" style="51" customWidth="1"/>
    <col min="6151" max="6153" width="9.140625" style="51"/>
    <col min="6154" max="6154" width="8.28515625" style="51" customWidth="1"/>
    <col min="6155" max="6155" width="10.140625" style="51" customWidth="1"/>
    <col min="6156" max="6156" width="10.5703125" style="51" customWidth="1"/>
    <col min="6157" max="6157" width="8.140625" style="51" customWidth="1"/>
    <col min="6158" max="6400" width="9.140625" style="51"/>
    <col min="6401" max="6401" width="3.7109375" style="51" customWidth="1"/>
    <col min="6402" max="6402" width="8.7109375" style="51" customWidth="1"/>
    <col min="6403" max="6403" width="30.28515625" style="51" customWidth="1"/>
    <col min="6404" max="6404" width="8.42578125" style="51" customWidth="1"/>
    <col min="6405" max="6405" width="12" style="51" customWidth="1"/>
    <col min="6406" max="6406" width="11" style="51" customWidth="1"/>
    <col min="6407" max="6409" width="9.140625" style="51"/>
    <col min="6410" max="6410" width="8.28515625" style="51" customWidth="1"/>
    <col min="6411" max="6411" width="10.140625" style="51" customWidth="1"/>
    <col min="6412" max="6412" width="10.5703125" style="51" customWidth="1"/>
    <col min="6413" max="6413" width="8.140625" style="51" customWidth="1"/>
    <col min="6414" max="6656" width="9.140625" style="51"/>
    <col min="6657" max="6657" width="3.7109375" style="51" customWidth="1"/>
    <col min="6658" max="6658" width="8.7109375" style="51" customWidth="1"/>
    <col min="6659" max="6659" width="30.28515625" style="51" customWidth="1"/>
    <col min="6660" max="6660" width="8.42578125" style="51" customWidth="1"/>
    <col min="6661" max="6661" width="12" style="51" customWidth="1"/>
    <col min="6662" max="6662" width="11" style="51" customWidth="1"/>
    <col min="6663" max="6665" width="9.140625" style="51"/>
    <col min="6666" max="6666" width="8.28515625" style="51" customWidth="1"/>
    <col min="6667" max="6667" width="10.140625" style="51" customWidth="1"/>
    <col min="6668" max="6668" width="10.5703125" style="51" customWidth="1"/>
    <col min="6669" max="6669" width="8.140625" style="51" customWidth="1"/>
    <col min="6670" max="6912" width="9.140625" style="51"/>
    <col min="6913" max="6913" width="3.7109375" style="51" customWidth="1"/>
    <col min="6914" max="6914" width="8.7109375" style="51" customWidth="1"/>
    <col min="6915" max="6915" width="30.28515625" style="51" customWidth="1"/>
    <col min="6916" max="6916" width="8.42578125" style="51" customWidth="1"/>
    <col min="6917" max="6917" width="12" style="51" customWidth="1"/>
    <col min="6918" max="6918" width="11" style="51" customWidth="1"/>
    <col min="6919" max="6921" width="9.140625" style="51"/>
    <col min="6922" max="6922" width="8.28515625" style="51" customWidth="1"/>
    <col min="6923" max="6923" width="10.140625" style="51" customWidth="1"/>
    <col min="6924" max="6924" width="10.5703125" style="51" customWidth="1"/>
    <col min="6925" max="6925" width="8.140625" style="51" customWidth="1"/>
    <col min="6926" max="7168" width="9.140625" style="51"/>
    <col min="7169" max="7169" width="3.7109375" style="51" customWidth="1"/>
    <col min="7170" max="7170" width="8.7109375" style="51" customWidth="1"/>
    <col min="7171" max="7171" width="30.28515625" style="51" customWidth="1"/>
    <col min="7172" max="7172" width="8.42578125" style="51" customWidth="1"/>
    <col min="7173" max="7173" width="12" style="51" customWidth="1"/>
    <col min="7174" max="7174" width="11" style="51" customWidth="1"/>
    <col min="7175" max="7177" width="9.140625" style="51"/>
    <col min="7178" max="7178" width="8.28515625" style="51" customWidth="1"/>
    <col min="7179" max="7179" width="10.140625" style="51" customWidth="1"/>
    <col min="7180" max="7180" width="10.5703125" style="51" customWidth="1"/>
    <col min="7181" max="7181" width="8.140625" style="51" customWidth="1"/>
    <col min="7182" max="7424" width="9.140625" style="51"/>
    <col min="7425" max="7425" width="3.7109375" style="51" customWidth="1"/>
    <col min="7426" max="7426" width="8.7109375" style="51" customWidth="1"/>
    <col min="7427" max="7427" width="30.28515625" style="51" customWidth="1"/>
    <col min="7428" max="7428" width="8.42578125" style="51" customWidth="1"/>
    <col min="7429" max="7429" width="12" style="51" customWidth="1"/>
    <col min="7430" max="7430" width="11" style="51" customWidth="1"/>
    <col min="7431" max="7433" width="9.140625" style="51"/>
    <col min="7434" max="7434" width="8.28515625" style="51" customWidth="1"/>
    <col min="7435" max="7435" width="10.140625" style="51" customWidth="1"/>
    <col min="7436" max="7436" width="10.5703125" style="51" customWidth="1"/>
    <col min="7437" max="7437" width="8.140625" style="51" customWidth="1"/>
    <col min="7438" max="7680" width="9.140625" style="51"/>
    <col min="7681" max="7681" width="3.7109375" style="51" customWidth="1"/>
    <col min="7682" max="7682" width="8.7109375" style="51" customWidth="1"/>
    <col min="7683" max="7683" width="30.28515625" style="51" customWidth="1"/>
    <col min="7684" max="7684" width="8.42578125" style="51" customWidth="1"/>
    <col min="7685" max="7685" width="12" style="51" customWidth="1"/>
    <col min="7686" max="7686" width="11" style="51" customWidth="1"/>
    <col min="7687" max="7689" width="9.140625" style="51"/>
    <col min="7690" max="7690" width="8.28515625" style="51" customWidth="1"/>
    <col min="7691" max="7691" width="10.140625" style="51" customWidth="1"/>
    <col min="7692" max="7692" width="10.5703125" style="51" customWidth="1"/>
    <col min="7693" max="7693" width="8.140625" style="51" customWidth="1"/>
    <col min="7694" max="7936" width="9.140625" style="51"/>
    <col min="7937" max="7937" width="3.7109375" style="51" customWidth="1"/>
    <col min="7938" max="7938" width="8.7109375" style="51" customWidth="1"/>
    <col min="7939" max="7939" width="30.28515625" style="51" customWidth="1"/>
    <col min="7940" max="7940" width="8.42578125" style="51" customWidth="1"/>
    <col min="7941" max="7941" width="12" style="51" customWidth="1"/>
    <col min="7942" max="7942" width="11" style="51" customWidth="1"/>
    <col min="7943" max="7945" width="9.140625" style="51"/>
    <col min="7946" max="7946" width="8.28515625" style="51" customWidth="1"/>
    <col min="7947" max="7947" width="10.140625" style="51" customWidth="1"/>
    <col min="7948" max="7948" width="10.5703125" style="51" customWidth="1"/>
    <col min="7949" max="7949" width="8.140625" style="51" customWidth="1"/>
    <col min="7950" max="8192" width="9.140625" style="51"/>
    <col min="8193" max="8193" width="3.7109375" style="51" customWidth="1"/>
    <col min="8194" max="8194" width="8.7109375" style="51" customWidth="1"/>
    <col min="8195" max="8195" width="30.28515625" style="51" customWidth="1"/>
    <col min="8196" max="8196" width="8.42578125" style="51" customWidth="1"/>
    <col min="8197" max="8197" width="12" style="51" customWidth="1"/>
    <col min="8198" max="8198" width="11" style="51" customWidth="1"/>
    <col min="8199" max="8201" width="9.140625" style="51"/>
    <col min="8202" max="8202" width="8.28515625" style="51" customWidth="1"/>
    <col min="8203" max="8203" width="10.140625" style="51" customWidth="1"/>
    <col min="8204" max="8204" width="10.5703125" style="51" customWidth="1"/>
    <col min="8205" max="8205" width="8.140625" style="51" customWidth="1"/>
    <col min="8206" max="8448" width="9.140625" style="51"/>
    <col min="8449" max="8449" width="3.7109375" style="51" customWidth="1"/>
    <col min="8450" max="8450" width="8.7109375" style="51" customWidth="1"/>
    <col min="8451" max="8451" width="30.28515625" style="51" customWidth="1"/>
    <col min="8452" max="8452" width="8.42578125" style="51" customWidth="1"/>
    <col min="8453" max="8453" width="12" style="51" customWidth="1"/>
    <col min="8454" max="8454" width="11" style="51" customWidth="1"/>
    <col min="8455" max="8457" width="9.140625" style="51"/>
    <col min="8458" max="8458" width="8.28515625" style="51" customWidth="1"/>
    <col min="8459" max="8459" width="10.140625" style="51" customWidth="1"/>
    <col min="8460" max="8460" width="10.5703125" style="51" customWidth="1"/>
    <col min="8461" max="8461" width="8.140625" style="51" customWidth="1"/>
    <col min="8462" max="8704" width="9.140625" style="51"/>
    <col min="8705" max="8705" width="3.7109375" style="51" customWidth="1"/>
    <col min="8706" max="8706" width="8.7109375" style="51" customWidth="1"/>
    <col min="8707" max="8707" width="30.28515625" style="51" customWidth="1"/>
    <col min="8708" max="8708" width="8.42578125" style="51" customWidth="1"/>
    <col min="8709" max="8709" width="12" style="51" customWidth="1"/>
    <col min="8710" max="8710" width="11" style="51" customWidth="1"/>
    <col min="8711" max="8713" width="9.140625" style="51"/>
    <col min="8714" max="8714" width="8.28515625" style="51" customWidth="1"/>
    <col min="8715" max="8715" width="10.140625" style="51" customWidth="1"/>
    <col min="8716" max="8716" width="10.5703125" style="51" customWidth="1"/>
    <col min="8717" max="8717" width="8.140625" style="51" customWidth="1"/>
    <col min="8718" max="8960" width="9.140625" style="51"/>
    <col min="8961" max="8961" width="3.7109375" style="51" customWidth="1"/>
    <col min="8962" max="8962" width="8.7109375" style="51" customWidth="1"/>
    <col min="8963" max="8963" width="30.28515625" style="51" customWidth="1"/>
    <col min="8964" max="8964" width="8.42578125" style="51" customWidth="1"/>
    <col min="8965" max="8965" width="12" style="51" customWidth="1"/>
    <col min="8966" max="8966" width="11" style="51" customWidth="1"/>
    <col min="8967" max="8969" width="9.140625" style="51"/>
    <col min="8970" max="8970" width="8.28515625" style="51" customWidth="1"/>
    <col min="8971" max="8971" width="10.140625" style="51" customWidth="1"/>
    <col min="8972" max="8972" width="10.5703125" style="51" customWidth="1"/>
    <col min="8973" max="8973" width="8.140625" style="51" customWidth="1"/>
    <col min="8974" max="9216" width="9.140625" style="51"/>
    <col min="9217" max="9217" width="3.7109375" style="51" customWidth="1"/>
    <col min="9218" max="9218" width="8.7109375" style="51" customWidth="1"/>
    <col min="9219" max="9219" width="30.28515625" style="51" customWidth="1"/>
    <col min="9220" max="9220" width="8.42578125" style="51" customWidth="1"/>
    <col min="9221" max="9221" width="12" style="51" customWidth="1"/>
    <col min="9222" max="9222" width="11" style="51" customWidth="1"/>
    <col min="9223" max="9225" width="9.140625" style="51"/>
    <col min="9226" max="9226" width="8.28515625" style="51" customWidth="1"/>
    <col min="9227" max="9227" width="10.140625" style="51" customWidth="1"/>
    <col min="9228" max="9228" width="10.5703125" style="51" customWidth="1"/>
    <col min="9229" max="9229" width="8.140625" style="51" customWidth="1"/>
    <col min="9230" max="9472" width="9.140625" style="51"/>
    <col min="9473" max="9473" width="3.7109375" style="51" customWidth="1"/>
    <col min="9474" max="9474" width="8.7109375" style="51" customWidth="1"/>
    <col min="9475" max="9475" width="30.28515625" style="51" customWidth="1"/>
    <col min="9476" max="9476" width="8.42578125" style="51" customWidth="1"/>
    <col min="9477" max="9477" width="12" style="51" customWidth="1"/>
    <col min="9478" max="9478" width="11" style="51" customWidth="1"/>
    <col min="9479" max="9481" width="9.140625" style="51"/>
    <col min="9482" max="9482" width="8.28515625" style="51" customWidth="1"/>
    <col min="9483" max="9483" width="10.140625" style="51" customWidth="1"/>
    <col min="9484" max="9484" width="10.5703125" style="51" customWidth="1"/>
    <col min="9485" max="9485" width="8.140625" style="51" customWidth="1"/>
    <col min="9486" max="9728" width="9.140625" style="51"/>
    <col min="9729" max="9729" width="3.7109375" style="51" customWidth="1"/>
    <col min="9730" max="9730" width="8.7109375" style="51" customWidth="1"/>
    <col min="9731" max="9731" width="30.28515625" style="51" customWidth="1"/>
    <col min="9732" max="9732" width="8.42578125" style="51" customWidth="1"/>
    <col min="9733" max="9733" width="12" style="51" customWidth="1"/>
    <col min="9734" max="9734" width="11" style="51" customWidth="1"/>
    <col min="9735" max="9737" width="9.140625" style="51"/>
    <col min="9738" max="9738" width="8.28515625" style="51" customWidth="1"/>
    <col min="9739" max="9739" width="10.140625" style="51" customWidth="1"/>
    <col min="9740" max="9740" width="10.5703125" style="51" customWidth="1"/>
    <col min="9741" max="9741" width="8.140625" style="51" customWidth="1"/>
    <col min="9742" max="9984" width="9.140625" style="51"/>
    <col min="9985" max="9985" width="3.7109375" style="51" customWidth="1"/>
    <col min="9986" max="9986" width="8.7109375" style="51" customWidth="1"/>
    <col min="9987" max="9987" width="30.28515625" style="51" customWidth="1"/>
    <col min="9988" max="9988" width="8.42578125" style="51" customWidth="1"/>
    <col min="9989" max="9989" width="12" style="51" customWidth="1"/>
    <col min="9990" max="9990" width="11" style="51" customWidth="1"/>
    <col min="9991" max="9993" width="9.140625" style="51"/>
    <col min="9994" max="9994" width="8.28515625" style="51" customWidth="1"/>
    <col min="9995" max="9995" width="10.140625" style="51" customWidth="1"/>
    <col min="9996" max="9996" width="10.5703125" style="51" customWidth="1"/>
    <col min="9997" max="9997" width="8.140625" style="51" customWidth="1"/>
    <col min="9998" max="10240" width="9.140625" style="51"/>
    <col min="10241" max="10241" width="3.7109375" style="51" customWidth="1"/>
    <col min="10242" max="10242" width="8.7109375" style="51" customWidth="1"/>
    <col min="10243" max="10243" width="30.28515625" style="51" customWidth="1"/>
    <col min="10244" max="10244" width="8.42578125" style="51" customWidth="1"/>
    <col min="10245" max="10245" width="12" style="51" customWidth="1"/>
    <col min="10246" max="10246" width="11" style="51" customWidth="1"/>
    <col min="10247" max="10249" width="9.140625" style="51"/>
    <col min="10250" max="10250" width="8.28515625" style="51" customWidth="1"/>
    <col min="10251" max="10251" width="10.140625" style="51" customWidth="1"/>
    <col min="10252" max="10252" width="10.5703125" style="51" customWidth="1"/>
    <col min="10253" max="10253" width="8.140625" style="51" customWidth="1"/>
    <col min="10254" max="10496" width="9.140625" style="51"/>
    <col min="10497" max="10497" width="3.7109375" style="51" customWidth="1"/>
    <col min="10498" max="10498" width="8.7109375" style="51" customWidth="1"/>
    <col min="10499" max="10499" width="30.28515625" style="51" customWidth="1"/>
    <col min="10500" max="10500" width="8.42578125" style="51" customWidth="1"/>
    <col min="10501" max="10501" width="12" style="51" customWidth="1"/>
    <col min="10502" max="10502" width="11" style="51" customWidth="1"/>
    <col min="10503" max="10505" width="9.140625" style="51"/>
    <col min="10506" max="10506" width="8.28515625" style="51" customWidth="1"/>
    <col min="10507" max="10507" width="10.140625" style="51" customWidth="1"/>
    <col min="10508" max="10508" width="10.5703125" style="51" customWidth="1"/>
    <col min="10509" max="10509" width="8.140625" style="51" customWidth="1"/>
    <col min="10510" max="10752" width="9.140625" style="51"/>
    <col min="10753" max="10753" width="3.7109375" style="51" customWidth="1"/>
    <col min="10754" max="10754" width="8.7109375" style="51" customWidth="1"/>
    <col min="10755" max="10755" width="30.28515625" style="51" customWidth="1"/>
    <col min="10756" max="10756" width="8.42578125" style="51" customWidth="1"/>
    <col min="10757" max="10757" width="12" style="51" customWidth="1"/>
    <col min="10758" max="10758" width="11" style="51" customWidth="1"/>
    <col min="10759" max="10761" width="9.140625" style="51"/>
    <col min="10762" max="10762" width="8.28515625" style="51" customWidth="1"/>
    <col min="10763" max="10763" width="10.140625" style="51" customWidth="1"/>
    <col min="10764" max="10764" width="10.5703125" style="51" customWidth="1"/>
    <col min="10765" max="10765" width="8.140625" style="51" customWidth="1"/>
    <col min="10766" max="11008" width="9.140625" style="51"/>
    <col min="11009" max="11009" width="3.7109375" style="51" customWidth="1"/>
    <col min="11010" max="11010" width="8.7109375" style="51" customWidth="1"/>
    <col min="11011" max="11011" width="30.28515625" style="51" customWidth="1"/>
    <col min="11012" max="11012" width="8.42578125" style="51" customWidth="1"/>
    <col min="11013" max="11013" width="12" style="51" customWidth="1"/>
    <col min="11014" max="11014" width="11" style="51" customWidth="1"/>
    <col min="11015" max="11017" width="9.140625" style="51"/>
    <col min="11018" max="11018" width="8.28515625" style="51" customWidth="1"/>
    <col min="11019" max="11019" width="10.140625" style="51" customWidth="1"/>
    <col min="11020" max="11020" width="10.5703125" style="51" customWidth="1"/>
    <col min="11021" max="11021" width="8.140625" style="51" customWidth="1"/>
    <col min="11022" max="11264" width="9.140625" style="51"/>
    <col min="11265" max="11265" width="3.7109375" style="51" customWidth="1"/>
    <col min="11266" max="11266" width="8.7109375" style="51" customWidth="1"/>
    <col min="11267" max="11267" width="30.28515625" style="51" customWidth="1"/>
    <col min="11268" max="11268" width="8.42578125" style="51" customWidth="1"/>
    <col min="11269" max="11269" width="12" style="51" customWidth="1"/>
    <col min="11270" max="11270" width="11" style="51" customWidth="1"/>
    <col min="11271" max="11273" width="9.140625" style="51"/>
    <col min="11274" max="11274" width="8.28515625" style="51" customWidth="1"/>
    <col min="11275" max="11275" width="10.140625" style="51" customWidth="1"/>
    <col min="11276" max="11276" width="10.5703125" style="51" customWidth="1"/>
    <col min="11277" max="11277" width="8.140625" style="51" customWidth="1"/>
    <col min="11278" max="11520" width="9.140625" style="51"/>
    <col min="11521" max="11521" width="3.7109375" style="51" customWidth="1"/>
    <col min="11522" max="11522" width="8.7109375" style="51" customWidth="1"/>
    <col min="11523" max="11523" width="30.28515625" style="51" customWidth="1"/>
    <col min="11524" max="11524" width="8.42578125" style="51" customWidth="1"/>
    <col min="11525" max="11525" width="12" style="51" customWidth="1"/>
    <col min="11526" max="11526" width="11" style="51" customWidth="1"/>
    <col min="11527" max="11529" width="9.140625" style="51"/>
    <col min="11530" max="11530" width="8.28515625" style="51" customWidth="1"/>
    <col min="11531" max="11531" width="10.140625" style="51" customWidth="1"/>
    <col min="11532" max="11532" width="10.5703125" style="51" customWidth="1"/>
    <col min="11533" max="11533" width="8.140625" style="51" customWidth="1"/>
    <col min="11534" max="11776" width="9.140625" style="51"/>
    <col min="11777" max="11777" width="3.7109375" style="51" customWidth="1"/>
    <col min="11778" max="11778" width="8.7109375" style="51" customWidth="1"/>
    <col min="11779" max="11779" width="30.28515625" style="51" customWidth="1"/>
    <col min="11780" max="11780" width="8.42578125" style="51" customWidth="1"/>
    <col min="11781" max="11781" width="12" style="51" customWidth="1"/>
    <col min="11782" max="11782" width="11" style="51" customWidth="1"/>
    <col min="11783" max="11785" width="9.140625" style="51"/>
    <col min="11786" max="11786" width="8.28515625" style="51" customWidth="1"/>
    <col min="11787" max="11787" width="10.140625" style="51" customWidth="1"/>
    <col min="11788" max="11788" width="10.5703125" style="51" customWidth="1"/>
    <col min="11789" max="11789" width="8.140625" style="51" customWidth="1"/>
    <col min="11790" max="12032" width="9.140625" style="51"/>
    <col min="12033" max="12033" width="3.7109375" style="51" customWidth="1"/>
    <col min="12034" max="12034" width="8.7109375" style="51" customWidth="1"/>
    <col min="12035" max="12035" width="30.28515625" style="51" customWidth="1"/>
    <col min="12036" max="12036" width="8.42578125" style="51" customWidth="1"/>
    <col min="12037" max="12037" width="12" style="51" customWidth="1"/>
    <col min="12038" max="12038" width="11" style="51" customWidth="1"/>
    <col min="12039" max="12041" width="9.140625" style="51"/>
    <col min="12042" max="12042" width="8.28515625" style="51" customWidth="1"/>
    <col min="12043" max="12043" width="10.140625" style="51" customWidth="1"/>
    <col min="12044" max="12044" width="10.5703125" style="51" customWidth="1"/>
    <col min="12045" max="12045" width="8.140625" style="51" customWidth="1"/>
    <col min="12046" max="12288" width="9.140625" style="51"/>
    <col min="12289" max="12289" width="3.7109375" style="51" customWidth="1"/>
    <col min="12290" max="12290" width="8.7109375" style="51" customWidth="1"/>
    <col min="12291" max="12291" width="30.28515625" style="51" customWidth="1"/>
    <col min="12292" max="12292" width="8.42578125" style="51" customWidth="1"/>
    <col min="12293" max="12293" width="12" style="51" customWidth="1"/>
    <col min="12294" max="12294" width="11" style="51" customWidth="1"/>
    <col min="12295" max="12297" width="9.140625" style="51"/>
    <col min="12298" max="12298" width="8.28515625" style="51" customWidth="1"/>
    <col min="12299" max="12299" width="10.140625" style="51" customWidth="1"/>
    <col min="12300" max="12300" width="10.5703125" style="51" customWidth="1"/>
    <col min="12301" max="12301" width="8.140625" style="51" customWidth="1"/>
    <col min="12302" max="12544" width="9.140625" style="51"/>
    <col min="12545" max="12545" width="3.7109375" style="51" customWidth="1"/>
    <col min="12546" max="12546" width="8.7109375" style="51" customWidth="1"/>
    <col min="12547" max="12547" width="30.28515625" style="51" customWidth="1"/>
    <col min="12548" max="12548" width="8.42578125" style="51" customWidth="1"/>
    <col min="12549" max="12549" width="12" style="51" customWidth="1"/>
    <col min="12550" max="12550" width="11" style="51" customWidth="1"/>
    <col min="12551" max="12553" width="9.140625" style="51"/>
    <col min="12554" max="12554" width="8.28515625" style="51" customWidth="1"/>
    <col min="12555" max="12555" width="10.140625" style="51" customWidth="1"/>
    <col min="12556" max="12556" width="10.5703125" style="51" customWidth="1"/>
    <col min="12557" max="12557" width="8.140625" style="51" customWidth="1"/>
    <col min="12558" max="12800" width="9.140625" style="51"/>
    <col min="12801" max="12801" width="3.7109375" style="51" customWidth="1"/>
    <col min="12802" max="12802" width="8.7109375" style="51" customWidth="1"/>
    <col min="12803" max="12803" width="30.28515625" style="51" customWidth="1"/>
    <col min="12804" max="12804" width="8.42578125" style="51" customWidth="1"/>
    <col min="12805" max="12805" width="12" style="51" customWidth="1"/>
    <col min="12806" max="12806" width="11" style="51" customWidth="1"/>
    <col min="12807" max="12809" width="9.140625" style="51"/>
    <col min="12810" max="12810" width="8.28515625" style="51" customWidth="1"/>
    <col min="12811" max="12811" width="10.140625" style="51" customWidth="1"/>
    <col min="12812" max="12812" width="10.5703125" style="51" customWidth="1"/>
    <col min="12813" max="12813" width="8.140625" style="51" customWidth="1"/>
    <col min="12814" max="13056" width="9.140625" style="51"/>
    <col min="13057" max="13057" width="3.7109375" style="51" customWidth="1"/>
    <col min="13058" max="13058" width="8.7109375" style="51" customWidth="1"/>
    <col min="13059" max="13059" width="30.28515625" style="51" customWidth="1"/>
    <col min="13060" max="13060" width="8.42578125" style="51" customWidth="1"/>
    <col min="13061" max="13061" width="12" style="51" customWidth="1"/>
    <col min="13062" max="13062" width="11" style="51" customWidth="1"/>
    <col min="13063" max="13065" width="9.140625" style="51"/>
    <col min="13066" max="13066" width="8.28515625" style="51" customWidth="1"/>
    <col min="13067" max="13067" width="10.140625" style="51" customWidth="1"/>
    <col min="13068" max="13068" width="10.5703125" style="51" customWidth="1"/>
    <col min="13069" max="13069" width="8.140625" style="51" customWidth="1"/>
    <col min="13070" max="13312" width="9.140625" style="51"/>
    <col min="13313" max="13313" width="3.7109375" style="51" customWidth="1"/>
    <col min="13314" max="13314" width="8.7109375" style="51" customWidth="1"/>
    <col min="13315" max="13315" width="30.28515625" style="51" customWidth="1"/>
    <col min="13316" max="13316" width="8.42578125" style="51" customWidth="1"/>
    <col min="13317" max="13317" width="12" style="51" customWidth="1"/>
    <col min="13318" max="13318" width="11" style="51" customWidth="1"/>
    <col min="13319" max="13321" width="9.140625" style="51"/>
    <col min="13322" max="13322" width="8.28515625" style="51" customWidth="1"/>
    <col min="13323" max="13323" width="10.140625" style="51" customWidth="1"/>
    <col min="13324" max="13324" width="10.5703125" style="51" customWidth="1"/>
    <col min="13325" max="13325" width="8.140625" style="51" customWidth="1"/>
    <col min="13326" max="13568" width="9.140625" style="51"/>
    <col min="13569" max="13569" width="3.7109375" style="51" customWidth="1"/>
    <col min="13570" max="13570" width="8.7109375" style="51" customWidth="1"/>
    <col min="13571" max="13571" width="30.28515625" style="51" customWidth="1"/>
    <col min="13572" max="13572" width="8.42578125" style="51" customWidth="1"/>
    <col min="13573" max="13573" width="12" style="51" customWidth="1"/>
    <col min="13574" max="13574" width="11" style="51" customWidth="1"/>
    <col min="13575" max="13577" width="9.140625" style="51"/>
    <col min="13578" max="13578" width="8.28515625" style="51" customWidth="1"/>
    <col min="13579" max="13579" width="10.140625" style="51" customWidth="1"/>
    <col min="13580" max="13580" width="10.5703125" style="51" customWidth="1"/>
    <col min="13581" max="13581" width="8.140625" style="51" customWidth="1"/>
    <col min="13582" max="13824" width="9.140625" style="51"/>
    <col min="13825" max="13825" width="3.7109375" style="51" customWidth="1"/>
    <col min="13826" max="13826" width="8.7109375" style="51" customWidth="1"/>
    <col min="13827" max="13827" width="30.28515625" style="51" customWidth="1"/>
    <col min="13828" max="13828" width="8.42578125" style="51" customWidth="1"/>
    <col min="13829" max="13829" width="12" style="51" customWidth="1"/>
    <col min="13830" max="13830" width="11" style="51" customWidth="1"/>
    <col min="13831" max="13833" width="9.140625" style="51"/>
    <col min="13834" max="13834" width="8.28515625" style="51" customWidth="1"/>
    <col min="13835" max="13835" width="10.140625" style="51" customWidth="1"/>
    <col min="13836" max="13836" width="10.5703125" style="51" customWidth="1"/>
    <col min="13837" max="13837" width="8.140625" style="51" customWidth="1"/>
    <col min="13838" max="14080" width="9.140625" style="51"/>
    <col min="14081" max="14081" width="3.7109375" style="51" customWidth="1"/>
    <col min="14082" max="14082" width="8.7109375" style="51" customWidth="1"/>
    <col min="14083" max="14083" width="30.28515625" style="51" customWidth="1"/>
    <col min="14084" max="14084" width="8.42578125" style="51" customWidth="1"/>
    <col min="14085" max="14085" width="12" style="51" customWidth="1"/>
    <col min="14086" max="14086" width="11" style="51" customWidth="1"/>
    <col min="14087" max="14089" width="9.140625" style="51"/>
    <col min="14090" max="14090" width="8.28515625" style="51" customWidth="1"/>
    <col min="14091" max="14091" width="10.140625" style="51" customWidth="1"/>
    <col min="14092" max="14092" width="10.5703125" style="51" customWidth="1"/>
    <col min="14093" max="14093" width="8.140625" style="51" customWidth="1"/>
    <col min="14094" max="14336" width="9.140625" style="51"/>
    <col min="14337" max="14337" width="3.7109375" style="51" customWidth="1"/>
    <col min="14338" max="14338" width="8.7109375" style="51" customWidth="1"/>
    <col min="14339" max="14339" width="30.28515625" style="51" customWidth="1"/>
    <col min="14340" max="14340" width="8.42578125" style="51" customWidth="1"/>
    <col min="14341" max="14341" width="12" style="51" customWidth="1"/>
    <col min="14342" max="14342" width="11" style="51" customWidth="1"/>
    <col min="14343" max="14345" width="9.140625" style="51"/>
    <col min="14346" max="14346" width="8.28515625" style="51" customWidth="1"/>
    <col min="14347" max="14347" width="10.140625" style="51" customWidth="1"/>
    <col min="14348" max="14348" width="10.5703125" style="51" customWidth="1"/>
    <col min="14349" max="14349" width="8.140625" style="51" customWidth="1"/>
    <col min="14350" max="14592" width="9.140625" style="51"/>
    <col min="14593" max="14593" width="3.7109375" style="51" customWidth="1"/>
    <col min="14594" max="14594" width="8.7109375" style="51" customWidth="1"/>
    <col min="14595" max="14595" width="30.28515625" style="51" customWidth="1"/>
    <col min="14596" max="14596" width="8.42578125" style="51" customWidth="1"/>
    <col min="14597" max="14597" width="12" style="51" customWidth="1"/>
    <col min="14598" max="14598" width="11" style="51" customWidth="1"/>
    <col min="14599" max="14601" width="9.140625" style="51"/>
    <col min="14602" max="14602" width="8.28515625" style="51" customWidth="1"/>
    <col min="14603" max="14603" width="10.140625" style="51" customWidth="1"/>
    <col min="14604" max="14604" width="10.5703125" style="51" customWidth="1"/>
    <col min="14605" max="14605" width="8.140625" style="51" customWidth="1"/>
    <col min="14606" max="14848" width="9.140625" style="51"/>
    <col min="14849" max="14849" width="3.7109375" style="51" customWidth="1"/>
    <col min="14850" max="14850" width="8.7109375" style="51" customWidth="1"/>
    <col min="14851" max="14851" width="30.28515625" style="51" customWidth="1"/>
    <col min="14852" max="14852" width="8.42578125" style="51" customWidth="1"/>
    <col min="14853" max="14853" width="12" style="51" customWidth="1"/>
    <col min="14854" max="14854" width="11" style="51" customWidth="1"/>
    <col min="14855" max="14857" width="9.140625" style="51"/>
    <col min="14858" max="14858" width="8.28515625" style="51" customWidth="1"/>
    <col min="14859" max="14859" width="10.140625" style="51" customWidth="1"/>
    <col min="14860" max="14860" width="10.5703125" style="51" customWidth="1"/>
    <col min="14861" max="14861" width="8.140625" style="51" customWidth="1"/>
    <col min="14862" max="15104" width="9.140625" style="51"/>
    <col min="15105" max="15105" width="3.7109375" style="51" customWidth="1"/>
    <col min="15106" max="15106" width="8.7109375" style="51" customWidth="1"/>
    <col min="15107" max="15107" width="30.28515625" style="51" customWidth="1"/>
    <col min="15108" max="15108" width="8.42578125" style="51" customWidth="1"/>
    <col min="15109" max="15109" width="12" style="51" customWidth="1"/>
    <col min="15110" max="15110" width="11" style="51" customWidth="1"/>
    <col min="15111" max="15113" width="9.140625" style="51"/>
    <col min="15114" max="15114" width="8.28515625" style="51" customWidth="1"/>
    <col min="15115" max="15115" width="10.140625" style="51" customWidth="1"/>
    <col min="15116" max="15116" width="10.5703125" style="51" customWidth="1"/>
    <col min="15117" max="15117" width="8.140625" style="51" customWidth="1"/>
    <col min="15118" max="15360" width="9.140625" style="51"/>
    <col min="15361" max="15361" width="3.7109375" style="51" customWidth="1"/>
    <col min="15362" max="15362" width="8.7109375" style="51" customWidth="1"/>
    <col min="15363" max="15363" width="30.28515625" style="51" customWidth="1"/>
    <col min="15364" max="15364" width="8.42578125" style="51" customWidth="1"/>
    <col min="15365" max="15365" width="12" style="51" customWidth="1"/>
    <col min="15366" max="15366" width="11" style="51" customWidth="1"/>
    <col min="15367" max="15369" width="9.140625" style="51"/>
    <col min="15370" max="15370" width="8.28515625" style="51" customWidth="1"/>
    <col min="15371" max="15371" width="10.140625" style="51" customWidth="1"/>
    <col min="15372" max="15372" width="10.5703125" style="51" customWidth="1"/>
    <col min="15373" max="15373" width="8.140625" style="51" customWidth="1"/>
    <col min="15374" max="15616" width="9.140625" style="51"/>
    <col min="15617" max="15617" width="3.7109375" style="51" customWidth="1"/>
    <col min="15618" max="15618" width="8.7109375" style="51" customWidth="1"/>
    <col min="15619" max="15619" width="30.28515625" style="51" customWidth="1"/>
    <col min="15620" max="15620" width="8.42578125" style="51" customWidth="1"/>
    <col min="15621" max="15621" width="12" style="51" customWidth="1"/>
    <col min="15622" max="15622" width="11" style="51" customWidth="1"/>
    <col min="15623" max="15625" width="9.140625" style="51"/>
    <col min="15626" max="15626" width="8.28515625" style="51" customWidth="1"/>
    <col min="15627" max="15627" width="10.140625" style="51" customWidth="1"/>
    <col min="15628" max="15628" width="10.5703125" style="51" customWidth="1"/>
    <col min="15629" max="15629" width="8.140625" style="51" customWidth="1"/>
    <col min="15630" max="15872" width="9.140625" style="51"/>
    <col min="15873" max="15873" width="3.7109375" style="51" customWidth="1"/>
    <col min="15874" max="15874" width="8.7109375" style="51" customWidth="1"/>
    <col min="15875" max="15875" width="30.28515625" style="51" customWidth="1"/>
    <col min="15876" max="15876" width="8.42578125" style="51" customWidth="1"/>
    <col min="15877" max="15877" width="12" style="51" customWidth="1"/>
    <col min="15878" max="15878" width="11" style="51" customWidth="1"/>
    <col min="15879" max="15881" width="9.140625" style="51"/>
    <col min="15882" max="15882" width="8.28515625" style="51" customWidth="1"/>
    <col min="15883" max="15883" width="10.140625" style="51" customWidth="1"/>
    <col min="15884" max="15884" width="10.5703125" style="51" customWidth="1"/>
    <col min="15885" max="15885" width="8.140625" style="51" customWidth="1"/>
    <col min="15886" max="16128" width="9.140625" style="51"/>
    <col min="16129" max="16129" width="3.7109375" style="51" customWidth="1"/>
    <col min="16130" max="16130" width="8.7109375" style="51" customWidth="1"/>
    <col min="16131" max="16131" width="30.28515625" style="51" customWidth="1"/>
    <col min="16132" max="16132" width="8.42578125" style="51" customWidth="1"/>
    <col min="16133" max="16133" width="12" style="51" customWidth="1"/>
    <col min="16134" max="16134" width="11" style="51" customWidth="1"/>
    <col min="16135" max="16137" width="9.140625" style="51"/>
    <col min="16138" max="16138" width="8.28515625" style="51" customWidth="1"/>
    <col min="16139" max="16139" width="10.140625" style="51" customWidth="1"/>
    <col min="16140" max="16140" width="10.5703125" style="51" customWidth="1"/>
    <col min="16141" max="16141" width="8.140625" style="51" customWidth="1"/>
    <col min="16142" max="16384" width="9.140625" style="51"/>
  </cols>
  <sheetData>
    <row r="1" spans="1:14" s="2" customFormat="1" ht="14.25" customHeight="1" x14ac:dyDescent="0.25">
      <c r="A1" s="170" t="s">
        <v>154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4" s="27" customFormat="1" ht="13.5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4" s="27" customFormat="1" ht="13.5" customHeight="1" x14ac:dyDescent="0.25">
      <c r="A3" s="172" t="s">
        <v>257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4" s="27" customFormat="1" x14ac:dyDescent="0.25">
      <c r="A4" s="173"/>
      <c r="B4" s="173"/>
      <c r="C4" s="173"/>
      <c r="D4" s="173"/>
      <c r="E4" s="173"/>
      <c r="F4" s="173"/>
      <c r="G4" s="71"/>
      <c r="H4" s="174"/>
      <c r="I4" s="174"/>
      <c r="J4" s="174"/>
      <c r="K4" s="174"/>
      <c r="L4" s="29"/>
      <c r="M4" s="142"/>
    </row>
    <row r="5" spans="1:14" s="27" customFormat="1" ht="13.5" x14ac:dyDescent="0.25">
      <c r="A5" s="30"/>
      <c r="B5" s="30"/>
      <c r="C5" s="106"/>
      <c r="D5" s="31"/>
      <c r="E5" s="31"/>
      <c r="F5" s="29"/>
      <c r="G5" s="144"/>
      <c r="H5" s="169"/>
      <c r="I5" s="169"/>
      <c r="J5" s="169"/>
      <c r="K5" s="169"/>
      <c r="L5" s="29"/>
      <c r="M5" s="142"/>
    </row>
    <row r="6" spans="1:14" s="31" customFormat="1" ht="32.25" customHeight="1" x14ac:dyDescent="0.25">
      <c r="A6" s="199" t="s">
        <v>0</v>
      </c>
      <c r="B6" s="185" t="s">
        <v>42</v>
      </c>
      <c r="C6" s="186" t="s">
        <v>43</v>
      </c>
      <c r="D6" s="199" t="s">
        <v>44</v>
      </c>
      <c r="E6" s="187" t="s">
        <v>45</v>
      </c>
      <c r="F6" s="188"/>
      <c r="G6" s="187" t="s">
        <v>46</v>
      </c>
      <c r="H6" s="188"/>
      <c r="I6" s="187" t="s">
        <v>47</v>
      </c>
      <c r="J6" s="188"/>
      <c r="K6" s="187" t="s">
        <v>48</v>
      </c>
      <c r="L6" s="188"/>
      <c r="M6" s="200" t="s">
        <v>49</v>
      </c>
    </row>
    <row r="7" spans="1:14" s="31" customFormat="1" ht="27" x14ac:dyDescent="0.25">
      <c r="A7" s="201"/>
      <c r="B7" s="190"/>
      <c r="C7" s="191"/>
      <c r="D7" s="201"/>
      <c r="E7" s="192" t="s">
        <v>50</v>
      </c>
      <c r="F7" s="192" t="s">
        <v>1</v>
      </c>
      <c r="G7" s="192" t="s">
        <v>99</v>
      </c>
      <c r="H7" s="193" t="s">
        <v>49</v>
      </c>
      <c r="I7" s="194" t="s">
        <v>99</v>
      </c>
      <c r="J7" s="192" t="s">
        <v>49</v>
      </c>
      <c r="K7" s="192" t="s">
        <v>99</v>
      </c>
      <c r="L7" s="195" t="s">
        <v>49</v>
      </c>
      <c r="M7" s="202"/>
    </row>
    <row r="8" spans="1:14" s="31" customFormat="1" ht="13.5" x14ac:dyDescent="0.25">
      <c r="A8" s="33">
        <v>1</v>
      </c>
      <c r="B8" s="34">
        <v>2</v>
      </c>
      <c r="C8" s="107">
        <v>3</v>
      </c>
      <c r="D8" s="34">
        <v>4</v>
      </c>
      <c r="E8" s="33">
        <v>5</v>
      </c>
      <c r="F8" s="34">
        <v>6</v>
      </c>
      <c r="G8" s="35">
        <v>7</v>
      </c>
      <c r="H8" s="34">
        <v>8</v>
      </c>
      <c r="I8" s="33">
        <v>9</v>
      </c>
      <c r="J8" s="34">
        <v>10</v>
      </c>
      <c r="K8" s="33">
        <v>11</v>
      </c>
      <c r="L8" s="35">
        <v>12</v>
      </c>
      <c r="M8" s="34" t="s">
        <v>51</v>
      </c>
    </row>
    <row r="9" spans="1:14" s="27" customFormat="1" ht="54" x14ac:dyDescent="0.25">
      <c r="A9" s="3">
        <v>1</v>
      </c>
      <c r="B9" s="73" t="s">
        <v>104</v>
      </c>
      <c r="C9" s="53" t="s">
        <v>148</v>
      </c>
      <c r="D9" s="54" t="s">
        <v>62</v>
      </c>
      <c r="E9" s="54"/>
      <c r="F9" s="77">
        <v>7.1999999999999995E-2</v>
      </c>
      <c r="G9" s="3"/>
      <c r="H9" s="3"/>
      <c r="I9" s="39"/>
      <c r="J9" s="45"/>
      <c r="K9" s="3"/>
      <c r="L9" s="39"/>
      <c r="M9" s="45"/>
      <c r="N9" s="46"/>
    </row>
    <row r="10" spans="1:14" s="58" customFormat="1" ht="13.5" x14ac:dyDescent="0.25">
      <c r="A10" s="3"/>
      <c r="B10" s="56"/>
      <c r="C10" s="4" t="s">
        <v>64</v>
      </c>
      <c r="D10" s="3" t="s">
        <v>65</v>
      </c>
      <c r="E10" s="39">
        <v>20</v>
      </c>
      <c r="F10" s="39">
        <f>ROUND(E10*F9,2)</f>
        <v>1.44</v>
      </c>
      <c r="G10" s="57"/>
      <c r="H10" s="57"/>
      <c r="I10" s="39">
        <v>0</v>
      </c>
      <c r="J10" s="39">
        <f>ROUND(I10*F10,2)</f>
        <v>0</v>
      </c>
      <c r="K10" s="57"/>
      <c r="L10" s="39"/>
      <c r="M10" s="39">
        <f>L10+J10+H10</f>
        <v>0</v>
      </c>
    </row>
    <row r="11" spans="1:14" s="58" customFormat="1" ht="15.75" x14ac:dyDescent="0.25">
      <c r="A11" s="3"/>
      <c r="B11" s="56"/>
      <c r="C11" s="4" t="s">
        <v>98</v>
      </c>
      <c r="D11" s="3" t="s">
        <v>94</v>
      </c>
      <c r="E11" s="39">
        <v>44.8</v>
      </c>
      <c r="F11" s="39">
        <f>ROUND(E11*F9,2)</f>
        <v>3.23</v>
      </c>
      <c r="G11" s="57"/>
      <c r="H11" s="57"/>
      <c r="I11" s="3"/>
      <c r="J11" s="45"/>
      <c r="K11" s="3">
        <v>0</v>
      </c>
      <c r="L11" s="39">
        <f>ROUND(K11*F11,2)</f>
        <v>0</v>
      </c>
      <c r="M11" s="39">
        <f>L11+J11+H11</f>
        <v>0</v>
      </c>
    </row>
    <row r="12" spans="1:14" s="31" customFormat="1" ht="13.5" x14ac:dyDescent="0.25">
      <c r="A12" s="3"/>
      <c r="B12" s="59"/>
      <c r="C12" s="5" t="s">
        <v>55</v>
      </c>
      <c r="D12" s="3" t="s">
        <v>66</v>
      </c>
      <c r="E12" s="39">
        <v>2.1</v>
      </c>
      <c r="F12" s="39">
        <f>ROUND(E12*F9,2)</f>
        <v>0.15</v>
      </c>
      <c r="G12" s="39"/>
      <c r="H12" s="45"/>
      <c r="I12" s="39"/>
      <c r="J12" s="45"/>
      <c r="K12" s="39">
        <v>0</v>
      </c>
      <c r="L12" s="39">
        <f>ROUND(F12*K12,2)</f>
        <v>0</v>
      </c>
      <c r="M12" s="39">
        <f>L12+J12+H12</f>
        <v>0</v>
      </c>
      <c r="N12" s="27"/>
    </row>
    <row r="13" spans="1:14" s="2" customFormat="1" ht="15.75" x14ac:dyDescent="0.25">
      <c r="A13" s="60"/>
      <c r="B13" s="60"/>
      <c r="C13" s="89" t="s">
        <v>67</v>
      </c>
      <c r="D13" s="61" t="s">
        <v>68</v>
      </c>
      <c r="E13" s="12">
        <v>0.05</v>
      </c>
      <c r="F13" s="39">
        <f>ROUND(E13*F9,2)</f>
        <v>0</v>
      </c>
      <c r="G13" s="12">
        <v>0</v>
      </c>
      <c r="H13" s="62">
        <f>ROUND(F13*G13,2)</f>
        <v>0</v>
      </c>
      <c r="I13" s="60"/>
      <c r="J13" s="45"/>
      <c r="K13" s="60"/>
      <c r="L13" s="39"/>
      <c r="M13" s="39">
        <f>L13+J13+H13</f>
        <v>0</v>
      </c>
    </row>
    <row r="14" spans="1:14" s="31" customFormat="1" ht="27" x14ac:dyDescent="0.25">
      <c r="A14" s="3">
        <v>2</v>
      </c>
      <c r="B14" s="22" t="s">
        <v>236</v>
      </c>
      <c r="C14" s="36" t="s">
        <v>178</v>
      </c>
      <c r="D14" s="39" t="s">
        <v>53</v>
      </c>
      <c r="E14" s="37"/>
      <c r="F14" s="38">
        <f>F9*1.95*1000</f>
        <v>140.4</v>
      </c>
      <c r="G14" s="39"/>
      <c r="H14" s="39"/>
      <c r="I14" s="39"/>
      <c r="J14" s="39"/>
      <c r="K14" s="39">
        <v>0</v>
      </c>
      <c r="L14" s="39">
        <f>ROUND(F14*K14,2)</f>
        <v>0</v>
      </c>
      <c r="M14" s="39">
        <f>L14+J14+H14</f>
        <v>0</v>
      </c>
    </row>
    <row r="15" spans="1:14" s="27" customFormat="1" ht="13.5" x14ac:dyDescent="0.25">
      <c r="A15" s="3">
        <v>3</v>
      </c>
      <c r="B15" s="73" t="s">
        <v>69</v>
      </c>
      <c r="C15" s="5" t="s">
        <v>70</v>
      </c>
      <c r="D15" s="54" t="s">
        <v>71</v>
      </c>
      <c r="E15" s="54"/>
      <c r="F15" s="77">
        <v>7.1999999999999995E-2</v>
      </c>
      <c r="G15" s="3"/>
      <c r="H15" s="3"/>
      <c r="I15" s="39"/>
      <c r="J15" s="45"/>
      <c r="K15" s="3"/>
      <c r="L15" s="39"/>
      <c r="M15" s="39"/>
      <c r="N15" s="46"/>
    </row>
    <row r="16" spans="1:14" s="27" customFormat="1" ht="13.5" x14ac:dyDescent="0.25">
      <c r="A16" s="3"/>
      <c r="B16" s="43"/>
      <c r="C16" s="5" t="s">
        <v>63</v>
      </c>
      <c r="D16" s="54" t="s">
        <v>65</v>
      </c>
      <c r="E16" s="54">
        <v>3.23</v>
      </c>
      <c r="F16" s="37">
        <f>ROUND(F15*E16,2)</f>
        <v>0.23</v>
      </c>
      <c r="G16" s="3"/>
      <c r="H16" s="3"/>
      <c r="I16" s="39">
        <v>0</v>
      </c>
      <c r="J16" s="39">
        <f>ROUND(F16*I16,2)</f>
        <v>0</v>
      </c>
      <c r="K16" s="3"/>
      <c r="L16" s="39"/>
      <c r="M16" s="39">
        <f>H16+J16+L16</f>
        <v>0</v>
      </c>
      <c r="N16" s="46"/>
    </row>
    <row r="17" spans="1:256" s="27" customFormat="1" ht="13.5" x14ac:dyDescent="0.25">
      <c r="A17" s="3"/>
      <c r="B17" s="43"/>
      <c r="C17" s="5" t="s">
        <v>88</v>
      </c>
      <c r="D17" s="54" t="s">
        <v>57</v>
      </c>
      <c r="E17" s="54">
        <v>3.62</v>
      </c>
      <c r="F17" s="37">
        <f>ROUND(F15*E17,2)</f>
        <v>0.26</v>
      </c>
      <c r="G17" s="3"/>
      <c r="H17" s="3"/>
      <c r="I17" s="39"/>
      <c r="J17" s="45"/>
      <c r="K17" s="3">
        <v>0</v>
      </c>
      <c r="L17" s="39">
        <f>ROUND(F17*K17,2)</f>
        <v>0</v>
      </c>
      <c r="M17" s="39">
        <f>H17+J17+L17</f>
        <v>0</v>
      </c>
      <c r="N17" s="46"/>
    </row>
    <row r="18" spans="1:256" s="27" customFormat="1" ht="13.5" x14ac:dyDescent="0.25">
      <c r="A18" s="3"/>
      <c r="B18" s="43"/>
      <c r="C18" s="5" t="s">
        <v>55</v>
      </c>
      <c r="D18" s="54" t="s">
        <v>56</v>
      </c>
      <c r="E18" s="54">
        <v>0.18</v>
      </c>
      <c r="F18" s="37">
        <f>ROUND(F15*E18,2)</f>
        <v>0.01</v>
      </c>
      <c r="G18" s="3"/>
      <c r="H18" s="3"/>
      <c r="I18" s="39"/>
      <c r="J18" s="45"/>
      <c r="K18" s="3">
        <v>0</v>
      </c>
      <c r="L18" s="39">
        <f>ROUND(F18*K18,2)</f>
        <v>0</v>
      </c>
      <c r="M18" s="39">
        <f>H18+J18+L18</f>
        <v>0</v>
      </c>
      <c r="N18" s="46"/>
    </row>
    <row r="19" spans="1:256" s="27" customFormat="1" ht="13.5" x14ac:dyDescent="0.25">
      <c r="A19" s="3"/>
      <c r="B19" s="43"/>
      <c r="C19" s="5" t="s">
        <v>67</v>
      </c>
      <c r="D19" s="54" t="s">
        <v>54</v>
      </c>
      <c r="E19" s="54">
        <v>0.04</v>
      </c>
      <c r="F19" s="37">
        <f>ROUND(F15*E19,2)</f>
        <v>0</v>
      </c>
      <c r="G19" s="3">
        <v>0</v>
      </c>
      <c r="H19" s="3">
        <f>ROUND(F19*G19,2)</f>
        <v>0</v>
      </c>
      <c r="I19" s="39"/>
      <c r="J19" s="45"/>
      <c r="K19" s="3"/>
      <c r="L19" s="39"/>
      <c r="M19" s="39">
        <f>H19+J19+L19</f>
        <v>0</v>
      </c>
      <c r="N19" s="46"/>
    </row>
    <row r="20" spans="1:256" s="27" customFormat="1" ht="51" customHeight="1" x14ac:dyDescent="0.25">
      <c r="A20" s="3">
        <v>4</v>
      </c>
      <c r="B20" s="73" t="s">
        <v>115</v>
      </c>
      <c r="C20" s="5" t="s">
        <v>145</v>
      </c>
      <c r="D20" s="54" t="s">
        <v>54</v>
      </c>
      <c r="E20" s="54"/>
      <c r="F20" s="55">
        <v>1</v>
      </c>
      <c r="G20" s="3"/>
      <c r="H20" s="3"/>
      <c r="I20" s="39"/>
      <c r="J20" s="45"/>
      <c r="K20" s="3"/>
      <c r="L20" s="39"/>
      <c r="M20" s="39"/>
      <c r="N20" s="46"/>
    </row>
    <row r="21" spans="1:256" s="27" customFormat="1" ht="13.5" x14ac:dyDescent="0.25">
      <c r="A21" s="3"/>
      <c r="B21" s="43"/>
      <c r="C21" s="5" t="s">
        <v>63</v>
      </c>
      <c r="D21" s="54" t="s">
        <v>65</v>
      </c>
      <c r="E21" s="54">
        <v>2.1</v>
      </c>
      <c r="F21" s="37">
        <f>ROUND(F20*E21,2)</f>
        <v>2.1</v>
      </c>
      <c r="G21" s="3"/>
      <c r="H21" s="3"/>
      <c r="I21" s="39">
        <v>0</v>
      </c>
      <c r="J21" s="39">
        <f>ROUND(F21*I21,2)</f>
        <v>0</v>
      </c>
      <c r="K21" s="3"/>
      <c r="L21" s="39"/>
      <c r="M21" s="39">
        <f>H21+J21+L21</f>
        <v>0</v>
      </c>
      <c r="N21" s="46"/>
    </row>
    <row r="22" spans="1:256" s="31" customFormat="1" ht="27" x14ac:dyDescent="0.25">
      <c r="A22" s="3">
        <v>5</v>
      </c>
      <c r="B22" s="22" t="s">
        <v>236</v>
      </c>
      <c r="C22" s="36" t="s">
        <v>179</v>
      </c>
      <c r="D22" s="39" t="s">
        <v>53</v>
      </c>
      <c r="E22" s="37"/>
      <c r="F22" s="38">
        <f>F20*1.95</f>
        <v>1.95</v>
      </c>
      <c r="G22" s="39"/>
      <c r="H22" s="39"/>
      <c r="I22" s="39"/>
      <c r="J22" s="39"/>
      <c r="K22" s="39">
        <v>0</v>
      </c>
      <c r="L22" s="39">
        <f>ROUND(F22*K22,2)</f>
        <v>0</v>
      </c>
      <c r="M22" s="39">
        <f>L22+J22+H22</f>
        <v>0</v>
      </c>
    </row>
    <row r="23" spans="1:256" s="27" customFormat="1" ht="13.5" x14ac:dyDescent="0.25">
      <c r="A23" s="3">
        <v>6</v>
      </c>
      <c r="B23" s="73" t="s">
        <v>69</v>
      </c>
      <c r="C23" s="5" t="s">
        <v>70</v>
      </c>
      <c r="D23" s="54" t="s">
        <v>71</v>
      </c>
      <c r="E23" s="54"/>
      <c r="F23" s="77">
        <v>1E-3</v>
      </c>
      <c r="G23" s="3"/>
      <c r="H23" s="3"/>
      <c r="I23" s="39"/>
      <c r="J23" s="45"/>
      <c r="K23" s="3"/>
      <c r="L23" s="39"/>
      <c r="M23" s="39"/>
      <c r="N23" s="46"/>
    </row>
    <row r="24" spans="1:256" s="27" customFormat="1" ht="13.5" x14ac:dyDescent="0.25">
      <c r="A24" s="3"/>
      <c r="B24" s="43"/>
      <c r="C24" s="5" t="s">
        <v>63</v>
      </c>
      <c r="D24" s="54" t="s">
        <v>65</v>
      </c>
      <c r="E24" s="54">
        <v>3.23</v>
      </c>
      <c r="F24" s="37">
        <f>ROUND(F23*E24,2)</f>
        <v>0</v>
      </c>
      <c r="G24" s="3"/>
      <c r="H24" s="3"/>
      <c r="I24" s="39">
        <v>0</v>
      </c>
      <c r="J24" s="39">
        <f>ROUND(F24*I24,2)</f>
        <v>0</v>
      </c>
      <c r="K24" s="3"/>
      <c r="L24" s="39"/>
      <c r="M24" s="39">
        <f>H24+J24+L24</f>
        <v>0</v>
      </c>
      <c r="N24" s="46"/>
    </row>
    <row r="25" spans="1:256" s="27" customFormat="1" ht="13.5" x14ac:dyDescent="0.25">
      <c r="A25" s="3"/>
      <c r="B25" s="43"/>
      <c r="C25" s="5" t="s">
        <v>88</v>
      </c>
      <c r="D25" s="54" t="s">
        <v>57</v>
      </c>
      <c r="E25" s="54">
        <v>3.62</v>
      </c>
      <c r="F25" s="37">
        <f>ROUND(F23*E25,2)</f>
        <v>0</v>
      </c>
      <c r="G25" s="3"/>
      <c r="H25" s="3"/>
      <c r="I25" s="39"/>
      <c r="J25" s="45"/>
      <c r="K25" s="3">
        <v>0</v>
      </c>
      <c r="L25" s="39">
        <f>ROUND(F25*K25,2)</f>
        <v>0</v>
      </c>
      <c r="M25" s="39">
        <f>H25+J25+L25</f>
        <v>0</v>
      </c>
      <c r="N25" s="46"/>
    </row>
    <row r="26" spans="1:256" s="27" customFormat="1" ht="13.5" x14ac:dyDescent="0.25">
      <c r="A26" s="3"/>
      <c r="B26" s="43"/>
      <c r="C26" s="5" t="s">
        <v>55</v>
      </c>
      <c r="D26" s="54" t="s">
        <v>56</v>
      </c>
      <c r="E26" s="54">
        <v>0.18</v>
      </c>
      <c r="F26" s="37">
        <f>ROUND(F23*E26,2)</f>
        <v>0</v>
      </c>
      <c r="G26" s="3"/>
      <c r="H26" s="3"/>
      <c r="I26" s="39"/>
      <c r="J26" s="45"/>
      <c r="K26" s="3">
        <v>0</v>
      </c>
      <c r="L26" s="39">
        <f>ROUND(F26*K26,2)</f>
        <v>0</v>
      </c>
      <c r="M26" s="39">
        <f>H26+J26+L26</f>
        <v>0</v>
      </c>
      <c r="N26" s="46"/>
    </row>
    <row r="27" spans="1:256" s="27" customFormat="1" ht="13.5" x14ac:dyDescent="0.25">
      <c r="A27" s="3"/>
      <c r="B27" s="43"/>
      <c r="C27" s="5" t="s">
        <v>67</v>
      </c>
      <c r="D27" s="54" t="s">
        <v>54</v>
      </c>
      <c r="E27" s="54">
        <v>0.04</v>
      </c>
      <c r="F27" s="37">
        <f>ROUND(F23*E27,2)</f>
        <v>0</v>
      </c>
      <c r="G27" s="3">
        <v>0</v>
      </c>
      <c r="H27" s="3">
        <f>ROUND(F27*G27,2)</f>
        <v>0</v>
      </c>
      <c r="I27" s="39"/>
      <c r="J27" s="45"/>
      <c r="K27" s="3"/>
      <c r="L27" s="39"/>
      <c r="M27" s="39">
        <f>H27+J27+L27</f>
        <v>0</v>
      </c>
      <c r="N27" s="46"/>
    </row>
    <row r="28" spans="1:256" ht="40.5" x14ac:dyDescent="0.25">
      <c r="A28" s="141">
        <v>7</v>
      </c>
      <c r="B28" s="73" t="s">
        <v>211</v>
      </c>
      <c r="C28" s="82" t="s">
        <v>212</v>
      </c>
      <c r="D28" s="39" t="s">
        <v>213</v>
      </c>
      <c r="E28" s="6"/>
      <c r="F28" s="139">
        <v>3</v>
      </c>
      <c r="G28" s="6"/>
      <c r="H28" s="6"/>
      <c r="I28" s="6"/>
      <c r="J28" s="6"/>
      <c r="K28" s="6"/>
      <c r="L28" s="6"/>
      <c r="M28" s="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5">
      <c r="A29" s="141"/>
      <c r="B29" s="141"/>
      <c r="C29" s="84" t="s">
        <v>63</v>
      </c>
      <c r="D29" s="6" t="s">
        <v>52</v>
      </c>
      <c r="E29" s="6">
        <v>44.2</v>
      </c>
      <c r="F29" s="39">
        <f>ROUND(F28*E29,2)</f>
        <v>132.6</v>
      </c>
      <c r="G29" s="39"/>
      <c r="H29" s="39"/>
      <c r="I29" s="68">
        <v>0</v>
      </c>
      <c r="J29" s="39">
        <f>ROUND(F29*I29,2)</f>
        <v>0</v>
      </c>
      <c r="K29" s="39"/>
      <c r="L29" s="39"/>
      <c r="M29" s="39">
        <f t="shared" ref="M29:M33" si="0">H29+J29+L29</f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5">
      <c r="A30" s="141"/>
      <c r="B30" s="141"/>
      <c r="C30" s="84" t="s">
        <v>55</v>
      </c>
      <c r="D30" s="6" t="s">
        <v>56</v>
      </c>
      <c r="E30" s="6">
        <v>7.58</v>
      </c>
      <c r="F30" s="39">
        <f>ROUND(F28*E30,2)</f>
        <v>22.74</v>
      </c>
      <c r="G30" s="39"/>
      <c r="H30" s="39"/>
      <c r="I30" s="39"/>
      <c r="J30" s="39"/>
      <c r="K30" s="39">
        <v>0</v>
      </c>
      <c r="L30" s="39">
        <f>ROUND(F30*K30,2)</f>
        <v>0</v>
      </c>
      <c r="M30" s="39">
        <f t="shared" si="0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.75" x14ac:dyDescent="0.25">
      <c r="A31" s="67"/>
      <c r="B31" s="61"/>
      <c r="C31" s="82" t="s">
        <v>127</v>
      </c>
      <c r="D31" s="37" t="s">
        <v>68</v>
      </c>
      <c r="E31" s="12">
        <v>0.43</v>
      </c>
      <c r="F31" s="39">
        <f>ROUND(F28*E31,2)</f>
        <v>1.29</v>
      </c>
      <c r="G31" s="6">
        <v>0</v>
      </c>
      <c r="H31" s="6">
        <f>ROUND(F31*G31,2)</f>
        <v>0</v>
      </c>
      <c r="I31" s="39"/>
      <c r="J31" s="39"/>
      <c r="K31" s="39"/>
      <c r="L31" s="39"/>
      <c r="M31" s="39">
        <f t="shared" si="0"/>
        <v>0</v>
      </c>
    </row>
    <row r="32" spans="1:256" x14ac:dyDescent="0.25">
      <c r="A32" s="3"/>
      <c r="B32" s="41"/>
      <c r="C32" s="80" t="s">
        <v>82</v>
      </c>
      <c r="D32" s="37" t="s">
        <v>56</v>
      </c>
      <c r="E32" s="39">
        <v>0.49</v>
      </c>
      <c r="F32" s="39">
        <f>ROUND(F28*E32,2)</f>
        <v>1.47</v>
      </c>
      <c r="G32" s="6">
        <v>0</v>
      </c>
      <c r="H32" s="6">
        <f>ROUND(F32*G32,2)</f>
        <v>0</v>
      </c>
      <c r="I32" s="39"/>
      <c r="J32" s="39"/>
      <c r="K32" s="39"/>
      <c r="L32" s="39"/>
      <c r="M32" s="39">
        <f t="shared" si="0"/>
        <v>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5.75" x14ac:dyDescent="0.25">
      <c r="A33" s="60"/>
      <c r="B33" s="61"/>
      <c r="C33" s="84" t="s">
        <v>100</v>
      </c>
      <c r="D33" s="37" t="s">
        <v>68</v>
      </c>
      <c r="E33" s="68">
        <v>1.61</v>
      </c>
      <c r="F33" s="39">
        <f>ROUND(F28*E33,2)</f>
        <v>4.83</v>
      </c>
      <c r="G33" s="6">
        <v>0</v>
      </c>
      <c r="H33" s="6">
        <f>ROUND(F33*G33,2)</f>
        <v>0</v>
      </c>
      <c r="I33" s="39"/>
      <c r="J33" s="39"/>
      <c r="K33" s="39"/>
      <c r="L33" s="39"/>
      <c r="M33" s="39">
        <f t="shared" si="0"/>
        <v>0</v>
      </c>
    </row>
    <row r="34" spans="1:256" s="81" customFormat="1" ht="15.75" x14ac:dyDescent="0.2">
      <c r="A34" s="3">
        <v>8</v>
      </c>
      <c r="B34" s="40" t="s">
        <v>183</v>
      </c>
      <c r="C34" s="80" t="s">
        <v>164</v>
      </c>
      <c r="D34" s="39" t="s">
        <v>84</v>
      </c>
      <c r="E34" s="44"/>
      <c r="F34" s="55">
        <v>1.0999999999999999E-2</v>
      </c>
      <c r="G34" s="39"/>
      <c r="H34" s="39"/>
      <c r="I34" s="39"/>
      <c r="J34" s="39"/>
      <c r="K34" s="39"/>
      <c r="L34" s="39"/>
      <c r="M34" s="39"/>
      <c r="N34" s="27"/>
      <c r="O34" s="103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81" customFormat="1" ht="13.5" x14ac:dyDescent="0.25">
      <c r="A35" s="3"/>
      <c r="B35" s="43"/>
      <c r="C35" s="100" t="s">
        <v>63</v>
      </c>
      <c r="D35" s="37" t="s">
        <v>52</v>
      </c>
      <c r="E35" s="37">
        <v>218</v>
      </c>
      <c r="F35" s="39">
        <f>ROUND(F34*E35,2)</f>
        <v>2.4</v>
      </c>
      <c r="G35" s="39"/>
      <c r="H35" s="39"/>
      <c r="I35" s="39">
        <v>0</v>
      </c>
      <c r="J35" s="39">
        <f>ROUND(F35*I35,2)</f>
        <v>0</v>
      </c>
      <c r="K35" s="39"/>
      <c r="L35" s="39"/>
      <c r="M35" s="39">
        <f>L35+J35+H35</f>
        <v>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81" customFormat="1" ht="13.5" x14ac:dyDescent="0.25">
      <c r="A36" s="3"/>
      <c r="B36" s="43"/>
      <c r="C36" s="100" t="s">
        <v>55</v>
      </c>
      <c r="D36" s="37" t="s">
        <v>56</v>
      </c>
      <c r="E36" s="37">
        <v>11.5</v>
      </c>
      <c r="F36" s="39">
        <f>ROUND(F34*E36,2)</f>
        <v>0.13</v>
      </c>
      <c r="G36" s="39"/>
      <c r="H36" s="39"/>
      <c r="I36" s="39"/>
      <c r="J36" s="39"/>
      <c r="K36" s="39">
        <v>0</v>
      </c>
      <c r="L36" s="39">
        <f>ROUND(F36*K36,2)</f>
        <v>0</v>
      </c>
      <c r="M36" s="39">
        <f>L36+J36+H36</f>
        <v>0</v>
      </c>
      <c r="N36" s="27"/>
      <c r="O36" s="72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81" customFormat="1" ht="13.5" x14ac:dyDescent="0.25">
      <c r="A37" s="3"/>
      <c r="B37" s="43"/>
      <c r="C37" s="100" t="s">
        <v>67</v>
      </c>
      <c r="D37" s="37" t="s">
        <v>54</v>
      </c>
      <c r="E37" s="37">
        <v>139</v>
      </c>
      <c r="F37" s="39">
        <f>ROUND(F34*E37,2)</f>
        <v>1.53</v>
      </c>
      <c r="G37" s="39">
        <v>0</v>
      </c>
      <c r="H37" s="39">
        <f>ROUND(F37*G37,2)</f>
        <v>0</v>
      </c>
      <c r="I37" s="39"/>
      <c r="J37" s="39"/>
      <c r="K37" s="39"/>
      <c r="L37" s="39"/>
      <c r="M37" s="39">
        <f>L37+J37+H37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27" x14ac:dyDescent="0.25">
      <c r="A38" s="141">
        <v>9</v>
      </c>
      <c r="B38" s="73" t="s">
        <v>120</v>
      </c>
      <c r="C38" s="82" t="s">
        <v>214</v>
      </c>
      <c r="D38" s="39" t="s">
        <v>84</v>
      </c>
      <c r="E38" s="6"/>
      <c r="F38" s="83">
        <v>3.78E-2</v>
      </c>
      <c r="G38" s="6"/>
      <c r="H38" s="6"/>
      <c r="I38" s="6"/>
      <c r="J38" s="6"/>
      <c r="K38" s="6"/>
      <c r="L38" s="6"/>
      <c r="M38" s="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5">
      <c r="A39" s="141"/>
      <c r="B39" s="141"/>
      <c r="C39" s="84" t="s">
        <v>63</v>
      </c>
      <c r="D39" s="6" t="s">
        <v>52</v>
      </c>
      <c r="E39" s="6">
        <v>319</v>
      </c>
      <c r="F39" s="39">
        <f>ROUND(F38*E39,2)</f>
        <v>12.06</v>
      </c>
      <c r="G39" s="39"/>
      <c r="H39" s="39"/>
      <c r="I39" s="68">
        <v>0</v>
      </c>
      <c r="J39" s="39">
        <f>ROUND(F39*I39,2)</f>
        <v>0</v>
      </c>
      <c r="K39" s="39"/>
      <c r="L39" s="39"/>
      <c r="M39" s="39">
        <f t="shared" ref="M39:M49" si="1">H39+J39+L39</f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5">
      <c r="A40" s="141"/>
      <c r="B40" s="141"/>
      <c r="C40" s="84" t="s">
        <v>121</v>
      </c>
      <c r="D40" s="6" t="s">
        <v>57</v>
      </c>
      <c r="E40" s="6">
        <v>42.8</v>
      </c>
      <c r="F40" s="39">
        <f>ROUND(F38*E40,2)</f>
        <v>1.62</v>
      </c>
      <c r="G40" s="39"/>
      <c r="H40" s="39"/>
      <c r="I40" s="39"/>
      <c r="J40" s="39"/>
      <c r="K40" s="39">
        <v>0</v>
      </c>
      <c r="L40" s="39">
        <f>ROUND(F40*K40,2)</f>
        <v>0</v>
      </c>
      <c r="M40" s="39">
        <f t="shared" si="1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5.75" x14ac:dyDescent="0.25">
      <c r="A41" s="67"/>
      <c r="B41" s="61"/>
      <c r="C41" s="82" t="s">
        <v>161</v>
      </c>
      <c r="D41" s="37" t="s">
        <v>68</v>
      </c>
      <c r="E41" s="12">
        <v>102</v>
      </c>
      <c r="F41" s="39">
        <f>ROUND(F38*E41,2)</f>
        <v>3.86</v>
      </c>
      <c r="G41" s="6">
        <v>0</v>
      </c>
      <c r="H41" s="6">
        <f>ROUND(F41*G41,2)</f>
        <v>0</v>
      </c>
      <c r="I41" s="39"/>
      <c r="J41" s="39"/>
      <c r="K41" s="39"/>
      <c r="L41" s="39"/>
      <c r="M41" s="39">
        <f t="shared" si="1"/>
        <v>0</v>
      </c>
    </row>
    <row r="42" spans="1:256" ht="15.75" x14ac:dyDescent="0.25">
      <c r="A42" s="3"/>
      <c r="B42" s="41"/>
      <c r="C42" s="80" t="s">
        <v>122</v>
      </c>
      <c r="D42" s="37" t="s">
        <v>68</v>
      </c>
      <c r="E42" s="39">
        <v>1.1399999999999999</v>
      </c>
      <c r="F42" s="39">
        <f>ROUND(F38*E42,2)</f>
        <v>0.04</v>
      </c>
      <c r="G42" s="6">
        <v>0</v>
      </c>
      <c r="H42" s="6">
        <f>ROUND(F42*G42,2)</f>
        <v>0</v>
      </c>
      <c r="I42" s="39"/>
      <c r="J42" s="39"/>
      <c r="K42" s="39"/>
      <c r="L42" s="39"/>
      <c r="M42" s="39">
        <f t="shared" si="1"/>
        <v>0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5.75" x14ac:dyDescent="0.25">
      <c r="A43" s="60"/>
      <c r="B43" s="61"/>
      <c r="C43" s="84" t="s">
        <v>123</v>
      </c>
      <c r="D43" s="37" t="s">
        <v>68</v>
      </c>
      <c r="E43" s="68">
        <v>1.37</v>
      </c>
      <c r="F43" s="39">
        <f>ROUND(F38*E43,2)</f>
        <v>0.05</v>
      </c>
      <c r="G43" s="6">
        <v>0</v>
      </c>
      <c r="H43" s="6">
        <f>ROUND(F43*G43,2)</f>
        <v>0</v>
      </c>
      <c r="I43" s="39"/>
      <c r="J43" s="39"/>
      <c r="K43" s="39"/>
      <c r="L43" s="39"/>
      <c r="M43" s="39">
        <f t="shared" si="1"/>
        <v>0</v>
      </c>
    </row>
    <row r="44" spans="1:256" x14ac:dyDescent="0.25">
      <c r="A44" s="141"/>
      <c r="B44" s="141"/>
      <c r="C44" s="82" t="s">
        <v>124</v>
      </c>
      <c r="D44" s="6" t="s">
        <v>53</v>
      </c>
      <c r="E44" s="74">
        <v>2.5000000000000001E-2</v>
      </c>
      <c r="F44" s="42">
        <f>ROUND(F38*E44,3)</f>
        <v>1E-3</v>
      </c>
      <c r="G44" s="6">
        <v>0</v>
      </c>
      <c r="H44" s="6">
        <f>ROUND(F44*G44,2)</f>
        <v>0</v>
      </c>
      <c r="I44" s="39"/>
      <c r="J44" s="39"/>
      <c r="K44" s="39"/>
      <c r="L44" s="39"/>
      <c r="M44" s="39">
        <f t="shared" si="1"/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5">
      <c r="A45" s="141"/>
      <c r="B45" s="141"/>
      <c r="C45" s="82" t="s">
        <v>125</v>
      </c>
      <c r="D45" s="6" t="s">
        <v>126</v>
      </c>
      <c r="E45" s="6">
        <v>51.5</v>
      </c>
      <c r="F45" s="39">
        <f>ROUND(F38*E45,2)</f>
        <v>1.95</v>
      </c>
      <c r="G45" s="6">
        <v>0</v>
      </c>
      <c r="H45" s="6">
        <f>ROUND(F45*G45,2)</f>
        <v>0</v>
      </c>
      <c r="I45" s="39"/>
      <c r="J45" s="39"/>
      <c r="K45" s="39"/>
      <c r="L45" s="39"/>
      <c r="M45" s="39">
        <f t="shared" si="1"/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5">
      <c r="A46" s="141"/>
      <c r="B46" s="141"/>
      <c r="C46" s="82" t="s">
        <v>55</v>
      </c>
      <c r="D46" s="6" t="s">
        <v>56</v>
      </c>
      <c r="E46" s="6">
        <v>83.8</v>
      </c>
      <c r="F46" s="39">
        <f>ROUND(F38*E46,2)</f>
        <v>3.17</v>
      </c>
      <c r="G46" s="6"/>
      <c r="H46" s="6"/>
      <c r="I46" s="39"/>
      <c r="J46" s="39"/>
      <c r="K46" s="39">
        <v>0</v>
      </c>
      <c r="L46" s="39">
        <f>ROUND(F46*K46,2)</f>
        <v>0</v>
      </c>
      <c r="M46" s="39">
        <f t="shared" si="1"/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5">
      <c r="A47" s="141"/>
      <c r="B47" s="141"/>
      <c r="C47" s="82" t="s">
        <v>82</v>
      </c>
      <c r="D47" s="6" t="s">
        <v>56</v>
      </c>
      <c r="E47" s="6">
        <v>43.9</v>
      </c>
      <c r="F47" s="39">
        <f>ROUND(F38*E47,2)</f>
        <v>1.66</v>
      </c>
      <c r="G47" s="6">
        <v>0</v>
      </c>
      <c r="H47" s="6">
        <f>ROUND(F47*G47,2)</f>
        <v>0</v>
      </c>
      <c r="I47" s="39"/>
      <c r="J47" s="39"/>
      <c r="K47" s="39"/>
      <c r="L47" s="39"/>
      <c r="M47" s="39">
        <f t="shared" si="1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5">
      <c r="A48" s="3"/>
      <c r="B48" s="43"/>
      <c r="C48" s="80" t="s">
        <v>127</v>
      </c>
      <c r="D48" s="39" t="s">
        <v>54</v>
      </c>
      <c r="E48" s="37">
        <v>0.97</v>
      </c>
      <c r="F48" s="38">
        <f>ROUND(F38*E48,2)</f>
        <v>0.04</v>
      </c>
      <c r="G48" s="39">
        <v>0</v>
      </c>
      <c r="H48" s="39">
        <f>ROUND(F48*G48,2)</f>
        <v>0</v>
      </c>
      <c r="I48" s="39"/>
      <c r="J48" s="39"/>
      <c r="K48" s="39"/>
      <c r="L48" s="39"/>
      <c r="M48" s="39">
        <f t="shared" si="1"/>
        <v>0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x14ac:dyDescent="0.25">
      <c r="A49" s="3"/>
      <c r="B49" s="43"/>
      <c r="C49" s="80" t="s">
        <v>100</v>
      </c>
      <c r="D49" s="39" t="s">
        <v>54</v>
      </c>
      <c r="E49" s="37">
        <v>0.22</v>
      </c>
      <c r="F49" s="38">
        <f>ROUND(F38*E49,2)</f>
        <v>0.01</v>
      </c>
      <c r="G49" s="39">
        <v>0</v>
      </c>
      <c r="H49" s="39">
        <f>ROUND(F49*G49,2)</f>
        <v>0</v>
      </c>
      <c r="I49" s="39"/>
      <c r="J49" s="39"/>
      <c r="K49" s="39"/>
      <c r="L49" s="39"/>
      <c r="M49" s="39">
        <f t="shared" si="1"/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81" customFormat="1" ht="54" x14ac:dyDescent="0.25">
      <c r="A50" s="3">
        <v>10</v>
      </c>
      <c r="B50" s="73" t="s">
        <v>215</v>
      </c>
      <c r="C50" s="100" t="s">
        <v>216</v>
      </c>
      <c r="D50" s="39" t="s">
        <v>54</v>
      </c>
      <c r="E50" s="37"/>
      <c r="F50" s="38">
        <v>2.52</v>
      </c>
      <c r="G50" s="39"/>
      <c r="H50" s="39"/>
      <c r="I50" s="39"/>
      <c r="J50" s="39"/>
      <c r="K50" s="39"/>
      <c r="L50" s="39"/>
      <c r="M50" s="39"/>
      <c r="N50" s="27"/>
      <c r="O50" s="27"/>
      <c r="P50" s="27"/>
      <c r="Q50" s="27"/>
      <c r="R50" s="72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81" customFormat="1" ht="13.5" x14ac:dyDescent="0.25">
      <c r="A51" s="3"/>
      <c r="B51" s="43"/>
      <c r="C51" s="100" t="s">
        <v>63</v>
      </c>
      <c r="D51" s="39" t="s">
        <v>52</v>
      </c>
      <c r="E51" s="37">
        <v>8</v>
      </c>
      <c r="F51" s="39">
        <f>ROUND(F50*E51,2)</f>
        <v>20.16</v>
      </c>
      <c r="G51" s="39"/>
      <c r="H51" s="39"/>
      <c r="I51" s="39">
        <v>0</v>
      </c>
      <c r="J51" s="39">
        <f>ROUND(F51*I51,2)</f>
        <v>0</v>
      </c>
      <c r="K51" s="39"/>
      <c r="L51" s="39"/>
      <c r="M51" s="39">
        <f>L51+J51+H51</f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81" customFormat="1" ht="13.5" x14ac:dyDescent="0.25">
      <c r="A52" s="3"/>
      <c r="B52" s="40"/>
      <c r="C52" s="100" t="s">
        <v>217</v>
      </c>
      <c r="D52" s="37" t="s">
        <v>57</v>
      </c>
      <c r="E52" s="39">
        <v>1.98</v>
      </c>
      <c r="F52" s="39">
        <f>ROUND(F50*E52,2)</f>
        <v>4.99</v>
      </c>
      <c r="G52" s="39"/>
      <c r="H52" s="39"/>
      <c r="I52" s="39"/>
      <c r="J52" s="39"/>
      <c r="K52" s="39">
        <v>0</v>
      </c>
      <c r="L52" s="39">
        <f>ROUND(F52*K52,2)</f>
        <v>0</v>
      </c>
      <c r="M52" s="39">
        <f>L52+J52+H52</f>
        <v>0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s="81" customFormat="1" ht="13.5" x14ac:dyDescent="0.25">
      <c r="A53" s="3"/>
      <c r="B53" s="40"/>
      <c r="C53" s="100" t="s">
        <v>218</v>
      </c>
      <c r="D53" s="37" t="s">
        <v>54</v>
      </c>
      <c r="E53" s="39">
        <v>1</v>
      </c>
      <c r="F53" s="39">
        <f>ROUND(F50*E53,2)</f>
        <v>2.52</v>
      </c>
      <c r="G53" s="39">
        <v>0</v>
      </c>
      <c r="H53" s="39">
        <f>ROUND(F53*G53,2)</f>
        <v>0</v>
      </c>
      <c r="I53" s="39"/>
      <c r="J53" s="39"/>
      <c r="K53" s="39"/>
      <c r="L53" s="39"/>
      <c r="M53" s="39">
        <f>L53+J53+H53</f>
        <v>0</v>
      </c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s="81" customFormat="1" ht="13.5" x14ac:dyDescent="0.25">
      <c r="A54" s="3"/>
      <c r="B54" s="40"/>
      <c r="C54" s="100" t="s">
        <v>82</v>
      </c>
      <c r="D54" s="37" t="s">
        <v>56</v>
      </c>
      <c r="E54" s="39">
        <v>6.36</v>
      </c>
      <c r="F54" s="39">
        <f>ROUND(F50*E54,2)</f>
        <v>16.03</v>
      </c>
      <c r="G54" s="39">
        <v>0</v>
      </c>
      <c r="H54" s="39">
        <f>ROUND(F54*G54,2)</f>
        <v>0</v>
      </c>
      <c r="I54" s="39"/>
      <c r="J54" s="39"/>
      <c r="K54" s="39"/>
      <c r="L54" s="39"/>
      <c r="M54" s="39">
        <f>L54+J54+H54</f>
        <v>0</v>
      </c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56" s="81" customFormat="1" ht="27" x14ac:dyDescent="0.25">
      <c r="A55" s="3">
        <v>11</v>
      </c>
      <c r="B55" s="40" t="s">
        <v>138</v>
      </c>
      <c r="C55" s="100" t="s">
        <v>139</v>
      </c>
      <c r="D55" s="39" t="s">
        <v>140</v>
      </c>
      <c r="E55" s="39"/>
      <c r="F55" s="42">
        <v>0.35</v>
      </c>
      <c r="G55" s="39"/>
      <c r="H55" s="39"/>
      <c r="I55" s="39"/>
      <c r="J55" s="39"/>
      <c r="K55" s="39"/>
      <c r="L55" s="39"/>
      <c r="M55" s="39"/>
      <c r="N55" s="31"/>
      <c r="O55" s="98"/>
      <c r="P55" s="31"/>
      <c r="Q55" s="98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s="81" customFormat="1" ht="13.5" x14ac:dyDescent="0.25">
      <c r="A56" s="3"/>
      <c r="B56" s="41"/>
      <c r="C56" s="100" t="s">
        <v>63</v>
      </c>
      <c r="D56" s="39" t="s">
        <v>52</v>
      </c>
      <c r="E56" s="39">
        <v>56.4</v>
      </c>
      <c r="F56" s="39">
        <f>ROUND(F55*E56,2)</f>
        <v>19.739999999999998</v>
      </c>
      <c r="G56" s="39"/>
      <c r="H56" s="39"/>
      <c r="I56" s="39">
        <v>0</v>
      </c>
      <c r="J56" s="39">
        <f>ROUND(F56*I56,2)</f>
        <v>0</v>
      </c>
      <c r="K56" s="39"/>
      <c r="L56" s="39"/>
      <c r="M56" s="39">
        <f t="shared" ref="M56:M60" si="2">L56+J56+H56</f>
        <v>0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s="81" customFormat="1" ht="13.5" x14ac:dyDescent="0.25">
      <c r="A57" s="3"/>
      <c r="B57" s="41"/>
      <c r="C57" s="100" t="s">
        <v>55</v>
      </c>
      <c r="D57" s="39" t="s">
        <v>56</v>
      </c>
      <c r="E57" s="39">
        <v>4.09</v>
      </c>
      <c r="F57" s="39">
        <f>ROUND(F55*E57,2)</f>
        <v>1.43</v>
      </c>
      <c r="G57" s="39"/>
      <c r="H57" s="39"/>
      <c r="I57" s="39"/>
      <c r="J57" s="39"/>
      <c r="K57" s="39">
        <v>0</v>
      </c>
      <c r="L57" s="39">
        <f>ROUND(F57*K57,2)</f>
        <v>0</v>
      </c>
      <c r="M57" s="39">
        <f t="shared" si="2"/>
        <v>0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s="81" customFormat="1" ht="13.5" x14ac:dyDescent="0.25">
      <c r="A58" s="3"/>
      <c r="B58" s="43"/>
      <c r="C58" s="100" t="s">
        <v>79</v>
      </c>
      <c r="D58" s="37" t="s">
        <v>53</v>
      </c>
      <c r="E58" s="37">
        <v>0.45</v>
      </c>
      <c r="F58" s="39">
        <f>ROUND(F55*E58,2)</f>
        <v>0.16</v>
      </c>
      <c r="G58" s="39">
        <v>0</v>
      </c>
      <c r="H58" s="39">
        <f>ROUND(F58*G58,2)</f>
        <v>0</v>
      </c>
      <c r="I58" s="39"/>
      <c r="J58" s="39"/>
      <c r="K58" s="39"/>
      <c r="L58" s="39"/>
      <c r="M58" s="39">
        <f t="shared" si="2"/>
        <v>0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81" customFormat="1" ht="15.75" x14ac:dyDescent="0.25">
      <c r="A59" s="3"/>
      <c r="B59" s="43"/>
      <c r="C59" s="100" t="s">
        <v>137</v>
      </c>
      <c r="D59" s="37" t="s">
        <v>68</v>
      </c>
      <c r="E59" s="37">
        <v>0.75</v>
      </c>
      <c r="F59" s="39">
        <f>ROUND(F55*E59,2)</f>
        <v>0.26</v>
      </c>
      <c r="G59" s="39">
        <v>0</v>
      </c>
      <c r="H59" s="39">
        <f>ROUND(F59*G59,2)</f>
        <v>0</v>
      </c>
      <c r="I59" s="39"/>
      <c r="J59" s="39"/>
      <c r="K59" s="39"/>
      <c r="L59" s="39"/>
      <c r="M59" s="39">
        <f t="shared" si="2"/>
        <v>0</v>
      </c>
      <c r="N59" s="27"/>
      <c r="O59" s="72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81" customFormat="1" ht="13.5" x14ac:dyDescent="0.25">
      <c r="A60" s="3"/>
      <c r="B60" s="43"/>
      <c r="C60" s="100" t="s">
        <v>82</v>
      </c>
      <c r="D60" s="37" t="s">
        <v>56</v>
      </c>
      <c r="E60" s="37">
        <v>26.5</v>
      </c>
      <c r="F60" s="39">
        <f>ROUND(F55*E60,2)</f>
        <v>9.2799999999999994</v>
      </c>
      <c r="G60" s="39">
        <v>0</v>
      </c>
      <c r="H60" s="39">
        <f>ROUND(F60*G60,2)</f>
        <v>0</v>
      </c>
      <c r="I60" s="39"/>
      <c r="J60" s="39"/>
      <c r="K60" s="39"/>
      <c r="L60" s="39"/>
      <c r="M60" s="39">
        <f t="shared" si="2"/>
        <v>0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81" customFormat="1" ht="15.75" x14ac:dyDescent="0.2">
      <c r="A61" s="3">
        <v>12</v>
      </c>
      <c r="B61" s="40" t="s">
        <v>219</v>
      </c>
      <c r="C61" s="80" t="s">
        <v>220</v>
      </c>
      <c r="D61" s="39" t="s">
        <v>140</v>
      </c>
      <c r="E61" s="39"/>
      <c r="F61" s="42">
        <v>0.02</v>
      </c>
      <c r="G61" s="39"/>
      <c r="H61" s="39"/>
      <c r="I61" s="39"/>
      <c r="J61" s="39"/>
      <c r="K61" s="39"/>
      <c r="L61" s="39"/>
      <c r="M61" s="39"/>
      <c r="N61" s="31"/>
      <c r="O61" s="31"/>
      <c r="P61" s="31"/>
      <c r="Q61" s="98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s="81" customFormat="1" ht="13.5" x14ac:dyDescent="0.25">
      <c r="A62" s="3"/>
      <c r="B62" s="41"/>
      <c r="C62" s="100" t="s">
        <v>63</v>
      </c>
      <c r="D62" s="39" t="s">
        <v>52</v>
      </c>
      <c r="E62" s="39">
        <v>116</v>
      </c>
      <c r="F62" s="39">
        <f>ROUND(F61*E62,2)</f>
        <v>2.3199999999999998</v>
      </c>
      <c r="G62" s="39"/>
      <c r="H62" s="39"/>
      <c r="I62" s="39">
        <v>0</v>
      </c>
      <c r="J62" s="39">
        <f>ROUND(F62*I62,2)</f>
        <v>0</v>
      </c>
      <c r="K62" s="39"/>
      <c r="L62" s="39"/>
      <c r="M62" s="39">
        <f t="shared" ref="M62:M67" si="3">L62+J62+H62</f>
        <v>0</v>
      </c>
      <c r="N62" s="31"/>
      <c r="O62" s="98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s="81" customFormat="1" ht="13.5" x14ac:dyDescent="0.25">
      <c r="A63" s="3"/>
      <c r="B63" s="41"/>
      <c r="C63" s="100" t="s">
        <v>55</v>
      </c>
      <c r="D63" s="39" t="s">
        <v>56</v>
      </c>
      <c r="E63" s="39">
        <v>6.13</v>
      </c>
      <c r="F63" s="39">
        <f>ROUND(F61*E63,2)</f>
        <v>0.12</v>
      </c>
      <c r="G63" s="39"/>
      <c r="H63" s="39"/>
      <c r="I63" s="39"/>
      <c r="J63" s="39"/>
      <c r="K63" s="39">
        <v>0</v>
      </c>
      <c r="L63" s="39">
        <f>ROUND(F63*K63,2)</f>
        <v>0</v>
      </c>
      <c r="M63" s="39">
        <f t="shared" si="3"/>
        <v>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s="81" customFormat="1" ht="13.5" x14ac:dyDescent="0.25">
      <c r="A64" s="3"/>
      <c r="B64" s="43"/>
      <c r="C64" s="100" t="s">
        <v>221</v>
      </c>
      <c r="D64" s="37" t="s">
        <v>170</v>
      </c>
      <c r="E64" s="37">
        <v>234</v>
      </c>
      <c r="F64" s="39">
        <f>ROUND(F61*E64,2)</f>
        <v>4.68</v>
      </c>
      <c r="G64" s="39">
        <v>0</v>
      </c>
      <c r="H64" s="39">
        <f>ROUND(F64*G64,2)</f>
        <v>0</v>
      </c>
      <c r="I64" s="39"/>
      <c r="J64" s="39"/>
      <c r="K64" s="39"/>
      <c r="L64" s="39"/>
      <c r="M64" s="39">
        <f t="shared" si="3"/>
        <v>0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s="81" customFormat="1" ht="13.5" x14ac:dyDescent="0.25">
      <c r="A65" s="3"/>
      <c r="B65" s="43"/>
      <c r="C65" s="100" t="s">
        <v>79</v>
      </c>
      <c r="D65" s="37" t="s">
        <v>53</v>
      </c>
      <c r="E65" s="37">
        <v>0.68</v>
      </c>
      <c r="F65" s="39">
        <f>ROUND(F61*E65,2)</f>
        <v>0.01</v>
      </c>
      <c r="G65" s="39">
        <v>0</v>
      </c>
      <c r="H65" s="39">
        <f>ROUND(F65*G65,2)</f>
        <v>0</v>
      </c>
      <c r="I65" s="39"/>
      <c r="J65" s="39"/>
      <c r="K65" s="39"/>
      <c r="L65" s="39"/>
      <c r="M65" s="39">
        <f t="shared" si="3"/>
        <v>0</v>
      </c>
      <c r="N65" s="27"/>
      <c r="O65" s="27"/>
      <c r="P65" s="72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s="81" customFormat="1" ht="15.75" x14ac:dyDescent="0.25">
      <c r="A66" s="3"/>
      <c r="B66" s="43"/>
      <c r="C66" s="100" t="s">
        <v>137</v>
      </c>
      <c r="D66" s="37" t="s">
        <v>68</v>
      </c>
      <c r="E66" s="37">
        <v>0.75</v>
      </c>
      <c r="F66" s="39">
        <f>ROUND(F61*E66,2)</f>
        <v>0.02</v>
      </c>
      <c r="G66" s="39">
        <v>0</v>
      </c>
      <c r="H66" s="39">
        <f>ROUND(F66*G66,2)</f>
        <v>0</v>
      </c>
      <c r="I66" s="39"/>
      <c r="J66" s="39"/>
      <c r="K66" s="39"/>
      <c r="L66" s="39"/>
      <c r="M66" s="39">
        <f t="shared" si="3"/>
        <v>0</v>
      </c>
      <c r="N66" s="27"/>
      <c r="O66" s="72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s="81" customFormat="1" ht="13.5" x14ac:dyDescent="0.25">
      <c r="A67" s="3"/>
      <c r="B67" s="43"/>
      <c r="C67" s="100" t="s">
        <v>82</v>
      </c>
      <c r="D67" s="37" t="s">
        <v>56</v>
      </c>
      <c r="E67" s="37">
        <v>58.8</v>
      </c>
      <c r="F67" s="39">
        <f>ROUND(F61*E67,2)</f>
        <v>1.18</v>
      </c>
      <c r="G67" s="39">
        <v>0</v>
      </c>
      <c r="H67" s="39">
        <f>ROUND(F67*G67,2)</f>
        <v>0</v>
      </c>
      <c r="I67" s="39"/>
      <c r="J67" s="39"/>
      <c r="K67" s="39"/>
      <c r="L67" s="39"/>
      <c r="M67" s="39">
        <f t="shared" si="3"/>
        <v>0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s="81" customFormat="1" ht="27" x14ac:dyDescent="0.2">
      <c r="A68" s="3"/>
      <c r="B68" s="43"/>
      <c r="C68" s="116" t="s">
        <v>258</v>
      </c>
      <c r="D68" s="37"/>
      <c r="E68" s="37"/>
      <c r="F68" s="39"/>
      <c r="G68" s="39"/>
      <c r="H68" s="39"/>
      <c r="I68" s="39"/>
      <c r="J68" s="39"/>
      <c r="K68" s="39"/>
      <c r="L68" s="39"/>
      <c r="M68" s="39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s="81" customFormat="1" ht="15.75" x14ac:dyDescent="0.2">
      <c r="A69" s="3">
        <v>13</v>
      </c>
      <c r="B69" s="40" t="s">
        <v>183</v>
      </c>
      <c r="C69" s="80" t="s">
        <v>164</v>
      </c>
      <c r="D69" s="39" t="s">
        <v>84</v>
      </c>
      <c r="E69" s="44"/>
      <c r="F69" s="55">
        <v>5.7999999999999996E-3</v>
      </c>
      <c r="G69" s="39"/>
      <c r="H69" s="39"/>
      <c r="I69" s="39"/>
      <c r="J69" s="39"/>
      <c r="K69" s="39"/>
      <c r="L69" s="39"/>
      <c r="M69" s="39"/>
      <c r="N69" s="27"/>
      <c r="O69" s="103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81" customFormat="1" ht="13.5" x14ac:dyDescent="0.25">
      <c r="A70" s="3"/>
      <c r="B70" s="43"/>
      <c r="C70" s="100" t="s">
        <v>63</v>
      </c>
      <c r="D70" s="37" t="s">
        <v>52</v>
      </c>
      <c r="E70" s="37">
        <v>218</v>
      </c>
      <c r="F70" s="39">
        <f>ROUND(F69*E70,2)</f>
        <v>1.26</v>
      </c>
      <c r="G70" s="39"/>
      <c r="H70" s="39"/>
      <c r="I70" s="39">
        <v>0</v>
      </c>
      <c r="J70" s="39">
        <f>ROUND(F70*I70,2)</f>
        <v>0</v>
      </c>
      <c r="K70" s="39"/>
      <c r="L70" s="39"/>
      <c r="M70" s="39">
        <f>L70+J70+H70</f>
        <v>0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81" customFormat="1" ht="13.5" x14ac:dyDescent="0.25">
      <c r="A71" s="3"/>
      <c r="B71" s="43"/>
      <c r="C71" s="100" t="s">
        <v>55</v>
      </c>
      <c r="D71" s="37" t="s">
        <v>56</v>
      </c>
      <c r="E71" s="37">
        <v>11.5</v>
      </c>
      <c r="F71" s="39">
        <f>ROUND(F69*E71,2)</f>
        <v>7.0000000000000007E-2</v>
      </c>
      <c r="G71" s="39"/>
      <c r="H71" s="39"/>
      <c r="I71" s="39"/>
      <c r="J71" s="39"/>
      <c r="K71" s="39">
        <v>0</v>
      </c>
      <c r="L71" s="39">
        <f>ROUND(F71*K71,2)</f>
        <v>0</v>
      </c>
      <c r="M71" s="39">
        <f>L71+J71+H71</f>
        <v>0</v>
      </c>
      <c r="N71" s="27"/>
      <c r="O71" s="72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81" customFormat="1" ht="13.5" x14ac:dyDescent="0.25">
      <c r="A72" s="3"/>
      <c r="B72" s="43"/>
      <c r="C72" s="100" t="s">
        <v>67</v>
      </c>
      <c r="D72" s="37" t="s">
        <v>54</v>
      </c>
      <c r="E72" s="37">
        <v>139</v>
      </c>
      <c r="F72" s="39">
        <f>ROUND(F69*E72,2)</f>
        <v>0.81</v>
      </c>
      <c r="G72" s="39">
        <v>0</v>
      </c>
      <c r="H72" s="39">
        <f>ROUND(F72*G72,2)</f>
        <v>0</v>
      </c>
      <c r="I72" s="39"/>
      <c r="J72" s="39"/>
      <c r="K72" s="39"/>
      <c r="L72" s="39"/>
      <c r="M72" s="39">
        <f>L72+J72+H72</f>
        <v>0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x14ac:dyDescent="0.25">
      <c r="A73" s="141">
        <v>14</v>
      </c>
      <c r="B73" s="73" t="s">
        <v>117</v>
      </c>
      <c r="C73" s="82" t="s">
        <v>144</v>
      </c>
      <c r="D73" s="39" t="s">
        <v>53</v>
      </c>
      <c r="E73" s="6"/>
      <c r="F73" s="99">
        <v>0.21729999999999999</v>
      </c>
      <c r="G73" s="6"/>
      <c r="H73" s="6"/>
      <c r="I73" s="6"/>
      <c r="J73" s="6"/>
      <c r="K73" s="6"/>
      <c r="L73" s="6"/>
      <c r="M73" s="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5">
      <c r="A74" s="141"/>
      <c r="B74" s="141"/>
      <c r="C74" s="84" t="s">
        <v>63</v>
      </c>
      <c r="D74" s="6" t="s">
        <v>52</v>
      </c>
      <c r="E74" s="6">
        <v>27.6</v>
      </c>
      <c r="F74" s="39">
        <f>ROUND(F73*E74,2)</f>
        <v>6</v>
      </c>
      <c r="G74" s="39"/>
      <c r="H74" s="39"/>
      <c r="I74" s="68">
        <v>0</v>
      </c>
      <c r="J74" s="39">
        <f>ROUND(F74*I74,2)</f>
        <v>0</v>
      </c>
      <c r="K74" s="39"/>
      <c r="L74" s="39"/>
      <c r="M74" s="39">
        <f>H74+J74+L74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5">
      <c r="A75" s="141"/>
      <c r="B75" s="141"/>
      <c r="C75" s="84" t="s">
        <v>118</v>
      </c>
      <c r="D75" s="6" t="s">
        <v>57</v>
      </c>
      <c r="E75" s="6">
        <v>4.74</v>
      </c>
      <c r="F75" s="39">
        <f>ROUND(F73*E75,2)</f>
        <v>1.03</v>
      </c>
      <c r="G75" s="39"/>
      <c r="H75" s="39"/>
      <c r="I75" s="39"/>
      <c r="J75" s="39"/>
      <c r="K75" s="39">
        <v>0</v>
      </c>
      <c r="L75" s="39">
        <f>ROUND(F75*K75,2)</f>
        <v>0</v>
      </c>
      <c r="M75" s="39">
        <f>H75+J75+L75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x14ac:dyDescent="0.25">
      <c r="A76" s="141"/>
      <c r="B76" s="141"/>
      <c r="C76" s="82" t="s">
        <v>55</v>
      </c>
      <c r="D76" s="6" t="s">
        <v>56</v>
      </c>
      <c r="E76" s="6">
        <v>6.8</v>
      </c>
      <c r="F76" s="39">
        <f>ROUND(F73*E76,2)</f>
        <v>1.48</v>
      </c>
      <c r="G76" s="6"/>
      <c r="H76" s="6"/>
      <c r="I76" s="39"/>
      <c r="J76" s="39"/>
      <c r="K76" s="39">
        <v>0</v>
      </c>
      <c r="L76" s="39">
        <f>ROUND(F76*K76,2)</f>
        <v>0</v>
      </c>
      <c r="M76" s="39">
        <f>H76+J76+L76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x14ac:dyDescent="0.25">
      <c r="A77" s="141"/>
      <c r="B77" s="141"/>
      <c r="C77" s="82" t="s">
        <v>82</v>
      </c>
      <c r="D77" s="6" t="s">
        <v>56</v>
      </c>
      <c r="E77" s="6">
        <v>12.2</v>
      </c>
      <c r="F77" s="39">
        <f>ROUND(F73*E77,2)</f>
        <v>2.65</v>
      </c>
      <c r="G77" s="6">
        <v>0</v>
      </c>
      <c r="H77" s="6">
        <f>ROUND(F77*G77,2)</f>
        <v>0</v>
      </c>
      <c r="I77" s="39"/>
      <c r="J77" s="39"/>
      <c r="K77" s="39"/>
      <c r="L77" s="39"/>
      <c r="M77" s="39">
        <f>H77+J77+L77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27" x14ac:dyDescent="0.25">
      <c r="A78" s="3">
        <v>15</v>
      </c>
      <c r="B78" s="73" t="s">
        <v>248</v>
      </c>
      <c r="C78" s="80" t="s">
        <v>119</v>
      </c>
      <c r="D78" s="39" t="s">
        <v>53</v>
      </c>
      <c r="E78" s="37"/>
      <c r="F78" s="77">
        <v>0.21729999999999999</v>
      </c>
      <c r="G78" s="39">
        <v>0</v>
      </c>
      <c r="H78" s="39">
        <f>ROUND(F78*G78,2)</f>
        <v>0</v>
      </c>
      <c r="I78" s="39"/>
      <c r="J78" s="39"/>
      <c r="K78" s="39"/>
      <c r="L78" s="39"/>
      <c r="M78" s="39">
        <f>L78+J78+H78</f>
        <v>0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ht="40.5" x14ac:dyDescent="0.25">
      <c r="A79" s="141">
        <v>16</v>
      </c>
      <c r="B79" s="73" t="s">
        <v>168</v>
      </c>
      <c r="C79" s="82" t="s">
        <v>259</v>
      </c>
      <c r="D79" s="116" t="s">
        <v>84</v>
      </c>
      <c r="E79" s="6"/>
      <c r="F79" s="83">
        <v>5.57E-2</v>
      </c>
      <c r="G79" s="6"/>
      <c r="H79" s="6"/>
      <c r="I79" s="6"/>
      <c r="J79" s="6"/>
      <c r="K79" s="6"/>
      <c r="L79" s="6"/>
      <c r="M79" s="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x14ac:dyDescent="0.25">
      <c r="A80" s="141"/>
      <c r="B80" s="141"/>
      <c r="C80" s="117" t="s">
        <v>63</v>
      </c>
      <c r="D80" s="6" t="s">
        <v>52</v>
      </c>
      <c r="E80" s="6">
        <v>281</v>
      </c>
      <c r="F80" s="39">
        <f>ROUND(F79*E80,2)</f>
        <v>15.65</v>
      </c>
      <c r="G80" s="39"/>
      <c r="H80" s="39"/>
      <c r="I80" s="68">
        <v>0</v>
      </c>
      <c r="J80" s="39">
        <f>ROUND(F80*I80,2)</f>
        <v>0</v>
      </c>
      <c r="K80" s="39"/>
      <c r="L80" s="39"/>
      <c r="M80" s="39">
        <f t="shared" ref="M80:M87" si="4">H80+J80+L80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x14ac:dyDescent="0.25">
      <c r="A81" s="141"/>
      <c r="B81" s="141"/>
      <c r="C81" s="118" t="s">
        <v>55</v>
      </c>
      <c r="D81" s="6" t="s">
        <v>56</v>
      </c>
      <c r="E81" s="6">
        <v>33</v>
      </c>
      <c r="F81" s="39">
        <f>ROUND(F79*E81,2)</f>
        <v>1.84</v>
      </c>
      <c r="G81" s="6"/>
      <c r="H81" s="6"/>
      <c r="I81" s="39"/>
      <c r="J81" s="39"/>
      <c r="K81" s="39">
        <v>0</v>
      </c>
      <c r="L81" s="39">
        <f>ROUND(F81*K81,2)</f>
        <v>0</v>
      </c>
      <c r="M81" s="39">
        <f t="shared" si="4"/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5.75" x14ac:dyDescent="0.25">
      <c r="A82" s="67"/>
      <c r="B82" s="61"/>
      <c r="C82" s="82" t="s">
        <v>260</v>
      </c>
      <c r="D82" s="37" t="s">
        <v>68</v>
      </c>
      <c r="E82" s="12">
        <v>102</v>
      </c>
      <c r="F82" s="39">
        <f>ROUND(F79*E82,2)</f>
        <v>5.68</v>
      </c>
      <c r="G82" s="6">
        <v>0</v>
      </c>
      <c r="H82" s="6">
        <f t="shared" ref="H82:H86" si="5">ROUND(F82*G82,2)</f>
        <v>0</v>
      </c>
      <c r="I82" s="39"/>
      <c r="J82" s="39"/>
      <c r="K82" s="39"/>
      <c r="L82" s="39"/>
      <c r="M82" s="39">
        <f t="shared" si="4"/>
        <v>0</v>
      </c>
    </row>
    <row r="83" spans="1:256" x14ac:dyDescent="0.25">
      <c r="A83" s="67"/>
      <c r="B83" s="61"/>
      <c r="C83" s="118" t="s">
        <v>169</v>
      </c>
      <c r="D83" s="37" t="s">
        <v>170</v>
      </c>
      <c r="E83" s="12">
        <v>71.7</v>
      </c>
      <c r="F83" s="39">
        <f>ROUND(F79*E83,2)</f>
        <v>3.99</v>
      </c>
      <c r="G83" s="6">
        <v>0</v>
      </c>
      <c r="H83" s="6">
        <f t="shared" si="5"/>
        <v>0</v>
      </c>
      <c r="I83" s="39"/>
      <c r="J83" s="39"/>
      <c r="K83" s="39"/>
      <c r="L83" s="39"/>
      <c r="M83" s="39">
        <f t="shared" si="4"/>
        <v>0</v>
      </c>
    </row>
    <row r="84" spans="1:256" x14ac:dyDescent="0.25">
      <c r="A84" s="141"/>
      <c r="B84" s="141"/>
      <c r="C84" s="117" t="s">
        <v>171</v>
      </c>
      <c r="D84" s="37" t="s">
        <v>54</v>
      </c>
      <c r="E84" s="6">
        <v>0.13</v>
      </c>
      <c r="F84" s="39">
        <f>ROUND(F79*E84,2)</f>
        <v>0.01</v>
      </c>
      <c r="G84" s="6">
        <v>0</v>
      </c>
      <c r="H84" s="6">
        <f t="shared" si="5"/>
        <v>0</v>
      </c>
      <c r="I84" s="39"/>
      <c r="J84" s="39"/>
      <c r="K84" s="39"/>
      <c r="L84" s="39"/>
      <c r="M84" s="39">
        <f t="shared" si="4"/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x14ac:dyDescent="0.25">
      <c r="A85" s="3"/>
      <c r="B85" s="41"/>
      <c r="C85" s="80" t="s">
        <v>172</v>
      </c>
      <c r="D85" s="37" t="s">
        <v>53</v>
      </c>
      <c r="E85" s="39">
        <v>0.09</v>
      </c>
      <c r="F85" s="39">
        <f>ROUND(F79*E85,2)</f>
        <v>0.01</v>
      </c>
      <c r="G85" s="6">
        <v>0</v>
      </c>
      <c r="H85" s="6">
        <f t="shared" si="5"/>
        <v>0</v>
      </c>
      <c r="I85" s="39"/>
      <c r="J85" s="39"/>
      <c r="K85" s="39"/>
      <c r="L85" s="39"/>
      <c r="M85" s="39">
        <f t="shared" si="4"/>
        <v>0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 ht="15.75" x14ac:dyDescent="0.25">
      <c r="A86" s="60"/>
      <c r="B86" s="61"/>
      <c r="C86" s="117" t="s">
        <v>173</v>
      </c>
      <c r="D86" s="37" t="s">
        <v>68</v>
      </c>
      <c r="E86" s="68">
        <v>1.52</v>
      </c>
      <c r="F86" s="39">
        <f>ROUND(F79*E86,2)</f>
        <v>0.08</v>
      </c>
      <c r="G86" s="6">
        <v>0</v>
      </c>
      <c r="H86" s="6">
        <f t="shared" si="5"/>
        <v>0</v>
      </c>
      <c r="I86" s="39"/>
      <c r="J86" s="39"/>
      <c r="K86" s="39"/>
      <c r="L86" s="39"/>
      <c r="M86" s="39">
        <f t="shared" si="4"/>
        <v>0</v>
      </c>
    </row>
    <row r="87" spans="1:256" x14ac:dyDescent="0.25">
      <c r="A87" s="141"/>
      <c r="B87" s="141"/>
      <c r="C87" s="118" t="s">
        <v>82</v>
      </c>
      <c r="D87" s="6" t="s">
        <v>56</v>
      </c>
      <c r="E87" s="6">
        <v>16</v>
      </c>
      <c r="F87" s="39">
        <f>ROUND(F79*E87,2)</f>
        <v>0.89</v>
      </c>
      <c r="G87" s="6">
        <v>0</v>
      </c>
      <c r="H87" s="6">
        <f>ROUND(F87*G87,2)</f>
        <v>0</v>
      </c>
      <c r="I87" s="39"/>
      <c r="J87" s="39"/>
      <c r="K87" s="39"/>
      <c r="L87" s="39"/>
      <c r="M87" s="39">
        <f t="shared" si="4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81" customFormat="1" ht="27" x14ac:dyDescent="0.2">
      <c r="A88" s="3">
        <v>17</v>
      </c>
      <c r="B88" s="40" t="s">
        <v>138</v>
      </c>
      <c r="C88" s="80" t="s">
        <v>139</v>
      </c>
      <c r="D88" s="39" t="s">
        <v>140</v>
      </c>
      <c r="E88" s="39"/>
      <c r="F88" s="42">
        <v>0.12</v>
      </c>
      <c r="G88" s="39"/>
      <c r="H88" s="39"/>
      <c r="I88" s="39"/>
      <c r="J88" s="39"/>
      <c r="K88" s="39"/>
      <c r="L88" s="39"/>
      <c r="M88" s="39"/>
      <c r="N88" s="31"/>
      <c r="O88" s="31"/>
      <c r="P88" s="31"/>
      <c r="Q88" s="98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pans="1:256" s="81" customFormat="1" ht="13.5" x14ac:dyDescent="0.25">
      <c r="A89" s="3"/>
      <c r="B89" s="41"/>
      <c r="C89" s="100" t="s">
        <v>63</v>
      </c>
      <c r="D89" s="39" t="s">
        <v>52</v>
      </c>
      <c r="E89" s="39">
        <v>56.4</v>
      </c>
      <c r="F89" s="39">
        <f>ROUND(F88*E89,2)</f>
        <v>6.77</v>
      </c>
      <c r="G89" s="39"/>
      <c r="H89" s="39"/>
      <c r="I89" s="39">
        <v>0</v>
      </c>
      <c r="J89" s="39">
        <f>ROUND(F89*I89,2)</f>
        <v>0</v>
      </c>
      <c r="K89" s="39"/>
      <c r="L89" s="39"/>
      <c r="M89" s="39">
        <f t="shared" ref="M89:M93" si="6">L89+J89+H89</f>
        <v>0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256" s="81" customFormat="1" ht="13.5" x14ac:dyDescent="0.25">
      <c r="A90" s="3"/>
      <c r="B90" s="41"/>
      <c r="C90" s="100" t="s">
        <v>55</v>
      </c>
      <c r="D90" s="39" t="s">
        <v>56</v>
      </c>
      <c r="E90" s="39">
        <v>4.09</v>
      </c>
      <c r="F90" s="39">
        <f>ROUND(F88*E90,2)</f>
        <v>0.49</v>
      </c>
      <c r="G90" s="39"/>
      <c r="H90" s="39"/>
      <c r="I90" s="39"/>
      <c r="J90" s="39"/>
      <c r="K90" s="39">
        <v>0</v>
      </c>
      <c r="L90" s="39">
        <f>ROUND(F90*K90,2)</f>
        <v>0</v>
      </c>
      <c r="M90" s="39">
        <f t="shared" si="6"/>
        <v>0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pans="1:256" s="81" customFormat="1" ht="13.5" x14ac:dyDescent="0.25">
      <c r="A91" s="3"/>
      <c r="B91" s="43"/>
      <c r="C91" s="100" t="s">
        <v>79</v>
      </c>
      <c r="D91" s="37" t="s">
        <v>53</v>
      </c>
      <c r="E91" s="37">
        <v>0.45</v>
      </c>
      <c r="F91" s="39">
        <f>ROUND(F88*E91,2)</f>
        <v>0.05</v>
      </c>
      <c r="G91" s="39">
        <v>0</v>
      </c>
      <c r="H91" s="39">
        <f>ROUND(F91*G91,2)</f>
        <v>0</v>
      </c>
      <c r="I91" s="39"/>
      <c r="J91" s="39"/>
      <c r="K91" s="39"/>
      <c r="L91" s="39"/>
      <c r="M91" s="39">
        <f t="shared" si="6"/>
        <v>0</v>
      </c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1:256" s="81" customFormat="1" ht="15.75" x14ac:dyDescent="0.25">
      <c r="A92" s="3"/>
      <c r="B92" s="43"/>
      <c r="C92" s="100" t="s">
        <v>137</v>
      </c>
      <c r="D92" s="37" t="s">
        <v>68</v>
      </c>
      <c r="E92" s="37">
        <v>0.75</v>
      </c>
      <c r="F92" s="39">
        <f>ROUND(F88*E92,2)</f>
        <v>0.09</v>
      </c>
      <c r="G92" s="39">
        <v>0</v>
      </c>
      <c r="H92" s="39">
        <f>ROUND(F92*G92,2)</f>
        <v>0</v>
      </c>
      <c r="I92" s="39"/>
      <c r="J92" s="39"/>
      <c r="K92" s="39"/>
      <c r="L92" s="39"/>
      <c r="M92" s="39">
        <f t="shared" si="6"/>
        <v>0</v>
      </c>
      <c r="N92" s="27"/>
      <c r="O92" s="72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1:256" s="81" customFormat="1" ht="13.5" x14ac:dyDescent="0.25">
      <c r="A93" s="3"/>
      <c r="B93" s="43"/>
      <c r="C93" s="100" t="s">
        <v>82</v>
      </c>
      <c r="D93" s="37" t="s">
        <v>56</v>
      </c>
      <c r="E93" s="37">
        <v>26.5</v>
      </c>
      <c r="F93" s="39">
        <f>ROUND(F88*E93,2)</f>
        <v>3.18</v>
      </c>
      <c r="G93" s="39">
        <v>0</v>
      </c>
      <c r="H93" s="39">
        <f>ROUND(F93*G93,2)</f>
        <v>0</v>
      </c>
      <c r="I93" s="39"/>
      <c r="J93" s="39"/>
      <c r="K93" s="39"/>
      <c r="L93" s="39"/>
      <c r="M93" s="39">
        <f t="shared" si="6"/>
        <v>0</v>
      </c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1:256" ht="27" x14ac:dyDescent="0.25">
      <c r="A94" s="3"/>
      <c r="B94" s="73"/>
      <c r="C94" s="116" t="s">
        <v>261</v>
      </c>
      <c r="D94" s="39"/>
      <c r="E94" s="37"/>
      <c r="F94" s="77"/>
      <c r="G94" s="39"/>
      <c r="H94" s="39"/>
      <c r="I94" s="39"/>
      <c r="J94" s="39"/>
      <c r="K94" s="39"/>
      <c r="L94" s="39"/>
      <c r="M94" s="39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</row>
    <row r="95" spans="1:256" s="81" customFormat="1" ht="15.75" x14ac:dyDescent="0.2">
      <c r="A95" s="3">
        <v>18</v>
      </c>
      <c r="B95" s="40" t="s">
        <v>183</v>
      </c>
      <c r="C95" s="80" t="s">
        <v>164</v>
      </c>
      <c r="D95" s="39" t="s">
        <v>84</v>
      </c>
      <c r="E95" s="44"/>
      <c r="F95" s="55">
        <v>1.2999999999999999E-2</v>
      </c>
      <c r="G95" s="39"/>
      <c r="H95" s="39"/>
      <c r="I95" s="39"/>
      <c r="J95" s="39"/>
      <c r="K95" s="39"/>
      <c r="L95" s="39"/>
      <c r="M95" s="39"/>
      <c r="N95" s="27"/>
      <c r="O95" s="103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s="81" customFormat="1" ht="13.5" x14ac:dyDescent="0.25">
      <c r="A96" s="3"/>
      <c r="B96" s="43"/>
      <c r="C96" s="100" t="s">
        <v>63</v>
      </c>
      <c r="D96" s="37" t="s">
        <v>52</v>
      </c>
      <c r="E96" s="37">
        <v>218</v>
      </c>
      <c r="F96" s="39">
        <f>ROUND(F95*E96,2)</f>
        <v>2.83</v>
      </c>
      <c r="G96" s="39"/>
      <c r="H96" s="39"/>
      <c r="I96" s="39">
        <v>0</v>
      </c>
      <c r="J96" s="39">
        <f>ROUND(F96*I96,2)</f>
        <v>0</v>
      </c>
      <c r="K96" s="39"/>
      <c r="L96" s="39"/>
      <c r="M96" s="39">
        <f>L96+J96+H96</f>
        <v>0</v>
      </c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1:256" s="81" customFormat="1" ht="13.5" x14ac:dyDescent="0.25">
      <c r="A97" s="3"/>
      <c r="B97" s="43"/>
      <c r="C97" s="100" t="s">
        <v>55</v>
      </c>
      <c r="D97" s="37" t="s">
        <v>56</v>
      </c>
      <c r="E97" s="37">
        <v>11.5</v>
      </c>
      <c r="F97" s="39">
        <f>ROUND(F95*E97,2)</f>
        <v>0.15</v>
      </c>
      <c r="G97" s="39"/>
      <c r="H97" s="39"/>
      <c r="I97" s="39"/>
      <c r="J97" s="39"/>
      <c r="K97" s="39">
        <v>0</v>
      </c>
      <c r="L97" s="39">
        <f>ROUND(F97*K97,2)</f>
        <v>0</v>
      </c>
      <c r="M97" s="39">
        <f>L97+J97+H97</f>
        <v>0</v>
      </c>
      <c r="N97" s="27"/>
      <c r="O97" s="72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</row>
    <row r="98" spans="1:256" s="81" customFormat="1" ht="13.5" x14ac:dyDescent="0.25">
      <c r="A98" s="3"/>
      <c r="B98" s="43"/>
      <c r="C98" s="100" t="s">
        <v>67</v>
      </c>
      <c r="D98" s="37" t="s">
        <v>54</v>
      </c>
      <c r="E98" s="37">
        <v>139</v>
      </c>
      <c r="F98" s="39">
        <f>ROUND(F95*E98,2)</f>
        <v>1.81</v>
      </c>
      <c r="G98" s="39">
        <v>0</v>
      </c>
      <c r="H98" s="39">
        <f>ROUND(F98*G98,2)</f>
        <v>0</v>
      </c>
      <c r="I98" s="39"/>
      <c r="J98" s="39"/>
      <c r="K98" s="39"/>
      <c r="L98" s="39"/>
      <c r="M98" s="39">
        <f>L98+J98+H98</f>
        <v>0</v>
      </c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</row>
    <row r="99" spans="1:256" x14ac:dyDescent="0.25">
      <c r="A99" s="141">
        <v>19</v>
      </c>
      <c r="B99" s="73" t="s">
        <v>117</v>
      </c>
      <c r="C99" s="82" t="s">
        <v>144</v>
      </c>
      <c r="D99" s="39" t="s">
        <v>53</v>
      </c>
      <c r="E99" s="6"/>
      <c r="F99" s="99">
        <v>0.60599999999999998</v>
      </c>
      <c r="G99" s="6"/>
      <c r="H99" s="6"/>
      <c r="I99" s="6"/>
      <c r="J99" s="6"/>
      <c r="K99" s="6"/>
      <c r="L99" s="6"/>
      <c r="M99" s="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x14ac:dyDescent="0.25">
      <c r="A100" s="141"/>
      <c r="B100" s="141"/>
      <c r="C100" s="84" t="s">
        <v>63</v>
      </c>
      <c r="D100" s="6" t="s">
        <v>52</v>
      </c>
      <c r="E100" s="6">
        <v>27.6</v>
      </c>
      <c r="F100" s="39">
        <f>ROUND(F99*E100,2)</f>
        <v>16.73</v>
      </c>
      <c r="G100" s="39"/>
      <c r="H100" s="39"/>
      <c r="I100" s="68">
        <v>0</v>
      </c>
      <c r="J100" s="39">
        <f>ROUND(F100*I100,2)</f>
        <v>0</v>
      </c>
      <c r="K100" s="39"/>
      <c r="L100" s="39"/>
      <c r="M100" s="39">
        <f>H100+J100+L100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x14ac:dyDescent="0.25">
      <c r="A101" s="141"/>
      <c r="B101" s="141"/>
      <c r="C101" s="84" t="s">
        <v>118</v>
      </c>
      <c r="D101" s="6" t="s">
        <v>57</v>
      </c>
      <c r="E101" s="6">
        <v>4.74</v>
      </c>
      <c r="F101" s="39">
        <f>ROUND(F99*E101,2)</f>
        <v>2.87</v>
      </c>
      <c r="G101" s="39"/>
      <c r="H101" s="39"/>
      <c r="I101" s="39"/>
      <c r="J101" s="39"/>
      <c r="K101" s="39">
        <v>0</v>
      </c>
      <c r="L101" s="39">
        <f>ROUND(F101*K101,2)</f>
        <v>0</v>
      </c>
      <c r="M101" s="39">
        <f>H101+J101+L101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x14ac:dyDescent="0.25">
      <c r="A102" s="141"/>
      <c r="B102" s="141"/>
      <c r="C102" s="82" t="s">
        <v>55</v>
      </c>
      <c r="D102" s="6" t="s">
        <v>56</v>
      </c>
      <c r="E102" s="6">
        <v>6.8</v>
      </c>
      <c r="F102" s="39">
        <f>ROUND(F99*E102,2)</f>
        <v>4.12</v>
      </c>
      <c r="G102" s="6"/>
      <c r="H102" s="6"/>
      <c r="I102" s="39"/>
      <c r="J102" s="39"/>
      <c r="K102" s="39">
        <v>0</v>
      </c>
      <c r="L102" s="39">
        <f>ROUND(F102*K102,2)</f>
        <v>0</v>
      </c>
      <c r="M102" s="39">
        <f>H102+J102+L102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x14ac:dyDescent="0.25">
      <c r="A103" s="141"/>
      <c r="B103" s="141"/>
      <c r="C103" s="82" t="s">
        <v>82</v>
      </c>
      <c r="D103" s="6" t="s">
        <v>56</v>
      </c>
      <c r="E103" s="6">
        <v>12.2</v>
      </c>
      <c r="F103" s="39">
        <f>ROUND(F99*E103,2)</f>
        <v>7.39</v>
      </c>
      <c r="G103" s="6">
        <v>0</v>
      </c>
      <c r="H103" s="6">
        <f>ROUND(F103*G103,2)</f>
        <v>0</v>
      </c>
      <c r="I103" s="39"/>
      <c r="J103" s="39"/>
      <c r="K103" s="39"/>
      <c r="L103" s="39"/>
      <c r="M103" s="39">
        <f>H103+J103+L103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27" x14ac:dyDescent="0.25">
      <c r="A104" s="3">
        <v>20</v>
      </c>
      <c r="B104" s="73" t="s">
        <v>248</v>
      </c>
      <c r="C104" s="80" t="s">
        <v>119</v>
      </c>
      <c r="D104" s="39" t="s">
        <v>53</v>
      </c>
      <c r="E104" s="37"/>
      <c r="F104" s="77">
        <v>0.60599999999999998</v>
      </c>
      <c r="G104" s="39">
        <v>0</v>
      </c>
      <c r="H104" s="39">
        <f>ROUND(F104*G104,2)</f>
        <v>0</v>
      </c>
      <c r="I104" s="39"/>
      <c r="J104" s="39"/>
      <c r="K104" s="39"/>
      <c r="L104" s="39"/>
      <c r="M104" s="39">
        <f>L104+J104+H104</f>
        <v>0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</row>
    <row r="105" spans="1:256" s="81" customFormat="1" ht="40.5" x14ac:dyDescent="0.25">
      <c r="A105" s="141">
        <v>21</v>
      </c>
      <c r="B105" s="73" t="s">
        <v>222</v>
      </c>
      <c r="C105" s="82" t="s">
        <v>263</v>
      </c>
      <c r="D105" s="39" t="s">
        <v>84</v>
      </c>
      <c r="E105" s="6"/>
      <c r="F105" s="83">
        <v>0.1158</v>
      </c>
      <c r="G105" s="6"/>
      <c r="H105" s="6"/>
      <c r="I105" s="6"/>
      <c r="J105" s="6"/>
      <c r="K105" s="6"/>
      <c r="L105" s="6"/>
      <c r="M105" s="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81" customFormat="1" ht="13.5" x14ac:dyDescent="0.25">
      <c r="A106" s="141"/>
      <c r="B106" s="141"/>
      <c r="C106" s="124" t="s">
        <v>63</v>
      </c>
      <c r="D106" s="6" t="s">
        <v>52</v>
      </c>
      <c r="E106" s="6">
        <v>660</v>
      </c>
      <c r="F106" s="39">
        <f>ROUND(F105*E106,2)</f>
        <v>76.430000000000007</v>
      </c>
      <c r="G106" s="39"/>
      <c r="H106" s="39"/>
      <c r="I106" s="68">
        <v>0</v>
      </c>
      <c r="J106" s="39">
        <f>ROUND(F106*I106,2)</f>
        <v>0</v>
      </c>
      <c r="K106" s="39"/>
      <c r="L106" s="39"/>
      <c r="M106" s="39">
        <f t="shared" ref="M106:M116" si="7">H106+J106+L106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81" customFormat="1" ht="13.5" x14ac:dyDescent="0.25">
      <c r="A107" s="141"/>
      <c r="B107" s="141"/>
      <c r="C107" s="124" t="s">
        <v>118</v>
      </c>
      <c r="D107" s="6" t="s">
        <v>57</v>
      </c>
      <c r="E107" s="6">
        <v>9.6</v>
      </c>
      <c r="F107" s="39">
        <f>ROUND(F105*E107,2)</f>
        <v>1.1100000000000001</v>
      </c>
      <c r="G107" s="39"/>
      <c r="H107" s="39"/>
      <c r="I107" s="39"/>
      <c r="J107" s="39"/>
      <c r="K107" s="39">
        <v>0</v>
      </c>
      <c r="L107" s="39">
        <f>ROUND(F107*K107,2)</f>
        <v>0</v>
      </c>
      <c r="M107" s="39">
        <f t="shared" si="7"/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81" customFormat="1" ht="15.75" x14ac:dyDescent="0.25">
      <c r="A108" s="67"/>
      <c r="B108" s="61"/>
      <c r="C108" s="123" t="s">
        <v>185</v>
      </c>
      <c r="D108" s="37" t="s">
        <v>68</v>
      </c>
      <c r="E108" s="12">
        <v>101.5</v>
      </c>
      <c r="F108" s="39">
        <f>ROUND(F105*E108,2)</f>
        <v>11.75</v>
      </c>
      <c r="G108" s="6">
        <v>0</v>
      </c>
      <c r="H108" s="6">
        <f t="shared" ref="H108:H114" si="8">ROUND(F108*G108,2)</f>
        <v>0</v>
      </c>
      <c r="I108" s="39"/>
      <c r="J108" s="39"/>
      <c r="K108" s="39"/>
      <c r="L108" s="39"/>
      <c r="M108" s="39">
        <f t="shared" si="7"/>
        <v>0</v>
      </c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  <c r="IV108" s="51"/>
    </row>
    <row r="109" spans="1:256" s="81" customFormat="1" ht="15.75" x14ac:dyDescent="0.25">
      <c r="A109" s="67"/>
      <c r="B109" s="61"/>
      <c r="C109" s="123" t="s">
        <v>137</v>
      </c>
      <c r="D109" s="37" t="s">
        <v>68</v>
      </c>
      <c r="E109" s="12">
        <v>2.4700000000000002</v>
      </c>
      <c r="F109" s="39">
        <f>ROUND(F105*E109,2)</f>
        <v>0.28999999999999998</v>
      </c>
      <c r="G109" s="6">
        <v>0</v>
      </c>
      <c r="H109" s="6">
        <f t="shared" si="8"/>
        <v>0</v>
      </c>
      <c r="I109" s="39"/>
      <c r="J109" s="39"/>
      <c r="K109" s="39"/>
      <c r="L109" s="39"/>
      <c r="M109" s="39">
        <f t="shared" si="7"/>
        <v>0</v>
      </c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  <c r="IV109" s="51"/>
    </row>
    <row r="110" spans="1:256" s="81" customFormat="1" ht="15.75" x14ac:dyDescent="0.25">
      <c r="A110" s="141"/>
      <c r="B110" s="141"/>
      <c r="C110" s="82" t="s">
        <v>169</v>
      </c>
      <c r="D110" s="37" t="s">
        <v>181</v>
      </c>
      <c r="E110" s="6">
        <v>39</v>
      </c>
      <c r="F110" s="39">
        <f>ROUND(F105*E110,2)</f>
        <v>4.5199999999999996</v>
      </c>
      <c r="G110" s="6">
        <v>0</v>
      </c>
      <c r="H110" s="6">
        <f t="shared" si="8"/>
        <v>0</v>
      </c>
      <c r="I110" s="39"/>
      <c r="J110" s="39"/>
      <c r="K110" s="39"/>
      <c r="L110" s="39"/>
      <c r="M110" s="39">
        <f t="shared" si="7"/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81" customFormat="1" ht="15.75" x14ac:dyDescent="0.25">
      <c r="A111" s="3"/>
      <c r="B111" s="41"/>
      <c r="C111" s="100" t="s">
        <v>223</v>
      </c>
      <c r="D111" s="37" t="s">
        <v>68</v>
      </c>
      <c r="E111" s="39">
        <v>4.68</v>
      </c>
      <c r="F111" s="39">
        <f>ROUND(F105*E111,2)</f>
        <v>0.54</v>
      </c>
      <c r="G111" s="6">
        <v>0</v>
      </c>
      <c r="H111" s="6">
        <f t="shared" si="8"/>
        <v>0</v>
      </c>
      <c r="I111" s="39"/>
      <c r="J111" s="39"/>
      <c r="K111" s="39"/>
      <c r="L111" s="39"/>
      <c r="M111" s="39">
        <f t="shared" si="7"/>
        <v>0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 s="81" customFormat="1" ht="15.75" x14ac:dyDescent="0.25">
      <c r="A112" s="60"/>
      <c r="B112" s="61"/>
      <c r="C112" s="124" t="s">
        <v>100</v>
      </c>
      <c r="D112" s="37" t="s">
        <v>68</v>
      </c>
      <c r="E112" s="68">
        <v>7.93</v>
      </c>
      <c r="F112" s="39">
        <f>ROUND(F105*E112,2)</f>
        <v>0.92</v>
      </c>
      <c r="G112" s="6">
        <v>0</v>
      </c>
      <c r="H112" s="6">
        <f t="shared" si="8"/>
        <v>0</v>
      </c>
      <c r="I112" s="39"/>
      <c r="J112" s="39"/>
      <c r="K112" s="39"/>
      <c r="L112" s="39"/>
      <c r="M112" s="39">
        <f t="shared" si="7"/>
        <v>0</v>
      </c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  <c r="IV112" s="51"/>
    </row>
    <row r="113" spans="1:256" s="81" customFormat="1" ht="13.5" x14ac:dyDescent="0.25">
      <c r="A113" s="141"/>
      <c r="B113" s="141"/>
      <c r="C113" s="123" t="s">
        <v>124</v>
      </c>
      <c r="D113" s="6" t="s">
        <v>126</v>
      </c>
      <c r="E113" s="6">
        <v>193</v>
      </c>
      <c r="F113" s="42">
        <f>ROUND(F105*E113,3)</f>
        <v>22.349</v>
      </c>
      <c r="G113" s="6">
        <v>0</v>
      </c>
      <c r="H113" s="6">
        <f t="shared" si="8"/>
        <v>0</v>
      </c>
      <c r="I113" s="39"/>
      <c r="J113" s="39"/>
      <c r="K113" s="39"/>
      <c r="L113" s="39"/>
      <c r="M113" s="39">
        <f t="shared" si="7"/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81" customFormat="1" ht="13.5" x14ac:dyDescent="0.25">
      <c r="A114" s="141"/>
      <c r="B114" s="141"/>
      <c r="C114" s="123" t="s">
        <v>224</v>
      </c>
      <c r="D114" s="6" t="s">
        <v>126</v>
      </c>
      <c r="E114" s="6">
        <v>1160</v>
      </c>
      <c r="F114" s="39">
        <f>ROUND(F105*E114,2)</f>
        <v>134.33000000000001</v>
      </c>
      <c r="G114" s="6">
        <v>0</v>
      </c>
      <c r="H114" s="6">
        <f t="shared" si="8"/>
        <v>0</v>
      </c>
      <c r="I114" s="39"/>
      <c r="J114" s="39"/>
      <c r="K114" s="39"/>
      <c r="L114" s="39"/>
      <c r="M114" s="39">
        <f t="shared" si="7"/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81" customFormat="1" ht="13.5" x14ac:dyDescent="0.25">
      <c r="A115" s="141"/>
      <c r="B115" s="141"/>
      <c r="C115" s="123" t="s">
        <v>55</v>
      </c>
      <c r="D115" s="6" t="s">
        <v>56</v>
      </c>
      <c r="E115" s="6">
        <v>39.9</v>
      </c>
      <c r="F115" s="39">
        <f>ROUND(F105*E115,2)</f>
        <v>4.62</v>
      </c>
      <c r="G115" s="6"/>
      <c r="H115" s="6"/>
      <c r="I115" s="39"/>
      <c r="J115" s="39"/>
      <c r="K115" s="39">
        <v>0</v>
      </c>
      <c r="L115" s="39">
        <f>ROUND(F115*K115,2)</f>
        <v>0</v>
      </c>
      <c r="M115" s="39">
        <f t="shared" si="7"/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81" customFormat="1" ht="13.5" x14ac:dyDescent="0.25">
      <c r="A116" s="141"/>
      <c r="B116" s="141"/>
      <c r="C116" s="123" t="s">
        <v>82</v>
      </c>
      <c r="D116" s="6" t="s">
        <v>56</v>
      </c>
      <c r="E116" s="6">
        <v>156</v>
      </c>
      <c r="F116" s="39">
        <f>ROUND(F105*E116,2)</f>
        <v>18.059999999999999</v>
      </c>
      <c r="G116" s="6">
        <v>0</v>
      </c>
      <c r="H116" s="6">
        <f>ROUND(F116*G116,2)</f>
        <v>0</v>
      </c>
      <c r="I116" s="39"/>
      <c r="J116" s="39"/>
      <c r="K116" s="39"/>
      <c r="L116" s="39"/>
      <c r="M116" s="39">
        <f t="shared" si="7"/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81" customFormat="1" ht="27" x14ac:dyDescent="0.2">
      <c r="A117" s="3">
        <v>22</v>
      </c>
      <c r="B117" s="40" t="s">
        <v>138</v>
      </c>
      <c r="C117" s="80" t="s">
        <v>139</v>
      </c>
      <c r="D117" s="39" t="s">
        <v>140</v>
      </c>
      <c r="E117" s="39"/>
      <c r="F117" s="42">
        <v>0.28899999999999998</v>
      </c>
      <c r="G117" s="39"/>
      <c r="H117" s="39"/>
      <c r="I117" s="39"/>
      <c r="J117" s="39"/>
      <c r="K117" s="39"/>
      <c r="L117" s="39"/>
      <c r="M117" s="39"/>
      <c r="N117" s="31"/>
      <c r="O117" s="31"/>
      <c r="P117" s="31"/>
      <c r="Q117" s="98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</row>
    <row r="118" spans="1:256" s="81" customFormat="1" ht="13.5" x14ac:dyDescent="0.25">
      <c r="A118" s="3"/>
      <c r="B118" s="41"/>
      <c r="C118" s="100" t="s">
        <v>63</v>
      </c>
      <c r="D118" s="39" t="s">
        <v>52</v>
      </c>
      <c r="E118" s="39">
        <v>56.4</v>
      </c>
      <c r="F118" s="39">
        <f>ROUND(F117*E118,2)</f>
        <v>16.3</v>
      </c>
      <c r="G118" s="39"/>
      <c r="H118" s="39"/>
      <c r="I118" s="39">
        <v>0</v>
      </c>
      <c r="J118" s="39">
        <f>ROUND(F118*I118,2)</f>
        <v>0</v>
      </c>
      <c r="K118" s="39"/>
      <c r="L118" s="39"/>
      <c r="M118" s="39">
        <f t="shared" ref="M118:M122" si="9">L118+J118+H118</f>
        <v>0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</row>
    <row r="119" spans="1:256" s="81" customFormat="1" ht="13.5" x14ac:dyDescent="0.25">
      <c r="A119" s="3"/>
      <c r="B119" s="41"/>
      <c r="C119" s="100" t="s">
        <v>55</v>
      </c>
      <c r="D119" s="39" t="s">
        <v>56</v>
      </c>
      <c r="E119" s="39">
        <v>4.09</v>
      </c>
      <c r="F119" s="39">
        <f>ROUND(F117*E119,2)</f>
        <v>1.18</v>
      </c>
      <c r="G119" s="39"/>
      <c r="H119" s="39"/>
      <c r="I119" s="39"/>
      <c r="J119" s="39"/>
      <c r="K119" s="39">
        <v>0</v>
      </c>
      <c r="L119" s="39">
        <f>ROUND(F119*K119,2)</f>
        <v>0</v>
      </c>
      <c r="M119" s="39">
        <f t="shared" si="9"/>
        <v>0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</row>
    <row r="120" spans="1:256" s="81" customFormat="1" ht="13.5" x14ac:dyDescent="0.25">
      <c r="A120" s="3"/>
      <c r="B120" s="43"/>
      <c r="C120" s="100" t="s">
        <v>79</v>
      </c>
      <c r="D120" s="37" t="s">
        <v>53</v>
      </c>
      <c r="E120" s="37">
        <v>0.45</v>
      </c>
      <c r="F120" s="39">
        <f>ROUND(F117*E120,2)</f>
        <v>0.13</v>
      </c>
      <c r="G120" s="39">
        <v>0</v>
      </c>
      <c r="H120" s="39">
        <f>ROUND(F120*G120,2)</f>
        <v>0</v>
      </c>
      <c r="I120" s="39"/>
      <c r="J120" s="39"/>
      <c r="K120" s="39"/>
      <c r="L120" s="39"/>
      <c r="M120" s="39">
        <f t="shared" si="9"/>
        <v>0</v>
      </c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</row>
    <row r="121" spans="1:256" s="81" customFormat="1" ht="15.75" x14ac:dyDescent="0.25">
      <c r="A121" s="3"/>
      <c r="B121" s="43"/>
      <c r="C121" s="100" t="s">
        <v>137</v>
      </c>
      <c r="D121" s="37" t="s">
        <v>68</v>
      </c>
      <c r="E121" s="37">
        <v>0.75</v>
      </c>
      <c r="F121" s="39">
        <f>ROUND(F117*E121,2)</f>
        <v>0.22</v>
      </c>
      <c r="G121" s="39">
        <v>0</v>
      </c>
      <c r="H121" s="39">
        <f>ROUND(F121*G121,2)</f>
        <v>0</v>
      </c>
      <c r="I121" s="39"/>
      <c r="J121" s="39"/>
      <c r="K121" s="39"/>
      <c r="L121" s="39"/>
      <c r="M121" s="39">
        <f t="shared" si="9"/>
        <v>0</v>
      </c>
      <c r="N121" s="27"/>
      <c r="O121" s="72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</row>
    <row r="122" spans="1:256" s="81" customFormat="1" ht="13.5" x14ac:dyDescent="0.25">
      <c r="A122" s="3"/>
      <c r="B122" s="43"/>
      <c r="C122" s="100" t="s">
        <v>82</v>
      </c>
      <c r="D122" s="37" t="s">
        <v>56</v>
      </c>
      <c r="E122" s="37">
        <v>26.5</v>
      </c>
      <c r="F122" s="39">
        <f>ROUND(F117*E122,2)</f>
        <v>7.66</v>
      </c>
      <c r="G122" s="39">
        <v>0</v>
      </c>
      <c r="H122" s="39">
        <f>ROUND(F122*G122,2)</f>
        <v>0</v>
      </c>
      <c r="I122" s="39"/>
      <c r="J122" s="39"/>
      <c r="K122" s="39"/>
      <c r="L122" s="39"/>
      <c r="M122" s="39">
        <f t="shared" si="9"/>
        <v>0</v>
      </c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</row>
    <row r="123" spans="1:256" s="27" customFormat="1" ht="67.5" x14ac:dyDescent="0.25">
      <c r="A123" s="3">
        <v>23</v>
      </c>
      <c r="B123" s="73" t="s">
        <v>128</v>
      </c>
      <c r="C123" s="53" t="s">
        <v>264</v>
      </c>
      <c r="D123" s="54" t="s">
        <v>62</v>
      </c>
      <c r="E123" s="54"/>
      <c r="F123" s="77">
        <v>1.8499999999999999E-2</v>
      </c>
      <c r="G123" s="3"/>
      <c r="H123" s="3"/>
      <c r="I123" s="39"/>
      <c r="J123" s="45"/>
      <c r="K123" s="3"/>
      <c r="L123" s="39"/>
      <c r="M123" s="45"/>
      <c r="N123" s="46"/>
    </row>
    <row r="124" spans="1:256" s="58" customFormat="1" ht="13.5" x14ac:dyDescent="0.25">
      <c r="A124" s="3"/>
      <c r="B124" s="56"/>
      <c r="C124" s="4" t="s">
        <v>64</v>
      </c>
      <c r="D124" s="3" t="s">
        <v>65</v>
      </c>
      <c r="E124" s="39">
        <v>7.25</v>
      </c>
      <c r="F124" s="39">
        <f>ROUND(E124*F123,2)</f>
        <v>0.13</v>
      </c>
      <c r="G124" s="57"/>
      <c r="H124" s="57"/>
      <c r="I124" s="39">
        <v>0</v>
      </c>
      <c r="J124" s="39">
        <f>ROUND(I124*F124,2)</f>
        <v>0</v>
      </c>
      <c r="K124" s="57"/>
      <c r="L124" s="39"/>
      <c r="M124" s="39">
        <f>L124+J124+H124</f>
        <v>0</v>
      </c>
    </row>
    <row r="125" spans="1:256" s="58" customFormat="1" ht="15.75" x14ac:dyDescent="0.25">
      <c r="A125" s="3"/>
      <c r="B125" s="56"/>
      <c r="C125" s="4" t="s">
        <v>129</v>
      </c>
      <c r="D125" s="3" t="s">
        <v>94</v>
      </c>
      <c r="E125" s="39">
        <v>16.2</v>
      </c>
      <c r="F125" s="39">
        <f>ROUND(E125*F123,2)</f>
        <v>0.3</v>
      </c>
      <c r="G125" s="57"/>
      <c r="H125" s="57"/>
      <c r="I125" s="3"/>
      <c r="J125" s="45"/>
      <c r="K125" s="3">
        <v>0</v>
      </c>
      <c r="L125" s="39">
        <f>ROUND(K125*F125,2)</f>
        <v>0</v>
      </c>
      <c r="M125" s="39">
        <f>L125+J125+H125</f>
        <v>0</v>
      </c>
    </row>
    <row r="126" spans="1:256" s="31" customFormat="1" ht="13.5" x14ac:dyDescent="0.25">
      <c r="A126" s="3"/>
      <c r="B126" s="59"/>
      <c r="C126" s="5" t="s">
        <v>55</v>
      </c>
      <c r="D126" s="3" t="s">
        <v>66</v>
      </c>
      <c r="E126" s="39">
        <v>1.35</v>
      </c>
      <c r="F126" s="39">
        <f>ROUND(E126*F123,2)</f>
        <v>0.02</v>
      </c>
      <c r="G126" s="39"/>
      <c r="H126" s="45"/>
      <c r="I126" s="39"/>
      <c r="J126" s="45"/>
      <c r="K126" s="39">
        <v>0</v>
      </c>
      <c r="L126" s="39">
        <f>ROUND(F126*K126,2)</f>
        <v>0</v>
      </c>
      <c r="M126" s="39">
        <f>L126+J126+H126</f>
        <v>0</v>
      </c>
      <c r="N126" s="27"/>
    </row>
    <row r="127" spans="1:256" s="2" customFormat="1" ht="15.75" x14ac:dyDescent="0.25">
      <c r="A127" s="60"/>
      <c r="B127" s="60"/>
      <c r="C127" s="89" t="s">
        <v>67</v>
      </c>
      <c r="D127" s="61" t="s">
        <v>68</v>
      </c>
      <c r="E127" s="12">
        <v>0.04</v>
      </c>
      <c r="F127" s="39">
        <f>ROUND(E127*F123,2)</f>
        <v>0</v>
      </c>
      <c r="G127" s="12">
        <v>0</v>
      </c>
      <c r="H127" s="62">
        <f>ROUND(F127*G127,2)</f>
        <v>0</v>
      </c>
      <c r="I127" s="60"/>
      <c r="J127" s="45"/>
      <c r="K127" s="60"/>
      <c r="L127" s="39"/>
      <c r="M127" s="39">
        <f>L127+J127+H127</f>
        <v>0</v>
      </c>
    </row>
    <row r="128" spans="1:256" s="31" customFormat="1" ht="27" x14ac:dyDescent="0.25">
      <c r="A128" s="3">
        <v>24</v>
      </c>
      <c r="B128" s="22" t="s">
        <v>236</v>
      </c>
      <c r="C128" s="36" t="s">
        <v>237</v>
      </c>
      <c r="D128" s="39" t="s">
        <v>53</v>
      </c>
      <c r="E128" s="37"/>
      <c r="F128" s="38">
        <f>F123*1.95*1000</f>
        <v>36.074999999999996</v>
      </c>
      <c r="G128" s="39"/>
      <c r="H128" s="39"/>
      <c r="I128" s="39"/>
      <c r="J128" s="39"/>
      <c r="K128" s="39">
        <v>0</v>
      </c>
      <c r="L128" s="39">
        <f>ROUND(F128*K128,2)</f>
        <v>0</v>
      </c>
      <c r="M128" s="39">
        <f>L128+J128+H128</f>
        <v>0</v>
      </c>
    </row>
    <row r="129" spans="1:256" s="27" customFormat="1" ht="13.5" x14ac:dyDescent="0.25">
      <c r="A129" s="3">
        <v>25</v>
      </c>
      <c r="B129" s="73" t="s">
        <v>69</v>
      </c>
      <c r="C129" s="5" t="s">
        <v>70</v>
      </c>
      <c r="D129" s="54" t="s">
        <v>71</v>
      </c>
      <c r="E129" s="54"/>
      <c r="F129" s="97">
        <v>1.8499999999999999E-2</v>
      </c>
      <c r="G129" s="3"/>
      <c r="H129" s="3"/>
      <c r="I129" s="39"/>
      <c r="J129" s="45"/>
      <c r="K129" s="3"/>
      <c r="L129" s="39"/>
      <c r="M129" s="39"/>
      <c r="N129" s="46"/>
    </row>
    <row r="130" spans="1:256" s="27" customFormat="1" ht="13.5" x14ac:dyDescent="0.25">
      <c r="A130" s="3"/>
      <c r="B130" s="43"/>
      <c r="C130" s="5" t="s">
        <v>63</v>
      </c>
      <c r="D130" s="54" t="s">
        <v>65</v>
      </c>
      <c r="E130" s="54">
        <v>3.23</v>
      </c>
      <c r="F130" s="37">
        <f>ROUND(F129*E130,2)</f>
        <v>0.06</v>
      </c>
      <c r="G130" s="3"/>
      <c r="H130" s="3"/>
      <c r="I130" s="39">
        <v>0</v>
      </c>
      <c r="J130" s="39">
        <f>ROUND(F130*I130,2)</f>
        <v>0</v>
      </c>
      <c r="K130" s="3"/>
      <c r="L130" s="39"/>
      <c r="M130" s="39">
        <f t="shared" ref="M130:M133" si="10">H130+J130+L130</f>
        <v>0</v>
      </c>
      <c r="N130" s="46"/>
    </row>
    <row r="131" spans="1:256" s="27" customFormat="1" ht="13.5" x14ac:dyDescent="0.25">
      <c r="A131" s="3"/>
      <c r="B131" s="43"/>
      <c r="C131" s="5" t="s">
        <v>88</v>
      </c>
      <c r="D131" s="54" t="s">
        <v>57</v>
      </c>
      <c r="E131" s="54">
        <v>3.62</v>
      </c>
      <c r="F131" s="37">
        <f>ROUND(F129*E131,2)</f>
        <v>7.0000000000000007E-2</v>
      </c>
      <c r="G131" s="3"/>
      <c r="H131" s="3"/>
      <c r="I131" s="39"/>
      <c r="J131" s="45"/>
      <c r="K131" s="3">
        <v>0</v>
      </c>
      <c r="L131" s="39">
        <f>ROUND(F131*K131,2)</f>
        <v>0</v>
      </c>
      <c r="M131" s="39">
        <f t="shared" si="10"/>
        <v>0</v>
      </c>
      <c r="N131" s="46"/>
    </row>
    <row r="132" spans="1:256" s="27" customFormat="1" ht="13.5" x14ac:dyDescent="0.25">
      <c r="A132" s="3"/>
      <c r="B132" s="43"/>
      <c r="C132" s="5" t="s">
        <v>55</v>
      </c>
      <c r="D132" s="54" t="s">
        <v>56</v>
      </c>
      <c r="E132" s="54">
        <v>0.18</v>
      </c>
      <c r="F132" s="37">
        <f>ROUND(F129*E132,2)</f>
        <v>0</v>
      </c>
      <c r="G132" s="3"/>
      <c r="H132" s="3"/>
      <c r="I132" s="39"/>
      <c r="J132" s="45"/>
      <c r="K132" s="3">
        <v>0</v>
      </c>
      <c r="L132" s="39">
        <f>ROUND(F132*K132,2)</f>
        <v>0</v>
      </c>
      <c r="M132" s="39">
        <f t="shared" si="10"/>
        <v>0</v>
      </c>
      <c r="N132" s="46"/>
    </row>
    <row r="133" spans="1:256" s="27" customFormat="1" ht="13.5" x14ac:dyDescent="0.25">
      <c r="A133" s="3"/>
      <c r="B133" s="43"/>
      <c r="C133" s="5" t="s">
        <v>67</v>
      </c>
      <c r="D133" s="54" t="s">
        <v>54</v>
      </c>
      <c r="E133" s="54">
        <v>0.04</v>
      </c>
      <c r="F133" s="37">
        <f>ROUND(F129*E133,2)</f>
        <v>0</v>
      </c>
      <c r="G133" s="3">
        <v>0</v>
      </c>
      <c r="H133" s="3">
        <f>ROUND(F133*G133,2)</f>
        <v>0</v>
      </c>
      <c r="I133" s="39"/>
      <c r="J133" s="45"/>
      <c r="K133" s="3"/>
      <c r="L133" s="39"/>
      <c r="M133" s="39">
        <f t="shared" si="10"/>
        <v>0</v>
      </c>
      <c r="N133" s="46"/>
    </row>
    <row r="134" spans="1:256" s="27" customFormat="1" ht="27" x14ac:dyDescent="0.25">
      <c r="A134" s="3">
        <v>26</v>
      </c>
      <c r="B134" s="73" t="s">
        <v>131</v>
      </c>
      <c r="C134" s="5" t="s">
        <v>255</v>
      </c>
      <c r="D134" s="54" t="s">
        <v>132</v>
      </c>
      <c r="E134" s="54"/>
      <c r="F134" s="97">
        <v>0.185</v>
      </c>
      <c r="G134" s="3"/>
      <c r="H134" s="3"/>
      <c r="I134" s="39"/>
      <c r="J134" s="45"/>
      <c r="K134" s="3"/>
      <c r="L134" s="39"/>
      <c r="M134" s="39"/>
      <c r="N134" s="46"/>
    </row>
    <row r="135" spans="1:256" s="27" customFormat="1" ht="13.5" x14ac:dyDescent="0.25">
      <c r="A135" s="3"/>
      <c r="B135" s="43"/>
      <c r="C135" s="5" t="s">
        <v>63</v>
      </c>
      <c r="D135" s="54" t="s">
        <v>65</v>
      </c>
      <c r="E135" s="54">
        <v>13.4</v>
      </c>
      <c r="F135" s="37">
        <f>ROUND(F134*E135,2)</f>
        <v>2.48</v>
      </c>
      <c r="G135" s="3"/>
      <c r="H135" s="3"/>
      <c r="I135" s="39">
        <v>0</v>
      </c>
      <c r="J135" s="39">
        <f>ROUND(F135*I135,2)</f>
        <v>0</v>
      </c>
      <c r="K135" s="3"/>
      <c r="L135" s="39"/>
      <c r="M135" s="39">
        <f t="shared" ref="M135:M136" si="11">H135+J135+L135</f>
        <v>0</v>
      </c>
      <c r="N135" s="46"/>
    </row>
    <row r="136" spans="1:256" s="27" customFormat="1" ht="13.5" x14ac:dyDescent="0.25">
      <c r="A136" s="3"/>
      <c r="B136" s="43"/>
      <c r="C136" s="5" t="s">
        <v>133</v>
      </c>
      <c r="D136" s="54" t="s">
        <v>57</v>
      </c>
      <c r="E136" s="54">
        <v>13</v>
      </c>
      <c r="F136" s="37">
        <f>ROUND(F134*E136,2)</f>
        <v>2.41</v>
      </c>
      <c r="G136" s="3"/>
      <c r="H136" s="3"/>
      <c r="I136" s="39"/>
      <c r="J136" s="45"/>
      <c r="K136" s="3">
        <v>0</v>
      </c>
      <c r="L136" s="39">
        <f>ROUND(F136*K136,2)</f>
        <v>0</v>
      </c>
      <c r="M136" s="39">
        <f t="shared" si="11"/>
        <v>0</v>
      </c>
      <c r="N136" s="46"/>
    </row>
    <row r="137" spans="1:256" s="27" customFormat="1" ht="27" x14ac:dyDescent="0.25">
      <c r="A137" s="3"/>
      <c r="B137" s="43"/>
      <c r="C137" s="21" t="s">
        <v>265</v>
      </c>
      <c r="D137" s="54"/>
      <c r="E137" s="54"/>
      <c r="F137" s="37"/>
      <c r="G137" s="3"/>
      <c r="H137" s="3"/>
      <c r="I137" s="39"/>
      <c r="J137" s="45"/>
      <c r="K137" s="3"/>
      <c r="L137" s="39"/>
      <c r="M137" s="39"/>
      <c r="N137" s="46"/>
    </row>
    <row r="138" spans="1:256" s="81" customFormat="1" ht="54" x14ac:dyDescent="0.25">
      <c r="A138" s="3">
        <v>27</v>
      </c>
      <c r="B138" s="22" t="s">
        <v>205</v>
      </c>
      <c r="C138" s="100" t="s">
        <v>206</v>
      </c>
      <c r="D138" s="39" t="s">
        <v>54</v>
      </c>
      <c r="E138" s="39"/>
      <c r="F138" s="42">
        <v>9</v>
      </c>
      <c r="G138" s="39"/>
      <c r="H138" s="39"/>
      <c r="I138" s="39"/>
      <c r="J138" s="39"/>
      <c r="K138" s="39"/>
      <c r="L138" s="39"/>
      <c r="M138" s="39"/>
      <c r="N138" s="31"/>
      <c r="O138" s="31"/>
      <c r="P138" s="31"/>
      <c r="Q138" s="98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</row>
    <row r="139" spans="1:256" s="81" customFormat="1" ht="13.5" x14ac:dyDescent="0.25">
      <c r="A139" s="3"/>
      <c r="B139" s="41"/>
      <c r="C139" s="100" t="s">
        <v>63</v>
      </c>
      <c r="D139" s="39" t="s">
        <v>52</v>
      </c>
      <c r="E139" s="39">
        <f>2.3*1.5</f>
        <v>3.4499999999999997</v>
      </c>
      <c r="F139" s="39">
        <f>ROUND(F138*E139,2)</f>
        <v>31.05</v>
      </c>
      <c r="G139" s="39"/>
      <c r="H139" s="39"/>
      <c r="I139" s="39">
        <v>0</v>
      </c>
      <c r="J139" s="39">
        <f>ROUND(F139*I139,2)</f>
        <v>0</v>
      </c>
      <c r="K139" s="39"/>
      <c r="L139" s="39"/>
      <c r="M139" s="39">
        <f t="shared" ref="M139:M140" si="12">L139+J139+H139</f>
        <v>0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56" s="81" customFormat="1" ht="13.5" x14ac:dyDescent="0.25">
      <c r="A140" s="3"/>
      <c r="B140" s="43"/>
      <c r="C140" s="100" t="s">
        <v>204</v>
      </c>
      <c r="D140" s="37" t="s">
        <v>54</v>
      </c>
      <c r="E140" s="37">
        <v>1.04</v>
      </c>
      <c r="F140" s="39">
        <f>ROUND(F138*E140,2)</f>
        <v>9.36</v>
      </c>
      <c r="G140" s="39">
        <v>0</v>
      </c>
      <c r="H140" s="39">
        <f>ROUND(F140*G140,2)</f>
        <v>0</v>
      </c>
      <c r="I140" s="39"/>
      <c r="J140" s="39"/>
      <c r="K140" s="39"/>
      <c r="L140" s="39"/>
      <c r="M140" s="39">
        <f t="shared" si="12"/>
        <v>0</v>
      </c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ht="27" x14ac:dyDescent="0.25">
      <c r="A141" s="3">
        <v>28</v>
      </c>
      <c r="B141" s="73" t="s">
        <v>266</v>
      </c>
      <c r="C141" s="80" t="s">
        <v>208</v>
      </c>
      <c r="D141" s="39" t="s">
        <v>207</v>
      </c>
      <c r="E141" s="37"/>
      <c r="F141" s="77">
        <v>6</v>
      </c>
      <c r="G141" s="39">
        <v>0</v>
      </c>
      <c r="H141" s="39">
        <f>ROUND(F141*G141,2)</f>
        <v>0</v>
      </c>
      <c r="I141" s="39"/>
      <c r="J141" s="39"/>
      <c r="K141" s="39"/>
      <c r="L141" s="39"/>
      <c r="M141" s="39">
        <f>L141+J141+H141</f>
        <v>0</v>
      </c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56" ht="27" x14ac:dyDescent="0.25">
      <c r="A142" s="3">
        <v>29</v>
      </c>
      <c r="B142" s="73" t="s">
        <v>267</v>
      </c>
      <c r="C142" s="80" t="s">
        <v>209</v>
      </c>
      <c r="D142" s="39" t="s">
        <v>126</v>
      </c>
      <c r="E142" s="37"/>
      <c r="F142" s="77">
        <v>4.0999999999999996</v>
      </c>
      <c r="G142" s="39">
        <v>0</v>
      </c>
      <c r="H142" s="39">
        <f>ROUND(F142*G142,2)</f>
        <v>0</v>
      </c>
      <c r="I142" s="39"/>
      <c r="J142" s="39"/>
      <c r="K142" s="39"/>
      <c r="L142" s="39"/>
      <c r="M142" s="39">
        <f>L142+J142+H142</f>
        <v>0</v>
      </c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s="81" customFormat="1" ht="40.5" x14ac:dyDescent="0.25">
      <c r="A143" s="145">
        <v>30</v>
      </c>
      <c r="B143" s="73" t="s">
        <v>210</v>
      </c>
      <c r="C143" s="82" t="s">
        <v>269</v>
      </c>
      <c r="D143" s="39" t="s">
        <v>84</v>
      </c>
      <c r="E143" s="6"/>
      <c r="F143" s="83">
        <v>1.0200000000000001E-2</v>
      </c>
      <c r="G143" s="6"/>
      <c r="H143" s="6"/>
      <c r="I143" s="6"/>
      <c r="J143" s="6"/>
      <c r="K143" s="6"/>
      <c r="L143" s="6"/>
      <c r="M143" s="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81" customFormat="1" ht="13.5" x14ac:dyDescent="0.25">
      <c r="A144" s="145"/>
      <c r="B144" s="145"/>
      <c r="C144" s="124" t="s">
        <v>63</v>
      </c>
      <c r="D144" s="6" t="s">
        <v>52</v>
      </c>
      <c r="E144" s="6">
        <v>450</v>
      </c>
      <c r="F144" s="39">
        <f>ROUND(F143*E144,2)</f>
        <v>4.59</v>
      </c>
      <c r="G144" s="39"/>
      <c r="H144" s="39"/>
      <c r="I144" s="68">
        <v>0</v>
      </c>
      <c r="J144" s="39">
        <f>ROUND(F144*I144,2)</f>
        <v>0</v>
      </c>
      <c r="K144" s="39"/>
      <c r="L144" s="39"/>
      <c r="M144" s="39">
        <f t="shared" ref="M144:M149" si="13">H144+J144+L144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81" customFormat="1" ht="13.5" x14ac:dyDescent="0.25">
      <c r="A145" s="145"/>
      <c r="B145" s="145"/>
      <c r="C145" s="124" t="s">
        <v>55</v>
      </c>
      <c r="D145" s="6" t="s">
        <v>56</v>
      </c>
      <c r="E145" s="6">
        <v>28.3</v>
      </c>
      <c r="F145" s="39">
        <f>ROUND(F143*E145,2)</f>
        <v>0.28999999999999998</v>
      </c>
      <c r="G145" s="39"/>
      <c r="H145" s="39"/>
      <c r="I145" s="39"/>
      <c r="J145" s="39"/>
      <c r="K145" s="39">
        <v>0</v>
      </c>
      <c r="L145" s="39">
        <f>ROUND(F145*K145,2)</f>
        <v>0</v>
      </c>
      <c r="M145" s="39">
        <f t="shared" si="13"/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81" customFormat="1" ht="15.75" x14ac:dyDescent="0.25">
      <c r="A146" s="67"/>
      <c r="B146" s="61"/>
      <c r="C146" s="123" t="s">
        <v>268</v>
      </c>
      <c r="D146" s="37" t="s">
        <v>68</v>
      </c>
      <c r="E146" s="12">
        <v>102</v>
      </c>
      <c r="F146" s="39">
        <f>ROUND(F143*E146,2)</f>
        <v>1.04</v>
      </c>
      <c r="G146" s="6">
        <v>0</v>
      </c>
      <c r="H146" s="6">
        <f t="shared" ref="H146:H149" si="14">ROUND(F146*G146,2)</f>
        <v>0</v>
      </c>
      <c r="I146" s="39"/>
      <c r="J146" s="39"/>
      <c r="K146" s="39"/>
      <c r="L146" s="39"/>
      <c r="M146" s="39">
        <f t="shared" si="13"/>
        <v>0</v>
      </c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  <c r="HL146" s="51"/>
      <c r="HM146" s="51"/>
      <c r="HN146" s="51"/>
      <c r="HO146" s="51"/>
      <c r="HP146" s="51"/>
      <c r="HQ146" s="51"/>
      <c r="HR146" s="51"/>
      <c r="HS146" s="51"/>
      <c r="HT146" s="51"/>
      <c r="HU146" s="51"/>
      <c r="HV146" s="51"/>
      <c r="HW146" s="51"/>
      <c r="HX146" s="51"/>
      <c r="HY146" s="51"/>
      <c r="HZ146" s="51"/>
      <c r="IA146" s="51"/>
      <c r="IB146" s="51"/>
      <c r="IC146" s="51"/>
      <c r="ID146" s="51"/>
      <c r="IE146" s="51"/>
      <c r="IF146" s="51"/>
      <c r="IG146" s="51"/>
      <c r="IH146" s="51"/>
      <c r="II146" s="51"/>
      <c r="IJ146" s="51"/>
      <c r="IK146" s="51"/>
      <c r="IL146" s="51"/>
      <c r="IM146" s="51"/>
      <c r="IN146" s="51"/>
      <c r="IO146" s="51"/>
      <c r="IP146" s="51"/>
      <c r="IQ146" s="51"/>
      <c r="IR146" s="51"/>
      <c r="IS146" s="51"/>
      <c r="IT146" s="51"/>
      <c r="IU146" s="51"/>
      <c r="IV146" s="51"/>
    </row>
    <row r="147" spans="1:256" s="81" customFormat="1" x14ac:dyDescent="0.25">
      <c r="A147" s="67"/>
      <c r="B147" s="61"/>
      <c r="C147" s="123" t="s">
        <v>82</v>
      </c>
      <c r="D147" s="37" t="s">
        <v>56</v>
      </c>
      <c r="E147" s="12">
        <v>28</v>
      </c>
      <c r="F147" s="39">
        <f>ROUND(F143*E147,2)</f>
        <v>0.28999999999999998</v>
      </c>
      <c r="G147" s="6">
        <v>0</v>
      </c>
      <c r="H147" s="6">
        <f t="shared" si="14"/>
        <v>0</v>
      </c>
      <c r="I147" s="39"/>
      <c r="J147" s="39"/>
      <c r="K147" s="39"/>
      <c r="L147" s="39"/>
      <c r="M147" s="39">
        <f t="shared" si="13"/>
        <v>0</v>
      </c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  <c r="IL147" s="51"/>
      <c r="IM147" s="51"/>
      <c r="IN147" s="51"/>
      <c r="IO147" s="51"/>
      <c r="IP147" s="51"/>
      <c r="IQ147" s="51"/>
      <c r="IR147" s="51"/>
      <c r="IS147" s="51"/>
      <c r="IT147" s="51"/>
      <c r="IU147" s="51"/>
      <c r="IV147" s="51"/>
    </row>
    <row r="148" spans="1:256" s="81" customFormat="1" ht="15.75" x14ac:dyDescent="0.25">
      <c r="A148" s="145"/>
      <c r="B148" s="145"/>
      <c r="C148" s="82" t="s">
        <v>169</v>
      </c>
      <c r="D148" s="37" t="s">
        <v>181</v>
      </c>
      <c r="E148" s="6">
        <v>161</v>
      </c>
      <c r="F148" s="39">
        <f>ROUND(F143*E148,2)</f>
        <v>1.64</v>
      </c>
      <c r="G148" s="6">
        <v>0</v>
      </c>
      <c r="H148" s="6">
        <f t="shared" si="14"/>
        <v>0</v>
      </c>
      <c r="I148" s="39"/>
      <c r="J148" s="39"/>
      <c r="K148" s="39"/>
      <c r="L148" s="39"/>
      <c r="M148" s="39">
        <f t="shared" si="13"/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81" customFormat="1" ht="15.75" x14ac:dyDescent="0.25">
      <c r="A149" s="3"/>
      <c r="B149" s="41"/>
      <c r="C149" s="100" t="s">
        <v>100</v>
      </c>
      <c r="D149" s="37" t="s">
        <v>68</v>
      </c>
      <c r="E149" s="39">
        <v>1.72</v>
      </c>
      <c r="F149" s="39">
        <f>ROUND(F143*E149,2)</f>
        <v>0.02</v>
      </c>
      <c r="G149" s="6">
        <v>0</v>
      </c>
      <c r="H149" s="6">
        <f t="shared" si="14"/>
        <v>0</v>
      </c>
      <c r="I149" s="39"/>
      <c r="J149" s="39"/>
      <c r="K149" s="39"/>
      <c r="L149" s="39"/>
      <c r="M149" s="39">
        <f t="shared" si="13"/>
        <v>0</v>
      </c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</row>
    <row r="150" spans="1:256" s="27" customFormat="1" ht="67.5" x14ac:dyDescent="0.25">
      <c r="A150" s="3">
        <v>31</v>
      </c>
      <c r="B150" s="73" t="s">
        <v>128</v>
      </c>
      <c r="C150" s="53" t="s">
        <v>264</v>
      </c>
      <c r="D150" s="54" t="s">
        <v>62</v>
      </c>
      <c r="E150" s="54"/>
      <c r="F150" s="77">
        <v>5.0000000000000001E-3</v>
      </c>
      <c r="G150" s="3"/>
      <c r="H150" s="3"/>
      <c r="I150" s="39"/>
      <c r="J150" s="45"/>
      <c r="K150" s="3"/>
      <c r="L150" s="39"/>
      <c r="M150" s="45"/>
      <c r="N150" s="46"/>
    </row>
    <row r="151" spans="1:256" s="58" customFormat="1" ht="13.5" x14ac:dyDescent="0.25">
      <c r="A151" s="3"/>
      <c r="B151" s="56"/>
      <c r="C151" s="4" t="s">
        <v>64</v>
      </c>
      <c r="D151" s="3" t="s">
        <v>65</v>
      </c>
      <c r="E151" s="39">
        <v>7.25</v>
      </c>
      <c r="F151" s="39">
        <f>ROUND(E151*F150,2)</f>
        <v>0.04</v>
      </c>
      <c r="G151" s="57"/>
      <c r="H151" s="57"/>
      <c r="I151" s="39">
        <v>0</v>
      </c>
      <c r="J151" s="39">
        <f>ROUND(I151*F151,2)</f>
        <v>0</v>
      </c>
      <c r="K151" s="57"/>
      <c r="L151" s="39"/>
      <c r="M151" s="39">
        <f>L151+J151+H151</f>
        <v>0</v>
      </c>
    </row>
    <row r="152" spans="1:256" s="58" customFormat="1" ht="15.75" x14ac:dyDescent="0.25">
      <c r="A152" s="3"/>
      <c r="B152" s="56"/>
      <c r="C152" s="4" t="s">
        <v>129</v>
      </c>
      <c r="D152" s="3" t="s">
        <v>94</v>
      </c>
      <c r="E152" s="39">
        <v>16.2</v>
      </c>
      <c r="F152" s="39">
        <f>ROUND(E152*F150,2)</f>
        <v>0.08</v>
      </c>
      <c r="G152" s="57"/>
      <c r="H152" s="57"/>
      <c r="I152" s="3"/>
      <c r="J152" s="45"/>
      <c r="K152" s="3">
        <v>0</v>
      </c>
      <c r="L152" s="39">
        <f>ROUND(K152*F152,2)</f>
        <v>0</v>
      </c>
      <c r="M152" s="39">
        <f>L152+J152+H152</f>
        <v>0</v>
      </c>
    </row>
    <row r="153" spans="1:256" s="31" customFormat="1" ht="13.5" x14ac:dyDescent="0.25">
      <c r="A153" s="3"/>
      <c r="B153" s="59"/>
      <c r="C153" s="5" t="s">
        <v>55</v>
      </c>
      <c r="D153" s="3" t="s">
        <v>66</v>
      </c>
      <c r="E153" s="39">
        <v>1.35</v>
      </c>
      <c r="F153" s="39">
        <f>ROUND(E153*F150,2)</f>
        <v>0.01</v>
      </c>
      <c r="G153" s="39"/>
      <c r="H153" s="45"/>
      <c r="I153" s="39"/>
      <c r="J153" s="45"/>
      <c r="K153" s="39">
        <v>0</v>
      </c>
      <c r="L153" s="39">
        <f>ROUND(F153*K153,2)</f>
        <v>0</v>
      </c>
      <c r="M153" s="39">
        <f>L153+J153+H153</f>
        <v>0</v>
      </c>
      <c r="N153" s="27"/>
    </row>
    <row r="154" spans="1:256" s="2" customFormat="1" ht="15.75" x14ac:dyDescent="0.25">
      <c r="A154" s="60"/>
      <c r="B154" s="60"/>
      <c r="C154" s="89" t="s">
        <v>67</v>
      </c>
      <c r="D154" s="61" t="s">
        <v>68</v>
      </c>
      <c r="E154" s="12">
        <v>0.04</v>
      </c>
      <c r="F154" s="39">
        <f>ROUND(E154*F150,2)</f>
        <v>0</v>
      </c>
      <c r="G154" s="12">
        <v>0</v>
      </c>
      <c r="H154" s="62">
        <f>ROUND(F154*G154,2)</f>
        <v>0</v>
      </c>
      <c r="I154" s="60"/>
      <c r="J154" s="45"/>
      <c r="K154" s="60"/>
      <c r="L154" s="39"/>
      <c r="M154" s="39">
        <f>L154+J154+H154</f>
        <v>0</v>
      </c>
    </row>
    <row r="155" spans="1:256" s="31" customFormat="1" ht="27" x14ac:dyDescent="0.25">
      <c r="A155" s="3">
        <v>32</v>
      </c>
      <c r="B155" s="22" t="s">
        <v>236</v>
      </c>
      <c r="C155" s="36" t="s">
        <v>237</v>
      </c>
      <c r="D155" s="39" t="s">
        <v>53</v>
      </c>
      <c r="E155" s="37"/>
      <c r="F155" s="38">
        <f>F150*1.95*1000</f>
        <v>9.75</v>
      </c>
      <c r="G155" s="39"/>
      <c r="H155" s="39"/>
      <c r="I155" s="39"/>
      <c r="J155" s="39"/>
      <c r="K155" s="39">
        <v>0</v>
      </c>
      <c r="L155" s="39">
        <f>ROUND(F155*K155,2)</f>
        <v>0</v>
      </c>
      <c r="M155" s="39">
        <f>L155+J155+H155</f>
        <v>0</v>
      </c>
    </row>
    <row r="156" spans="1:256" s="27" customFormat="1" ht="13.5" x14ac:dyDescent="0.25">
      <c r="A156" s="3">
        <v>33</v>
      </c>
      <c r="B156" s="73" t="s">
        <v>69</v>
      </c>
      <c r="C156" s="5" t="s">
        <v>70</v>
      </c>
      <c r="D156" s="54" t="s">
        <v>71</v>
      </c>
      <c r="E156" s="54"/>
      <c r="F156" s="97">
        <v>5.0000000000000001E-3</v>
      </c>
      <c r="G156" s="3"/>
      <c r="H156" s="3"/>
      <c r="I156" s="39"/>
      <c r="J156" s="45"/>
      <c r="K156" s="3"/>
      <c r="L156" s="39"/>
      <c r="M156" s="39"/>
      <c r="N156" s="46"/>
    </row>
    <row r="157" spans="1:256" s="27" customFormat="1" ht="13.5" x14ac:dyDescent="0.25">
      <c r="A157" s="3"/>
      <c r="B157" s="43"/>
      <c r="C157" s="5" t="s">
        <v>63</v>
      </c>
      <c r="D157" s="54" t="s">
        <v>65</v>
      </c>
      <c r="E157" s="54">
        <v>3.23</v>
      </c>
      <c r="F157" s="37">
        <f>ROUND(F156*E157,2)</f>
        <v>0.02</v>
      </c>
      <c r="G157" s="3"/>
      <c r="H157" s="3"/>
      <c r="I157" s="39">
        <v>0</v>
      </c>
      <c r="J157" s="39">
        <f>ROUND(F157*I157,2)</f>
        <v>0</v>
      </c>
      <c r="K157" s="3"/>
      <c r="L157" s="39"/>
      <c r="M157" s="39">
        <f t="shared" ref="M157:M160" si="15">H157+J157+L157</f>
        <v>0</v>
      </c>
      <c r="N157" s="46"/>
    </row>
    <row r="158" spans="1:256" s="27" customFormat="1" ht="13.5" x14ac:dyDescent="0.25">
      <c r="A158" s="3"/>
      <c r="B158" s="43"/>
      <c r="C158" s="5" t="s">
        <v>88</v>
      </c>
      <c r="D158" s="54" t="s">
        <v>57</v>
      </c>
      <c r="E158" s="54">
        <v>3.62</v>
      </c>
      <c r="F158" s="37">
        <f>ROUND(F156*E158,2)</f>
        <v>0.02</v>
      </c>
      <c r="G158" s="3"/>
      <c r="H158" s="3"/>
      <c r="I158" s="39"/>
      <c r="J158" s="45"/>
      <c r="K158" s="3">
        <v>0</v>
      </c>
      <c r="L158" s="39">
        <f>ROUND(F158*K158,2)</f>
        <v>0</v>
      </c>
      <c r="M158" s="39">
        <f t="shared" si="15"/>
        <v>0</v>
      </c>
      <c r="N158" s="46"/>
    </row>
    <row r="159" spans="1:256" s="27" customFormat="1" ht="13.5" x14ac:dyDescent="0.25">
      <c r="A159" s="3"/>
      <c r="B159" s="43"/>
      <c r="C159" s="5" t="s">
        <v>55</v>
      </c>
      <c r="D159" s="54" t="s">
        <v>56</v>
      </c>
      <c r="E159" s="54">
        <v>0.18</v>
      </c>
      <c r="F159" s="37">
        <f>ROUND(F156*E159,2)</f>
        <v>0</v>
      </c>
      <c r="G159" s="3"/>
      <c r="H159" s="3"/>
      <c r="I159" s="39"/>
      <c r="J159" s="45"/>
      <c r="K159" s="3">
        <v>0</v>
      </c>
      <c r="L159" s="39">
        <f>ROUND(F159*K159,2)</f>
        <v>0</v>
      </c>
      <c r="M159" s="39">
        <f t="shared" si="15"/>
        <v>0</v>
      </c>
      <c r="N159" s="46"/>
    </row>
    <row r="160" spans="1:256" s="27" customFormat="1" ht="13.5" x14ac:dyDescent="0.25">
      <c r="A160" s="3"/>
      <c r="B160" s="43"/>
      <c r="C160" s="5" t="s">
        <v>67</v>
      </c>
      <c r="D160" s="54" t="s">
        <v>54</v>
      </c>
      <c r="E160" s="54">
        <v>0.04</v>
      </c>
      <c r="F160" s="37">
        <f>ROUND(F156*E160,2)</f>
        <v>0</v>
      </c>
      <c r="G160" s="3">
        <v>0</v>
      </c>
      <c r="H160" s="3">
        <f>ROUND(F160*G160,2)</f>
        <v>0</v>
      </c>
      <c r="I160" s="39"/>
      <c r="J160" s="45"/>
      <c r="K160" s="3"/>
      <c r="L160" s="39"/>
      <c r="M160" s="39">
        <f t="shared" si="15"/>
        <v>0</v>
      </c>
      <c r="N160" s="46"/>
    </row>
    <row r="161" spans="1:14" s="27" customFormat="1" ht="27" x14ac:dyDescent="0.25">
      <c r="A161" s="3">
        <v>34</v>
      </c>
      <c r="B161" s="73" t="s">
        <v>131</v>
      </c>
      <c r="C161" s="5" t="s">
        <v>255</v>
      </c>
      <c r="D161" s="54" t="s">
        <v>132</v>
      </c>
      <c r="E161" s="54"/>
      <c r="F161" s="97">
        <v>0.05</v>
      </c>
      <c r="G161" s="3"/>
      <c r="H161" s="3"/>
      <c r="I161" s="39"/>
      <c r="J161" s="45"/>
      <c r="K161" s="3"/>
      <c r="L161" s="39"/>
      <c r="M161" s="39"/>
      <c r="N161" s="46"/>
    </row>
    <row r="162" spans="1:14" s="27" customFormat="1" ht="13.5" x14ac:dyDescent="0.25">
      <c r="A162" s="3"/>
      <c r="B162" s="43"/>
      <c r="C162" s="5" t="s">
        <v>63</v>
      </c>
      <c r="D162" s="54" t="s">
        <v>65</v>
      </c>
      <c r="E162" s="54">
        <v>13.4</v>
      </c>
      <c r="F162" s="37">
        <f>ROUND(F161*E162,2)</f>
        <v>0.67</v>
      </c>
      <c r="G162" s="3"/>
      <c r="H162" s="3"/>
      <c r="I162" s="39">
        <v>0</v>
      </c>
      <c r="J162" s="39">
        <f>ROUND(F162*I162,2)</f>
        <v>0</v>
      </c>
      <c r="K162" s="3"/>
      <c r="L162" s="39"/>
      <c r="M162" s="39">
        <f t="shared" ref="M162:M163" si="16">H162+J162+L162</f>
        <v>0</v>
      </c>
      <c r="N162" s="46"/>
    </row>
    <row r="163" spans="1:14" s="27" customFormat="1" ht="13.5" x14ac:dyDescent="0.25">
      <c r="A163" s="3"/>
      <c r="B163" s="43"/>
      <c r="C163" s="5" t="s">
        <v>133</v>
      </c>
      <c r="D163" s="54" t="s">
        <v>57</v>
      </c>
      <c r="E163" s="54">
        <v>13</v>
      </c>
      <c r="F163" s="37">
        <f>ROUND(F161*E163,2)</f>
        <v>0.65</v>
      </c>
      <c r="G163" s="3"/>
      <c r="H163" s="3"/>
      <c r="I163" s="39"/>
      <c r="J163" s="45"/>
      <c r="K163" s="3">
        <v>0</v>
      </c>
      <c r="L163" s="39">
        <f>ROUND(F163*K163,2)</f>
        <v>0</v>
      </c>
      <c r="M163" s="39">
        <f t="shared" si="16"/>
        <v>0</v>
      </c>
      <c r="N163" s="46"/>
    </row>
    <row r="164" spans="1:14" s="27" customFormat="1" ht="67.5" x14ac:dyDescent="0.25">
      <c r="A164" s="3">
        <v>35</v>
      </c>
      <c r="B164" s="73" t="s">
        <v>104</v>
      </c>
      <c r="C164" s="53" t="s">
        <v>250</v>
      </c>
      <c r="D164" s="54" t="s">
        <v>62</v>
      </c>
      <c r="E164" s="54"/>
      <c r="F164" s="77">
        <v>0.02</v>
      </c>
      <c r="G164" s="3"/>
      <c r="H164" s="3"/>
      <c r="I164" s="39"/>
      <c r="J164" s="45"/>
      <c r="K164" s="3"/>
      <c r="L164" s="39"/>
      <c r="M164" s="45"/>
      <c r="N164" s="46"/>
    </row>
    <row r="165" spans="1:14" s="58" customFormat="1" ht="13.5" x14ac:dyDescent="0.25">
      <c r="A165" s="3"/>
      <c r="B165" s="56"/>
      <c r="C165" s="4" t="s">
        <v>64</v>
      </c>
      <c r="D165" s="3" t="s">
        <v>65</v>
      </c>
      <c r="E165" s="39">
        <v>20</v>
      </c>
      <c r="F165" s="39">
        <f>ROUND(E165*F164,2)</f>
        <v>0.4</v>
      </c>
      <c r="G165" s="57"/>
      <c r="H165" s="57"/>
      <c r="I165" s="39">
        <v>0</v>
      </c>
      <c r="J165" s="39">
        <f>ROUND(I165*F165,2)</f>
        <v>0</v>
      </c>
      <c r="K165" s="57"/>
      <c r="L165" s="39"/>
      <c r="M165" s="39">
        <f>L165+J165+H165</f>
        <v>0</v>
      </c>
    </row>
    <row r="166" spans="1:14" s="58" customFormat="1" ht="15.75" x14ac:dyDescent="0.25">
      <c r="A166" s="3"/>
      <c r="B166" s="56"/>
      <c r="C166" s="4" t="s">
        <v>98</v>
      </c>
      <c r="D166" s="3" t="s">
        <v>94</v>
      </c>
      <c r="E166" s="39">
        <v>44.8</v>
      </c>
      <c r="F166" s="39">
        <f>ROUND(E166*F164,2)</f>
        <v>0.9</v>
      </c>
      <c r="G166" s="57"/>
      <c r="H166" s="57"/>
      <c r="I166" s="3"/>
      <c r="J166" s="45"/>
      <c r="K166" s="3">
        <v>0</v>
      </c>
      <c r="L166" s="39">
        <f>ROUND(K166*F166,2)</f>
        <v>0</v>
      </c>
      <c r="M166" s="39">
        <f>L166+J166+H166</f>
        <v>0</v>
      </c>
    </row>
    <row r="167" spans="1:14" s="31" customFormat="1" ht="13.5" x14ac:dyDescent="0.25">
      <c r="A167" s="3"/>
      <c r="B167" s="59"/>
      <c r="C167" s="5" t="s">
        <v>55</v>
      </c>
      <c r="D167" s="3" t="s">
        <v>66</v>
      </c>
      <c r="E167" s="39">
        <v>2.1</v>
      </c>
      <c r="F167" s="39">
        <f>ROUND(E167*F164,2)</f>
        <v>0.04</v>
      </c>
      <c r="G167" s="39"/>
      <c r="H167" s="45"/>
      <c r="I167" s="39"/>
      <c r="J167" s="45"/>
      <c r="K167" s="39">
        <v>0</v>
      </c>
      <c r="L167" s="39">
        <f>ROUND(F167*K167,2)</f>
        <v>0</v>
      </c>
      <c r="M167" s="39">
        <f>L167+J167+H167</f>
        <v>0</v>
      </c>
      <c r="N167" s="27"/>
    </row>
    <row r="168" spans="1:14" s="2" customFormat="1" ht="15.75" x14ac:dyDescent="0.25">
      <c r="A168" s="60"/>
      <c r="B168" s="60"/>
      <c r="C168" s="89" t="s">
        <v>67</v>
      </c>
      <c r="D168" s="61" t="s">
        <v>68</v>
      </c>
      <c r="E168" s="12">
        <v>0.05</v>
      </c>
      <c r="F168" s="39">
        <f>ROUND(E168*F164,2)</f>
        <v>0</v>
      </c>
      <c r="G168" s="12">
        <v>0</v>
      </c>
      <c r="H168" s="62">
        <f>ROUND(F168*G168,2)</f>
        <v>0</v>
      </c>
      <c r="I168" s="60"/>
      <c r="J168" s="45"/>
      <c r="K168" s="60"/>
      <c r="L168" s="39"/>
      <c r="M168" s="39">
        <f>L168+J168+H168</f>
        <v>0</v>
      </c>
    </row>
    <row r="169" spans="1:14" s="31" customFormat="1" ht="27" x14ac:dyDescent="0.25">
      <c r="A169" s="3">
        <v>36</v>
      </c>
      <c r="B169" s="22" t="s">
        <v>236</v>
      </c>
      <c r="C169" s="36" t="s">
        <v>178</v>
      </c>
      <c r="D169" s="39" t="s">
        <v>53</v>
      </c>
      <c r="E169" s="37"/>
      <c r="F169" s="38">
        <f>F164*1.95*1000</f>
        <v>39</v>
      </c>
      <c r="G169" s="39"/>
      <c r="H169" s="39"/>
      <c r="I169" s="39"/>
      <c r="J169" s="39"/>
      <c r="K169" s="39">
        <v>0</v>
      </c>
      <c r="L169" s="39">
        <f>ROUND(F169*K169,2)</f>
        <v>0</v>
      </c>
      <c r="M169" s="39">
        <f>L169+J169+H169</f>
        <v>0</v>
      </c>
    </row>
    <row r="170" spans="1:14" s="27" customFormat="1" ht="13.5" x14ac:dyDescent="0.25">
      <c r="A170" s="3">
        <v>37</v>
      </c>
      <c r="B170" s="73" t="s">
        <v>69</v>
      </c>
      <c r="C170" s="5" t="s">
        <v>70</v>
      </c>
      <c r="D170" s="54" t="s">
        <v>71</v>
      </c>
      <c r="E170" s="54"/>
      <c r="F170" s="77">
        <v>0.02</v>
      </c>
      <c r="G170" s="3"/>
      <c r="H170" s="3"/>
      <c r="I170" s="39"/>
      <c r="J170" s="45"/>
      <c r="K170" s="3"/>
      <c r="L170" s="39"/>
      <c r="M170" s="39"/>
      <c r="N170" s="46"/>
    </row>
    <row r="171" spans="1:14" s="27" customFormat="1" ht="13.5" x14ac:dyDescent="0.25">
      <c r="A171" s="3"/>
      <c r="B171" s="43"/>
      <c r="C171" s="5" t="s">
        <v>63</v>
      </c>
      <c r="D171" s="54" t="s">
        <v>65</v>
      </c>
      <c r="E171" s="54">
        <v>3.23</v>
      </c>
      <c r="F171" s="37">
        <f>ROUND(F170*E171,2)</f>
        <v>0.06</v>
      </c>
      <c r="G171" s="3"/>
      <c r="H171" s="3"/>
      <c r="I171" s="39">
        <v>0</v>
      </c>
      <c r="J171" s="39">
        <f>ROUND(F171*I171,2)</f>
        <v>0</v>
      </c>
      <c r="K171" s="3"/>
      <c r="L171" s="39"/>
      <c r="M171" s="39">
        <f>H171+J171+L171</f>
        <v>0</v>
      </c>
      <c r="N171" s="46"/>
    </row>
    <row r="172" spans="1:14" s="27" customFormat="1" ht="13.5" x14ac:dyDescent="0.25">
      <c r="A172" s="3"/>
      <c r="B172" s="43"/>
      <c r="C172" s="5" t="s">
        <v>88</v>
      </c>
      <c r="D172" s="54" t="s">
        <v>57</v>
      </c>
      <c r="E172" s="54">
        <v>3.62</v>
      </c>
      <c r="F172" s="37">
        <f>ROUND(F170*E172,2)</f>
        <v>7.0000000000000007E-2</v>
      </c>
      <c r="G172" s="3"/>
      <c r="H172" s="3"/>
      <c r="I172" s="39"/>
      <c r="J172" s="45"/>
      <c r="K172" s="3">
        <v>0</v>
      </c>
      <c r="L172" s="39">
        <f>ROUND(F172*K172,2)</f>
        <v>0</v>
      </c>
      <c r="M172" s="39">
        <f>H172+J172+L172</f>
        <v>0</v>
      </c>
      <c r="N172" s="46"/>
    </row>
    <row r="173" spans="1:14" s="27" customFormat="1" ht="13.5" x14ac:dyDescent="0.25">
      <c r="A173" s="3"/>
      <c r="B173" s="43"/>
      <c r="C173" s="5" t="s">
        <v>55</v>
      </c>
      <c r="D173" s="54" t="s">
        <v>56</v>
      </c>
      <c r="E173" s="54">
        <v>0.18</v>
      </c>
      <c r="F173" s="37">
        <f>ROUND(F170*E173,2)</f>
        <v>0</v>
      </c>
      <c r="G173" s="3"/>
      <c r="H173" s="3"/>
      <c r="I173" s="39"/>
      <c r="J173" s="45"/>
      <c r="K173" s="3">
        <v>0</v>
      </c>
      <c r="L173" s="39">
        <f>ROUND(F173*K173,2)</f>
        <v>0</v>
      </c>
      <c r="M173" s="39">
        <f>H173+J173+L173</f>
        <v>0</v>
      </c>
      <c r="N173" s="46"/>
    </row>
    <row r="174" spans="1:14" s="27" customFormat="1" ht="13.5" x14ac:dyDescent="0.25">
      <c r="A174" s="3"/>
      <c r="B174" s="43"/>
      <c r="C174" s="5" t="s">
        <v>67</v>
      </c>
      <c r="D174" s="54" t="s">
        <v>54</v>
      </c>
      <c r="E174" s="54">
        <v>0.04</v>
      </c>
      <c r="F174" s="37">
        <f>ROUND(F170*E174,2)</f>
        <v>0</v>
      </c>
      <c r="G174" s="3">
        <v>0</v>
      </c>
      <c r="H174" s="3">
        <f>ROUND(F174*G174,2)</f>
        <v>0</v>
      </c>
      <c r="I174" s="39"/>
      <c r="J174" s="45"/>
      <c r="K174" s="3"/>
      <c r="L174" s="39"/>
      <c r="M174" s="39">
        <f>H174+J174+L174</f>
        <v>0</v>
      </c>
      <c r="N174" s="46"/>
    </row>
    <row r="175" spans="1:14" s="27" customFormat="1" ht="67.5" x14ac:dyDescent="0.25">
      <c r="A175" s="3">
        <v>38</v>
      </c>
      <c r="B175" s="73" t="s">
        <v>225</v>
      </c>
      <c r="C175" s="5" t="s">
        <v>226</v>
      </c>
      <c r="D175" s="54" t="s">
        <v>54</v>
      </c>
      <c r="E175" s="54"/>
      <c r="F175" s="77">
        <v>0.4</v>
      </c>
      <c r="G175" s="3"/>
      <c r="H175" s="3"/>
      <c r="I175" s="39"/>
      <c r="J175" s="45"/>
      <c r="K175" s="3"/>
      <c r="L175" s="39"/>
      <c r="M175" s="39"/>
      <c r="N175" s="46"/>
    </row>
    <row r="176" spans="1:14" s="27" customFormat="1" ht="13.5" x14ac:dyDescent="0.25">
      <c r="A176" s="3"/>
      <c r="B176" s="43"/>
      <c r="C176" s="5" t="s">
        <v>63</v>
      </c>
      <c r="D176" s="54" t="s">
        <v>65</v>
      </c>
      <c r="E176" s="54">
        <v>2.06</v>
      </c>
      <c r="F176" s="37">
        <f>ROUND(F175*E176,2)</f>
        <v>0.82</v>
      </c>
      <c r="G176" s="3"/>
      <c r="H176" s="3"/>
      <c r="I176" s="39">
        <v>0</v>
      </c>
      <c r="J176" s="39">
        <f>ROUND(F176*I176,2)</f>
        <v>0</v>
      </c>
      <c r="K176" s="3"/>
      <c r="L176" s="39"/>
      <c r="M176" s="39">
        <f>H176+J176+L176</f>
        <v>0</v>
      </c>
      <c r="N176" s="46"/>
    </row>
    <row r="177" spans="1:13" ht="54" x14ac:dyDescent="0.25">
      <c r="A177" s="61">
        <v>39</v>
      </c>
      <c r="B177" s="105" t="s">
        <v>238</v>
      </c>
      <c r="C177" s="109" t="s">
        <v>270</v>
      </c>
      <c r="D177" s="39" t="s">
        <v>53</v>
      </c>
      <c r="E177" s="12"/>
      <c r="F177" s="110">
        <f>0.2173+0.357+0.249+13.2*6*0.001</f>
        <v>0.90250000000000008</v>
      </c>
      <c r="G177" s="39"/>
      <c r="H177" s="39"/>
      <c r="I177" s="39"/>
      <c r="J177" s="39"/>
      <c r="K177" s="39">
        <v>0</v>
      </c>
      <c r="L177" s="39">
        <f t="shared" ref="L177:L180" si="17">ROUND(F177*K177,2)</f>
        <v>0</v>
      </c>
      <c r="M177" s="39">
        <f t="shared" ref="M177:M180" si="18">H177+J177+L177</f>
        <v>0</v>
      </c>
    </row>
    <row r="178" spans="1:13" ht="54" x14ac:dyDescent="0.25">
      <c r="A178" s="61">
        <v>40</v>
      </c>
      <c r="B178" s="105" t="s">
        <v>239</v>
      </c>
      <c r="C178" s="109" t="s">
        <v>252</v>
      </c>
      <c r="D178" s="39" t="s">
        <v>53</v>
      </c>
      <c r="E178" s="12"/>
      <c r="F178" s="110">
        <f>1.53*1.6+0.81*1.6+1.81*1.6+9.36*1.8</f>
        <v>23.488</v>
      </c>
      <c r="G178" s="39"/>
      <c r="H178" s="39"/>
      <c r="I178" s="39"/>
      <c r="J178" s="39"/>
      <c r="K178" s="39">
        <v>0</v>
      </c>
      <c r="L178" s="39">
        <f t="shared" si="17"/>
        <v>0</v>
      </c>
      <c r="M178" s="39">
        <f t="shared" si="18"/>
        <v>0</v>
      </c>
    </row>
    <row r="179" spans="1:13" ht="40.5" x14ac:dyDescent="0.25">
      <c r="A179" s="61">
        <v>41</v>
      </c>
      <c r="B179" s="105" t="s">
        <v>238</v>
      </c>
      <c r="C179" s="109" t="s">
        <v>246</v>
      </c>
      <c r="D179" s="39" t="s">
        <v>53</v>
      </c>
      <c r="E179" s="12"/>
      <c r="F179" s="110">
        <f>3.86*2.4+5.68*2.4+11.75*2.4+1.04*2.4</f>
        <v>53.592000000000006</v>
      </c>
      <c r="G179" s="39"/>
      <c r="H179" s="39"/>
      <c r="I179" s="39"/>
      <c r="J179" s="39"/>
      <c r="K179" s="39">
        <v>0</v>
      </c>
      <c r="L179" s="39">
        <f t="shared" si="17"/>
        <v>0</v>
      </c>
      <c r="M179" s="39">
        <f t="shared" si="18"/>
        <v>0</v>
      </c>
    </row>
    <row r="180" spans="1:13" ht="54" x14ac:dyDescent="0.25">
      <c r="A180" s="61">
        <v>42</v>
      </c>
      <c r="B180" s="105" t="s">
        <v>238</v>
      </c>
      <c r="C180" s="109" t="s">
        <v>251</v>
      </c>
      <c r="D180" s="39" t="s">
        <v>53</v>
      </c>
      <c r="E180" s="12"/>
      <c r="F180" s="110">
        <f>2.52*2.5</f>
        <v>6.3</v>
      </c>
      <c r="G180" s="39"/>
      <c r="H180" s="39"/>
      <c r="I180" s="39"/>
      <c r="J180" s="39"/>
      <c r="K180" s="39">
        <v>0</v>
      </c>
      <c r="L180" s="39">
        <f t="shared" si="17"/>
        <v>0</v>
      </c>
      <c r="M180" s="39">
        <f t="shared" si="18"/>
        <v>0</v>
      </c>
    </row>
    <row r="181" spans="1:13" x14ac:dyDescent="0.25">
      <c r="A181" s="203"/>
      <c r="B181" s="195"/>
      <c r="C181" s="178" t="s">
        <v>1</v>
      </c>
      <c r="D181" s="179" t="s">
        <v>56</v>
      </c>
      <c r="E181" s="180"/>
      <c r="F181" s="180"/>
      <c r="G181" s="180"/>
      <c r="H181" s="180"/>
      <c r="I181" s="180"/>
      <c r="J181" s="180"/>
      <c r="K181" s="180"/>
      <c r="L181" s="180"/>
      <c r="M181" s="181">
        <f>SUM(M9:M180)</f>
        <v>0</v>
      </c>
    </row>
    <row r="182" spans="1:13" x14ac:dyDescent="0.25">
      <c r="A182" s="203"/>
      <c r="B182" s="195"/>
      <c r="C182" s="178" t="s">
        <v>59</v>
      </c>
      <c r="D182" s="179" t="s">
        <v>60</v>
      </c>
      <c r="E182" s="182"/>
      <c r="F182" s="180"/>
      <c r="G182" s="180"/>
      <c r="H182" s="180"/>
      <c r="I182" s="180"/>
      <c r="J182" s="180"/>
      <c r="K182" s="180"/>
      <c r="L182" s="180"/>
      <c r="M182" s="183"/>
    </row>
    <row r="183" spans="1:13" x14ac:dyDescent="0.25">
      <c r="A183" s="203"/>
      <c r="B183" s="195"/>
      <c r="C183" s="178" t="s">
        <v>1</v>
      </c>
      <c r="D183" s="179" t="s">
        <v>56</v>
      </c>
      <c r="E183" s="182"/>
      <c r="F183" s="180"/>
      <c r="G183" s="180"/>
      <c r="H183" s="180"/>
      <c r="I183" s="180"/>
      <c r="J183" s="180"/>
      <c r="K183" s="180"/>
      <c r="L183" s="180"/>
      <c r="M183" s="183"/>
    </row>
    <row r="184" spans="1:13" x14ac:dyDescent="0.25">
      <c r="A184" s="203"/>
      <c r="B184" s="195"/>
      <c r="C184" s="178" t="s">
        <v>85</v>
      </c>
      <c r="D184" s="179" t="s">
        <v>60</v>
      </c>
      <c r="E184" s="182"/>
      <c r="F184" s="180"/>
      <c r="G184" s="180"/>
      <c r="H184" s="180"/>
      <c r="I184" s="180"/>
      <c r="J184" s="180"/>
      <c r="K184" s="180"/>
      <c r="L184" s="180"/>
      <c r="M184" s="183"/>
    </row>
    <row r="185" spans="1:13" x14ac:dyDescent="0.25">
      <c r="A185" s="203"/>
      <c r="B185" s="195"/>
      <c r="C185" s="178" t="s">
        <v>61</v>
      </c>
      <c r="D185" s="179" t="s">
        <v>56</v>
      </c>
      <c r="E185" s="179"/>
      <c r="F185" s="180"/>
      <c r="G185" s="180"/>
      <c r="H185" s="180"/>
      <c r="I185" s="180"/>
      <c r="J185" s="180"/>
      <c r="K185" s="180"/>
      <c r="L185" s="180"/>
      <c r="M185" s="183"/>
    </row>
    <row r="186" spans="1:13" x14ac:dyDescent="0.25">
      <c r="A186" s="48"/>
      <c r="B186" s="48"/>
      <c r="C186" s="102"/>
      <c r="D186" s="143"/>
      <c r="E186" s="48"/>
      <c r="F186" s="143"/>
      <c r="G186" s="143"/>
      <c r="H186" s="49"/>
      <c r="I186" s="48"/>
      <c r="J186" s="48"/>
      <c r="K186" s="48"/>
      <c r="L186" s="143"/>
      <c r="M186" s="75"/>
    </row>
    <row r="187" spans="1:13" x14ac:dyDescent="0.25">
      <c r="A187" s="48"/>
      <c r="B187" s="48"/>
      <c r="C187" s="166"/>
      <c r="D187" s="166"/>
      <c r="E187" s="47"/>
      <c r="F187" s="47"/>
      <c r="G187" s="167"/>
      <c r="H187" s="167"/>
      <c r="I187" s="167"/>
      <c r="J187" s="48"/>
      <c r="K187" s="48"/>
      <c r="L187" s="143"/>
      <c r="M187" s="75"/>
    </row>
    <row r="188" spans="1:13" x14ac:dyDescent="0.25">
      <c r="A188" s="48"/>
      <c r="B188" s="48"/>
      <c r="C188" s="102"/>
      <c r="D188" s="143"/>
      <c r="E188" s="48"/>
      <c r="F188" s="143"/>
      <c r="G188" s="143"/>
      <c r="H188" s="49"/>
      <c r="I188" s="48"/>
      <c r="J188" s="48"/>
      <c r="K188" s="48"/>
      <c r="L188" s="143"/>
      <c r="M188" s="76"/>
    </row>
    <row r="189" spans="1:13" x14ac:dyDescent="0.25">
      <c r="A189" s="48"/>
      <c r="B189" s="48"/>
      <c r="C189" s="168"/>
      <c r="D189" s="168"/>
      <c r="E189" s="50"/>
      <c r="F189" s="50"/>
      <c r="G189" s="168"/>
      <c r="H189" s="168"/>
      <c r="I189" s="168"/>
      <c r="J189" s="48"/>
      <c r="K189" s="48"/>
      <c r="L189" s="143"/>
      <c r="M189" s="75"/>
    </row>
  </sheetData>
  <mergeCells count="19">
    <mergeCell ref="C187:D187"/>
    <mergeCell ref="G187:I187"/>
    <mergeCell ref="C189:D189"/>
    <mergeCell ref="G189:I189"/>
    <mergeCell ref="H5:K5"/>
    <mergeCell ref="G6:H6"/>
    <mergeCell ref="I6:J6"/>
    <mergeCell ref="K6:L6"/>
    <mergeCell ref="A1:M1"/>
    <mergeCell ref="A2:M2"/>
    <mergeCell ref="A3:M3"/>
    <mergeCell ref="A4:F4"/>
    <mergeCell ref="H4:K4"/>
    <mergeCell ref="M6:M7"/>
    <mergeCell ref="A6:A7"/>
    <mergeCell ref="B6:B7"/>
    <mergeCell ref="C6:C7"/>
    <mergeCell ref="D6:D7"/>
    <mergeCell ref="E6:F6"/>
  </mergeCells>
  <conditionalFormatting sqref="A7:IU583">
    <cfRule type="cellIs" dxfId="124" priority="151" stopIfTrue="1" operator="equal">
      <formula>8223.307275</formula>
    </cfRule>
  </conditionalFormatting>
  <conditionalFormatting sqref="A168:IO174">
    <cfRule type="cellIs" dxfId="123" priority="146" stopIfTrue="1" operator="equal">
      <formula>8223.307275</formula>
    </cfRule>
  </conditionalFormatting>
  <conditionalFormatting sqref="A188:IU209">
    <cfRule type="cellIs" dxfId="122" priority="142" stopIfTrue="1" operator="equal">
      <formula>8223.307275</formula>
    </cfRule>
  </conditionalFormatting>
  <conditionalFormatting sqref="A192:IU213">
    <cfRule type="cellIs" dxfId="121" priority="140" stopIfTrue="1" operator="equal">
      <formula>8223.307275</formula>
    </cfRule>
  </conditionalFormatting>
  <conditionalFormatting sqref="A190:IU211">
    <cfRule type="cellIs" dxfId="120" priority="138" stopIfTrue="1" operator="equal">
      <formula>8223.307275</formula>
    </cfRule>
  </conditionalFormatting>
  <conditionalFormatting sqref="F536:M536 F537:L540 D536:D540">
    <cfRule type="cellIs" dxfId="119" priority="136" stopIfTrue="1" operator="equal">
      <formula>8223.307275</formula>
    </cfRule>
  </conditionalFormatting>
  <conditionalFormatting sqref="F536:M536 F537:L540 D536:D540">
    <cfRule type="cellIs" dxfId="118" priority="135" stopIfTrue="1" operator="equal">
      <formula>8223.307275</formula>
    </cfRule>
  </conditionalFormatting>
  <conditionalFormatting sqref="F540:M540 F541:L544 D540:D544">
    <cfRule type="cellIs" dxfId="117" priority="134" stopIfTrue="1" operator="equal">
      <formula>8223.307275</formula>
    </cfRule>
  </conditionalFormatting>
  <conditionalFormatting sqref="F540:M540 F541:L544 D540:D544">
    <cfRule type="cellIs" dxfId="116" priority="133" stopIfTrue="1" operator="equal">
      <formula>8223.307275</formula>
    </cfRule>
  </conditionalFormatting>
  <conditionalFormatting sqref="F579:M579 F580:L583 D579:D583">
    <cfRule type="cellIs" dxfId="115" priority="132" stopIfTrue="1" operator="equal">
      <formula>8223.307275</formula>
    </cfRule>
  </conditionalFormatting>
  <conditionalFormatting sqref="F579:M579 F580:L583 D579:D583">
    <cfRule type="cellIs" dxfId="114" priority="131" stopIfTrue="1" operator="equal">
      <formula>8223.307275</formula>
    </cfRule>
  </conditionalFormatting>
  <conditionalFormatting sqref="A168:IO174">
    <cfRule type="cellIs" dxfId="113" priority="125" stopIfTrue="1" operator="equal">
      <formula>8223.307275</formula>
    </cfRule>
  </conditionalFormatting>
  <conditionalFormatting sqref="A188:IU209">
    <cfRule type="cellIs" dxfId="112" priority="121" stopIfTrue="1" operator="equal">
      <formula>8223.307275</formula>
    </cfRule>
  </conditionalFormatting>
  <conditionalFormatting sqref="A192:IU213">
    <cfRule type="cellIs" dxfId="111" priority="119" stopIfTrue="1" operator="equal">
      <formula>8223.307275</formula>
    </cfRule>
  </conditionalFormatting>
  <conditionalFormatting sqref="A190:IU211">
    <cfRule type="cellIs" dxfId="110" priority="117" stopIfTrue="1" operator="equal">
      <formula>8223.307275</formula>
    </cfRule>
  </conditionalFormatting>
  <conditionalFormatting sqref="F536:M536 F537:L540 D536:D540">
    <cfRule type="cellIs" dxfId="109" priority="115" stopIfTrue="1" operator="equal">
      <formula>8223.307275</formula>
    </cfRule>
  </conditionalFormatting>
  <conditionalFormatting sqref="F536:M536 F537:L540 D536:D540">
    <cfRule type="cellIs" dxfId="108" priority="114" stopIfTrue="1" operator="equal">
      <formula>8223.307275</formula>
    </cfRule>
  </conditionalFormatting>
  <conditionalFormatting sqref="F540:M540 F541:L544 D540:D544">
    <cfRule type="cellIs" dxfId="107" priority="113" stopIfTrue="1" operator="equal">
      <formula>8223.307275</formula>
    </cfRule>
  </conditionalFormatting>
  <conditionalFormatting sqref="F540:M540 F541:L544 D540:D544">
    <cfRule type="cellIs" dxfId="106" priority="112" stopIfTrue="1" operator="equal">
      <formula>8223.307275</formula>
    </cfRule>
  </conditionalFormatting>
  <conditionalFormatting sqref="F579:M579 F580:L583 D579:D583">
    <cfRule type="cellIs" dxfId="105" priority="111" stopIfTrue="1" operator="equal">
      <formula>8223.307275</formula>
    </cfRule>
  </conditionalFormatting>
  <conditionalFormatting sqref="F579:M579 F580:L583 D579:D583">
    <cfRule type="cellIs" dxfId="104" priority="110" stopIfTrue="1" operator="equal">
      <formula>8223.307275</formula>
    </cfRule>
  </conditionalFormatting>
  <conditionalFormatting sqref="A166:IU187">
    <cfRule type="cellIs" dxfId="103" priority="107" stopIfTrue="1" operator="equal">
      <formula>8223.307275</formula>
    </cfRule>
  </conditionalFormatting>
  <conditionalFormatting sqref="A170:IU191">
    <cfRule type="cellIs" dxfId="102" priority="106" stopIfTrue="1" operator="equal">
      <formula>8223.307275</formula>
    </cfRule>
  </conditionalFormatting>
  <conditionalFormatting sqref="A168:IU189">
    <cfRule type="cellIs" dxfId="101" priority="105" stopIfTrue="1" operator="equal">
      <formula>8223.307275</formula>
    </cfRule>
  </conditionalFormatting>
  <conditionalFormatting sqref="F514:M514 F515:L518 D514:D518">
    <cfRule type="cellIs" dxfId="100" priority="104" stopIfTrue="1" operator="equal">
      <formula>8223.307275</formula>
    </cfRule>
  </conditionalFormatting>
  <conditionalFormatting sqref="F514:M514 F515:L518 D514:D518">
    <cfRule type="cellIs" dxfId="99" priority="103" stopIfTrue="1" operator="equal">
      <formula>8223.307275</formula>
    </cfRule>
  </conditionalFormatting>
  <conditionalFormatting sqref="F518:M518 F519:L522 D518:D522">
    <cfRule type="cellIs" dxfId="98" priority="102" stopIfTrue="1" operator="equal">
      <formula>8223.307275</formula>
    </cfRule>
  </conditionalFormatting>
  <conditionalFormatting sqref="F518:M518 F519:L522 D518:D522">
    <cfRule type="cellIs" dxfId="97" priority="101" stopIfTrue="1" operator="equal">
      <formula>8223.307275</formula>
    </cfRule>
  </conditionalFormatting>
  <conditionalFormatting sqref="F557:M557 F558:L561 D557:D561">
    <cfRule type="cellIs" dxfId="96" priority="100" stopIfTrue="1" operator="equal">
      <formula>8223.307275</formula>
    </cfRule>
  </conditionalFormatting>
  <conditionalFormatting sqref="F557:M557 F558:L561 D557:D561">
    <cfRule type="cellIs" dxfId="95" priority="99" stopIfTrue="1" operator="equal">
      <formula>8223.307275</formula>
    </cfRule>
  </conditionalFormatting>
  <conditionalFormatting sqref="A166:IU187">
    <cfRule type="cellIs" dxfId="94" priority="98" stopIfTrue="1" operator="equal">
      <formula>8223.307275</formula>
    </cfRule>
  </conditionalFormatting>
  <conditionalFormatting sqref="A170:IU191">
    <cfRule type="cellIs" dxfId="93" priority="97" stopIfTrue="1" operator="equal">
      <formula>8223.307275</formula>
    </cfRule>
  </conditionalFormatting>
  <conditionalFormatting sqref="A168:IU189">
    <cfRule type="cellIs" dxfId="92" priority="96" stopIfTrue="1" operator="equal">
      <formula>8223.307275</formula>
    </cfRule>
  </conditionalFormatting>
  <conditionalFormatting sqref="F514:M514 F515:L518 D514:D518">
    <cfRule type="cellIs" dxfId="91" priority="95" stopIfTrue="1" operator="equal">
      <formula>8223.307275</formula>
    </cfRule>
  </conditionalFormatting>
  <conditionalFormatting sqref="F514:M514 F515:L518 D514:D518">
    <cfRule type="cellIs" dxfId="90" priority="94" stopIfTrue="1" operator="equal">
      <formula>8223.307275</formula>
    </cfRule>
  </conditionalFormatting>
  <conditionalFormatting sqref="F518:M518 F519:L522 D518:D522">
    <cfRule type="cellIs" dxfId="89" priority="93" stopIfTrue="1" operator="equal">
      <formula>8223.307275</formula>
    </cfRule>
  </conditionalFormatting>
  <conditionalFormatting sqref="F518:M518 F519:L522 D518:D522">
    <cfRule type="cellIs" dxfId="88" priority="92" stopIfTrue="1" operator="equal">
      <formula>8223.307275</formula>
    </cfRule>
  </conditionalFormatting>
  <conditionalFormatting sqref="F557:M557 F558:L561 D557:D561">
    <cfRule type="cellIs" dxfId="87" priority="91" stopIfTrue="1" operator="equal">
      <formula>8223.307275</formula>
    </cfRule>
  </conditionalFormatting>
  <conditionalFormatting sqref="F557:M557 F558:L561 D557:D561">
    <cfRule type="cellIs" dxfId="86" priority="90" stopIfTrue="1" operator="equal">
      <formula>8223.307275</formula>
    </cfRule>
  </conditionalFormatting>
  <conditionalFormatting sqref="F173:M173 F174:L177 D173:D177">
    <cfRule type="cellIs" dxfId="85" priority="89" stopIfTrue="1" operator="equal">
      <formula>8223.307275</formula>
    </cfRule>
  </conditionalFormatting>
  <conditionalFormatting sqref="F584:M584 F585:L588 D584:D588">
    <cfRule type="cellIs" dxfId="84" priority="73" stopIfTrue="1" operator="equal">
      <formula>8223.307275</formula>
    </cfRule>
  </conditionalFormatting>
  <conditionalFormatting sqref="F584:M584 F585:L588 D584:D588">
    <cfRule type="cellIs" dxfId="83" priority="72" stopIfTrue="1" operator="equal">
      <formula>8223.307275</formula>
    </cfRule>
  </conditionalFormatting>
  <conditionalFormatting sqref="F532:M532 F533:L536 D532:D536">
    <cfRule type="cellIs" dxfId="82" priority="48" stopIfTrue="1" operator="equal">
      <formula>8223.307275</formula>
    </cfRule>
  </conditionalFormatting>
  <conditionalFormatting sqref="A186:IU207">
    <cfRule type="cellIs" dxfId="81" priority="47" stopIfTrue="1" operator="equal">
      <formula>8223.307275</formula>
    </cfRule>
  </conditionalFormatting>
  <conditionalFormatting sqref="A190:IU211">
    <cfRule type="cellIs" dxfId="80" priority="46" stopIfTrue="1" operator="equal">
      <formula>8223.307275</formula>
    </cfRule>
  </conditionalFormatting>
  <conditionalFormatting sqref="A188:IU209">
    <cfRule type="cellIs" dxfId="79" priority="45" stopIfTrue="1" operator="equal">
      <formula>8223.307275</formula>
    </cfRule>
  </conditionalFormatting>
  <conditionalFormatting sqref="F534:M534 F535:L538 D534:D538">
    <cfRule type="cellIs" dxfId="78" priority="44" stopIfTrue="1" operator="equal">
      <formula>8223.307275</formula>
    </cfRule>
  </conditionalFormatting>
  <conditionalFormatting sqref="F534:M534 F535:L538 D534:D538">
    <cfRule type="cellIs" dxfId="77" priority="43" stopIfTrue="1" operator="equal">
      <formula>8223.307275</formula>
    </cfRule>
  </conditionalFormatting>
  <conditionalFormatting sqref="F538:M538 F539:L542 D538:D542">
    <cfRule type="cellIs" dxfId="76" priority="42" stopIfTrue="1" operator="equal">
      <formula>8223.307275</formula>
    </cfRule>
  </conditionalFormatting>
  <conditionalFormatting sqref="F538:M538 F539:L542 D538:D542">
    <cfRule type="cellIs" dxfId="75" priority="41" stopIfTrue="1" operator="equal">
      <formula>8223.307275</formula>
    </cfRule>
  </conditionalFormatting>
  <conditionalFormatting sqref="F577:M577 F578:L581 D577:D581">
    <cfRule type="cellIs" dxfId="74" priority="40" stopIfTrue="1" operator="equal">
      <formula>8223.307275</formula>
    </cfRule>
  </conditionalFormatting>
  <conditionalFormatting sqref="F577:M577 F578:L581 D577:D581">
    <cfRule type="cellIs" dxfId="73" priority="39" stopIfTrue="1" operator="equal">
      <formula>8223.307275</formula>
    </cfRule>
  </conditionalFormatting>
  <conditionalFormatting sqref="A186:IU207">
    <cfRule type="cellIs" dxfId="72" priority="38" stopIfTrue="1" operator="equal">
      <formula>8223.307275</formula>
    </cfRule>
  </conditionalFormatting>
  <conditionalFormatting sqref="A190:IU211">
    <cfRule type="cellIs" dxfId="71" priority="37" stopIfTrue="1" operator="equal">
      <formula>8223.307275</formula>
    </cfRule>
  </conditionalFormatting>
  <conditionalFormatting sqref="A188:IU209">
    <cfRule type="cellIs" dxfId="70" priority="36" stopIfTrue="1" operator="equal">
      <formula>8223.307275</formula>
    </cfRule>
  </conditionalFormatting>
  <conditionalFormatting sqref="F534:M534 F535:L538 D534:D538">
    <cfRule type="cellIs" dxfId="69" priority="35" stopIfTrue="1" operator="equal">
      <formula>8223.307275</formula>
    </cfRule>
  </conditionalFormatting>
  <conditionalFormatting sqref="F534:M534 F535:L538 D534:D538">
    <cfRule type="cellIs" dxfId="68" priority="34" stopIfTrue="1" operator="equal">
      <formula>8223.307275</formula>
    </cfRule>
  </conditionalFormatting>
  <conditionalFormatting sqref="F538:M538 F539:L542 D538:D542">
    <cfRule type="cellIs" dxfId="67" priority="33" stopIfTrue="1" operator="equal">
      <formula>8223.307275</formula>
    </cfRule>
  </conditionalFormatting>
  <conditionalFormatting sqref="F538:M538 F539:L542 D538:D542">
    <cfRule type="cellIs" dxfId="66" priority="32" stopIfTrue="1" operator="equal">
      <formula>8223.307275</formula>
    </cfRule>
  </conditionalFormatting>
  <conditionalFormatting sqref="F577:M577 F578:L581 D577:D581">
    <cfRule type="cellIs" dxfId="65" priority="31" stopIfTrue="1" operator="equal">
      <formula>8223.307275</formula>
    </cfRule>
  </conditionalFormatting>
  <conditionalFormatting sqref="F577:M577 F578:L581 D577:D581">
    <cfRule type="cellIs" dxfId="64" priority="30" stopIfTrue="1" operator="equal">
      <formula>8223.307275</formula>
    </cfRule>
  </conditionalFormatting>
  <conditionalFormatting sqref="F193:M193 F194:L197 D193:D197 A181:IO192">
    <cfRule type="cellIs" dxfId="63" priority="29" stopIfTrue="1" operator="equal">
      <formula>8223.307275</formula>
    </cfRule>
  </conditionalFormatting>
  <conditionalFormatting sqref="A180:IU180">
    <cfRule type="cellIs" dxfId="62" priority="28" stopIfTrue="1" operator="equal">
      <formula>8223.307275</formula>
    </cfRule>
  </conditionalFormatting>
  <conditionalFormatting sqref="A180:HM180">
    <cfRule type="cellIs" dxfId="61" priority="27" stopIfTrue="1" operator="equal">
      <formula>8223.307275</formula>
    </cfRule>
  </conditionalFormatting>
  <conditionalFormatting sqref="C180">
    <cfRule type="cellIs" dxfId="60" priority="26" stopIfTrue="1" operator="equal">
      <formula>8223.307275</formula>
    </cfRule>
  </conditionalFormatting>
  <conditionalFormatting sqref="B180:C180">
    <cfRule type="cellIs" dxfId="59" priority="25" stopIfTrue="1" operator="equal">
      <formula>8223.307275</formula>
    </cfRule>
  </conditionalFormatting>
  <conditionalFormatting sqref="K180">
    <cfRule type="cellIs" dxfId="58" priority="24" stopIfTrue="1" operator="equal">
      <formula>8223.307275</formula>
    </cfRule>
  </conditionalFormatting>
  <conditionalFormatting sqref="A164:IU174">
    <cfRule type="cellIs" dxfId="57" priority="19" stopIfTrue="1" operator="equal">
      <formula>8223.307275</formula>
    </cfRule>
  </conditionalFormatting>
  <conditionalFormatting sqref="A177:IU179">
    <cfRule type="cellIs" dxfId="56" priority="18" stopIfTrue="1" operator="equal">
      <formula>8223.307275</formula>
    </cfRule>
  </conditionalFormatting>
  <conditionalFormatting sqref="A179:IU179">
    <cfRule type="cellIs" dxfId="55" priority="17" stopIfTrue="1" operator="equal">
      <formula>8223.307275</formula>
    </cfRule>
  </conditionalFormatting>
  <conditionalFormatting sqref="A177:IU178">
    <cfRule type="cellIs" dxfId="54" priority="16" stopIfTrue="1" operator="equal">
      <formula>8223.307275</formula>
    </cfRule>
  </conditionalFormatting>
  <conditionalFormatting sqref="A177:IU178">
    <cfRule type="cellIs" dxfId="53" priority="15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0"/>
  <sheetViews>
    <sheetView view="pageBreakPreview" topLeftCell="C1" zoomScale="130" zoomScaleNormal="100" zoomScaleSheetLayoutView="130" workbookViewId="0">
      <selection activeCell="D134" sqref="D134"/>
    </sheetView>
  </sheetViews>
  <sheetFormatPr defaultRowHeight="15" x14ac:dyDescent="0.25"/>
  <cols>
    <col min="1" max="1" width="3" style="51" customWidth="1"/>
    <col min="2" max="2" width="11.42578125" style="51" customWidth="1"/>
    <col min="3" max="3" width="30.140625" style="108" customWidth="1"/>
    <col min="4" max="4" width="7.42578125" style="51" customWidth="1"/>
    <col min="5" max="5" width="10.7109375" style="51" customWidth="1"/>
    <col min="6" max="7" width="8.7109375" style="51" customWidth="1"/>
    <col min="8" max="8" width="9.140625" style="51"/>
    <col min="9" max="9" width="8.5703125" style="51" customWidth="1"/>
    <col min="10" max="10" width="8.28515625" style="51" customWidth="1"/>
    <col min="11" max="11" width="9.140625" style="51" customWidth="1"/>
    <col min="12" max="12" width="8.28515625" style="51" customWidth="1"/>
    <col min="13" max="13" width="9.28515625" style="51" customWidth="1"/>
    <col min="14" max="256" width="9.140625" style="51"/>
    <col min="257" max="257" width="3.7109375" style="51" customWidth="1"/>
    <col min="258" max="258" width="8.7109375" style="51" customWidth="1"/>
    <col min="259" max="259" width="30.28515625" style="51" customWidth="1"/>
    <col min="260" max="260" width="8.42578125" style="51" customWidth="1"/>
    <col min="261" max="261" width="12" style="51" customWidth="1"/>
    <col min="262" max="262" width="11" style="51" customWidth="1"/>
    <col min="263" max="265" width="9.140625" style="51"/>
    <col min="266" max="266" width="8.28515625" style="51" customWidth="1"/>
    <col min="267" max="267" width="10.140625" style="51" customWidth="1"/>
    <col min="268" max="268" width="10.5703125" style="51" customWidth="1"/>
    <col min="269" max="269" width="8.140625" style="51" customWidth="1"/>
    <col min="270" max="512" width="9.140625" style="51"/>
    <col min="513" max="513" width="3.7109375" style="51" customWidth="1"/>
    <col min="514" max="514" width="8.7109375" style="51" customWidth="1"/>
    <col min="515" max="515" width="30.28515625" style="51" customWidth="1"/>
    <col min="516" max="516" width="8.42578125" style="51" customWidth="1"/>
    <col min="517" max="517" width="12" style="51" customWidth="1"/>
    <col min="518" max="518" width="11" style="51" customWidth="1"/>
    <col min="519" max="521" width="9.140625" style="51"/>
    <col min="522" max="522" width="8.28515625" style="51" customWidth="1"/>
    <col min="523" max="523" width="10.140625" style="51" customWidth="1"/>
    <col min="524" max="524" width="10.5703125" style="51" customWidth="1"/>
    <col min="525" max="525" width="8.140625" style="51" customWidth="1"/>
    <col min="526" max="768" width="9.140625" style="51"/>
    <col min="769" max="769" width="3.7109375" style="51" customWidth="1"/>
    <col min="770" max="770" width="8.7109375" style="51" customWidth="1"/>
    <col min="771" max="771" width="30.28515625" style="51" customWidth="1"/>
    <col min="772" max="772" width="8.42578125" style="51" customWidth="1"/>
    <col min="773" max="773" width="12" style="51" customWidth="1"/>
    <col min="774" max="774" width="11" style="51" customWidth="1"/>
    <col min="775" max="777" width="9.140625" style="51"/>
    <col min="778" max="778" width="8.28515625" style="51" customWidth="1"/>
    <col min="779" max="779" width="10.140625" style="51" customWidth="1"/>
    <col min="780" max="780" width="10.5703125" style="51" customWidth="1"/>
    <col min="781" max="781" width="8.140625" style="51" customWidth="1"/>
    <col min="782" max="1024" width="9.140625" style="51"/>
    <col min="1025" max="1025" width="3.7109375" style="51" customWidth="1"/>
    <col min="1026" max="1026" width="8.7109375" style="51" customWidth="1"/>
    <col min="1027" max="1027" width="30.28515625" style="51" customWidth="1"/>
    <col min="1028" max="1028" width="8.42578125" style="51" customWidth="1"/>
    <col min="1029" max="1029" width="12" style="51" customWidth="1"/>
    <col min="1030" max="1030" width="11" style="51" customWidth="1"/>
    <col min="1031" max="1033" width="9.140625" style="51"/>
    <col min="1034" max="1034" width="8.28515625" style="51" customWidth="1"/>
    <col min="1035" max="1035" width="10.140625" style="51" customWidth="1"/>
    <col min="1036" max="1036" width="10.5703125" style="51" customWidth="1"/>
    <col min="1037" max="1037" width="8.140625" style="51" customWidth="1"/>
    <col min="1038" max="1280" width="9.140625" style="51"/>
    <col min="1281" max="1281" width="3.7109375" style="51" customWidth="1"/>
    <col min="1282" max="1282" width="8.7109375" style="51" customWidth="1"/>
    <col min="1283" max="1283" width="30.28515625" style="51" customWidth="1"/>
    <col min="1284" max="1284" width="8.42578125" style="51" customWidth="1"/>
    <col min="1285" max="1285" width="12" style="51" customWidth="1"/>
    <col min="1286" max="1286" width="11" style="51" customWidth="1"/>
    <col min="1287" max="1289" width="9.140625" style="51"/>
    <col min="1290" max="1290" width="8.28515625" style="51" customWidth="1"/>
    <col min="1291" max="1291" width="10.140625" style="51" customWidth="1"/>
    <col min="1292" max="1292" width="10.5703125" style="51" customWidth="1"/>
    <col min="1293" max="1293" width="8.140625" style="51" customWidth="1"/>
    <col min="1294" max="1536" width="9.140625" style="51"/>
    <col min="1537" max="1537" width="3.7109375" style="51" customWidth="1"/>
    <col min="1538" max="1538" width="8.7109375" style="51" customWidth="1"/>
    <col min="1539" max="1539" width="30.28515625" style="51" customWidth="1"/>
    <col min="1540" max="1540" width="8.42578125" style="51" customWidth="1"/>
    <col min="1541" max="1541" width="12" style="51" customWidth="1"/>
    <col min="1542" max="1542" width="11" style="51" customWidth="1"/>
    <col min="1543" max="1545" width="9.140625" style="51"/>
    <col min="1546" max="1546" width="8.28515625" style="51" customWidth="1"/>
    <col min="1547" max="1547" width="10.140625" style="51" customWidth="1"/>
    <col min="1548" max="1548" width="10.5703125" style="51" customWidth="1"/>
    <col min="1549" max="1549" width="8.140625" style="51" customWidth="1"/>
    <col min="1550" max="1792" width="9.140625" style="51"/>
    <col min="1793" max="1793" width="3.7109375" style="51" customWidth="1"/>
    <col min="1794" max="1794" width="8.7109375" style="51" customWidth="1"/>
    <col min="1795" max="1795" width="30.28515625" style="51" customWidth="1"/>
    <col min="1796" max="1796" width="8.42578125" style="51" customWidth="1"/>
    <col min="1797" max="1797" width="12" style="51" customWidth="1"/>
    <col min="1798" max="1798" width="11" style="51" customWidth="1"/>
    <col min="1799" max="1801" width="9.140625" style="51"/>
    <col min="1802" max="1802" width="8.28515625" style="51" customWidth="1"/>
    <col min="1803" max="1803" width="10.140625" style="51" customWidth="1"/>
    <col min="1804" max="1804" width="10.5703125" style="51" customWidth="1"/>
    <col min="1805" max="1805" width="8.140625" style="51" customWidth="1"/>
    <col min="1806" max="2048" width="9.140625" style="51"/>
    <col min="2049" max="2049" width="3.7109375" style="51" customWidth="1"/>
    <col min="2050" max="2050" width="8.7109375" style="51" customWidth="1"/>
    <col min="2051" max="2051" width="30.28515625" style="51" customWidth="1"/>
    <col min="2052" max="2052" width="8.42578125" style="51" customWidth="1"/>
    <col min="2053" max="2053" width="12" style="51" customWidth="1"/>
    <col min="2054" max="2054" width="11" style="51" customWidth="1"/>
    <col min="2055" max="2057" width="9.140625" style="51"/>
    <col min="2058" max="2058" width="8.28515625" style="51" customWidth="1"/>
    <col min="2059" max="2059" width="10.140625" style="51" customWidth="1"/>
    <col min="2060" max="2060" width="10.5703125" style="51" customWidth="1"/>
    <col min="2061" max="2061" width="8.140625" style="51" customWidth="1"/>
    <col min="2062" max="2304" width="9.140625" style="51"/>
    <col min="2305" max="2305" width="3.7109375" style="51" customWidth="1"/>
    <col min="2306" max="2306" width="8.7109375" style="51" customWidth="1"/>
    <col min="2307" max="2307" width="30.28515625" style="51" customWidth="1"/>
    <col min="2308" max="2308" width="8.42578125" style="51" customWidth="1"/>
    <col min="2309" max="2309" width="12" style="51" customWidth="1"/>
    <col min="2310" max="2310" width="11" style="51" customWidth="1"/>
    <col min="2311" max="2313" width="9.140625" style="51"/>
    <col min="2314" max="2314" width="8.28515625" style="51" customWidth="1"/>
    <col min="2315" max="2315" width="10.140625" style="51" customWidth="1"/>
    <col min="2316" max="2316" width="10.5703125" style="51" customWidth="1"/>
    <col min="2317" max="2317" width="8.140625" style="51" customWidth="1"/>
    <col min="2318" max="2560" width="9.140625" style="51"/>
    <col min="2561" max="2561" width="3.7109375" style="51" customWidth="1"/>
    <col min="2562" max="2562" width="8.7109375" style="51" customWidth="1"/>
    <col min="2563" max="2563" width="30.28515625" style="51" customWidth="1"/>
    <col min="2564" max="2564" width="8.42578125" style="51" customWidth="1"/>
    <col min="2565" max="2565" width="12" style="51" customWidth="1"/>
    <col min="2566" max="2566" width="11" style="51" customWidth="1"/>
    <col min="2567" max="2569" width="9.140625" style="51"/>
    <col min="2570" max="2570" width="8.28515625" style="51" customWidth="1"/>
    <col min="2571" max="2571" width="10.140625" style="51" customWidth="1"/>
    <col min="2572" max="2572" width="10.5703125" style="51" customWidth="1"/>
    <col min="2573" max="2573" width="8.140625" style="51" customWidth="1"/>
    <col min="2574" max="2816" width="9.140625" style="51"/>
    <col min="2817" max="2817" width="3.7109375" style="51" customWidth="1"/>
    <col min="2818" max="2818" width="8.7109375" style="51" customWidth="1"/>
    <col min="2819" max="2819" width="30.28515625" style="51" customWidth="1"/>
    <col min="2820" max="2820" width="8.42578125" style="51" customWidth="1"/>
    <col min="2821" max="2821" width="12" style="51" customWidth="1"/>
    <col min="2822" max="2822" width="11" style="51" customWidth="1"/>
    <col min="2823" max="2825" width="9.140625" style="51"/>
    <col min="2826" max="2826" width="8.28515625" style="51" customWidth="1"/>
    <col min="2827" max="2827" width="10.140625" style="51" customWidth="1"/>
    <col min="2828" max="2828" width="10.5703125" style="51" customWidth="1"/>
    <col min="2829" max="2829" width="8.140625" style="51" customWidth="1"/>
    <col min="2830" max="3072" width="9.140625" style="51"/>
    <col min="3073" max="3073" width="3.7109375" style="51" customWidth="1"/>
    <col min="3074" max="3074" width="8.7109375" style="51" customWidth="1"/>
    <col min="3075" max="3075" width="30.28515625" style="51" customWidth="1"/>
    <col min="3076" max="3076" width="8.42578125" style="51" customWidth="1"/>
    <col min="3077" max="3077" width="12" style="51" customWidth="1"/>
    <col min="3078" max="3078" width="11" style="51" customWidth="1"/>
    <col min="3079" max="3081" width="9.140625" style="51"/>
    <col min="3082" max="3082" width="8.28515625" style="51" customWidth="1"/>
    <col min="3083" max="3083" width="10.140625" style="51" customWidth="1"/>
    <col min="3084" max="3084" width="10.5703125" style="51" customWidth="1"/>
    <col min="3085" max="3085" width="8.140625" style="51" customWidth="1"/>
    <col min="3086" max="3328" width="9.140625" style="51"/>
    <col min="3329" max="3329" width="3.7109375" style="51" customWidth="1"/>
    <col min="3330" max="3330" width="8.7109375" style="51" customWidth="1"/>
    <col min="3331" max="3331" width="30.28515625" style="51" customWidth="1"/>
    <col min="3332" max="3332" width="8.42578125" style="51" customWidth="1"/>
    <col min="3333" max="3333" width="12" style="51" customWidth="1"/>
    <col min="3334" max="3334" width="11" style="51" customWidth="1"/>
    <col min="3335" max="3337" width="9.140625" style="51"/>
    <col min="3338" max="3338" width="8.28515625" style="51" customWidth="1"/>
    <col min="3339" max="3339" width="10.140625" style="51" customWidth="1"/>
    <col min="3340" max="3340" width="10.5703125" style="51" customWidth="1"/>
    <col min="3341" max="3341" width="8.140625" style="51" customWidth="1"/>
    <col min="3342" max="3584" width="9.140625" style="51"/>
    <col min="3585" max="3585" width="3.7109375" style="51" customWidth="1"/>
    <col min="3586" max="3586" width="8.7109375" style="51" customWidth="1"/>
    <col min="3587" max="3587" width="30.28515625" style="51" customWidth="1"/>
    <col min="3588" max="3588" width="8.42578125" style="51" customWidth="1"/>
    <col min="3589" max="3589" width="12" style="51" customWidth="1"/>
    <col min="3590" max="3590" width="11" style="51" customWidth="1"/>
    <col min="3591" max="3593" width="9.140625" style="51"/>
    <col min="3594" max="3594" width="8.28515625" style="51" customWidth="1"/>
    <col min="3595" max="3595" width="10.140625" style="51" customWidth="1"/>
    <col min="3596" max="3596" width="10.5703125" style="51" customWidth="1"/>
    <col min="3597" max="3597" width="8.140625" style="51" customWidth="1"/>
    <col min="3598" max="3840" width="9.140625" style="51"/>
    <col min="3841" max="3841" width="3.7109375" style="51" customWidth="1"/>
    <col min="3842" max="3842" width="8.7109375" style="51" customWidth="1"/>
    <col min="3843" max="3843" width="30.28515625" style="51" customWidth="1"/>
    <col min="3844" max="3844" width="8.42578125" style="51" customWidth="1"/>
    <col min="3845" max="3845" width="12" style="51" customWidth="1"/>
    <col min="3846" max="3846" width="11" style="51" customWidth="1"/>
    <col min="3847" max="3849" width="9.140625" style="51"/>
    <col min="3850" max="3850" width="8.28515625" style="51" customWidth="1"/>
    <col min="3851" max="3851" width="10.140625" style="51" customWidth="1"/>
    <col min="3852" max="3852" width="10.5703125" style="51" customWidth="1"/>
    <col min="3853" max="3853" width="8.140625" style="51" customWidth="1"/>
    <col min="3854" max="4096" width="9.140625" style="51"/>
    <col min="4097" max="4097" width="3.7109375" style="51" customWidth="1"/>
    <col min="4098" max="4098" width="8.7109375" style="51" customWidth="1"/>
    <col min="4099" max="4099" width="30.28515625" style="51" customWidth="1"/>
    <col min="4100" max="4100" width="8.42578125" style="51" customWidth="1"/>
    <col min="4101" max="4101" width="12" style="51" customWidth="1"/>
    <col min="4102" max="4102" width="11" style="51" customWidth="1"/>
    <col min="4103" max="4105" width="9.140625" style="51"/>
    <col min="4106" max="4106" width="8.28515625" style="51" customWidth="1"/>
    <col min="4107" max="4107" width="10.140625" style="51" customWidth="1"/>
    <col min="4108" max="4108" width="10.5703125" style="51" customWidth="1"/>
    <col min="4109" max="4109" width="8.140625" style="51" customWidth="1"/>
    <col min="4110" max="4352" width="9.140625" style="51"/>
    <col min="4353" max="4353" width="3.7109375" style="51" customWidth="1"/>
    <col min="4354" max="4354" width="8.7109375" style="51" customWidth="1"/>
    <col min="4355" max="4355" width="30.28515625" style="51" customWidth="1"/>
    <col min="4356" max="4356" width="8.42578125" style="51" customWidth="1"/>
    <col min="4357" max="4357" width="12" style="51" customWidth="1"/>
    <col min="4358" max="4358" width="11" style="51" customWidth="1"/>
    <col min="4359" max="4361" width="9.140625" style="51"/>
    <col min="4362" max="4362" width="8.28515625" style="51" customWidth="1"/>
    <col min="4363" max="4363" width="10.140625" style="51" customWidth="1"/>
    <col min="4364" max="4364" width="10.5703125" style="51" customWidth="1"/>
    <col min="4365" max="4365" width="8.140625" style="51" customWidth="1"/>
    <col min="4366" max="4608" width="9.140625" style="51"/>
    <col min="4609" max="4609" width="3.7109375" style="51" customWidth="1"/>
    <col min="4610" max="4610" width="8.7109375" style="51" customWidth="1"/>
    <col min="4611" max="4611" width="30.28515625" style="51" customWidth="1"/>
    <col min="4612" max="4612" width="8.42578125" style="51" customWidth="1"/>
    <col min="4613" max="4613" width="12" style="51" customWidth="1"/>
    <col min="4614" max="4614" width="11" style="51" customWidth="1"/>
    <col min="4615" max="4617" width="9.140625" style="51"/>
    <col min="4618" max="4618" width="8.28515625" style="51" customWidth="1"/>
    <col min="4619" max="4619" width="10.140625" style="51" customWidth="1"/>
    <col min="4620" max="4620" width="10.5703125" style="51" customWidth="1"/>
    <col min="4621" max="4621" width="8.140625" style="51" customWidth="1"/>
    <col min="4622" max="4864" width="9.140625" style="51"/>
    <col min="4865" max="4865" width="3.7109375" style="51" customWidth="1"/>
    <col min="4866" max="4866" width="8.7109375" style="51" customWidth="1"/>
    <col min="4867" max="4867" width="30.28515625" style="51" customWidth="1"/>
    <col min="4868" max="4868" width="8.42578125" style="51" customWidth="1"/>
    <col min="4869" max="4869" width="12" style="51" customWidth="1"/>
    <col min="4870" max="4870" width="11" style="51" customWidth="1"/>
    <col min="4871" max="4873" width="9.140625" style="51"/>
    <col min="4874" max="4874" width="8.28515625" style="51" customWidth="1"/>
    <col min="4875" max="4875" width="10.140625" style="51" customWidth="1"/>
    <col min="4876" max="4876" width="10.5703125" style="51" customWidth="1"/>
    <col min="4877" max="4877" width="8.140625" style="51" customWidth="1"/>
    <col min="4878" max="5120" width="9.140625" style="51"/>
    <col min="5121" max="5121" width="3.7109375" style="51" customWidth="1"/>
    <col min="5122" max="5122" width="8.7109375" style="51" customWidth="1"/>
    <col min="5123" max="5123" width="30.28515625" style="51" customWidth="1"/>
    <col min="5124" max="5124" width="8.42578125" style="51" customWidth="1"/>
    <col min="5125" max="5125" width="12" style="51" customWidth="1"/>
    <col min="5126" max="5126" width="11" style="51" customWidth="1"/>
    <col min="5127" max="5129" width="9.140625" style="51"/>
    <col min="5130" max="5130" width="8.28515625" style="51" customWidth="1"/>
    <col min="5131" max="5131" width="10.140625" style="51" customWidth="1"/>
    <col min="5132" max="5132" width="10.5703125" style="51" customWidth="1"/>
    <col min="5133" max="5133" width="8.140625" style="51" customWidth="1"/>
    <col min="5134" max="5376" width="9.140625" style="51"/>
    <col min="5377" max="5377" width="3.7109375" style="51" customWidth="1"/>
    <col min="5378" max="5378" width="8.7109375" style="51" customWidth="1"/>
    <col min="5379" max="5379" width="30.28515625" style="51" customWidth="1"/>
    <col min="5380" max="5380" width="8.42578125" style="51" customWidth="1"/>
    <col min="5381" max="5381" width="12" style="51" customWidth="1"/>
    <col min="5382" max="5382" width="11" style="51" customWidth="1"/>
    <col min="5383" max="5385" width="9.140625" style="51"/>
    <col min="5386" max="5386" width="8.28515625" style="51" customWidth="1"/>
    <col min="5387" max="5387" width="10.140625" style="51" customWidth="1"/>
    <col min="5388" max="5388" width="10.5703125" style="51" customWidth="1"/>
    <col min="5389" max="5389" width="8.140625" style="51" customWidth="1"/>
    <col min="5390" max="5632" width="9.140625" style="51"/>
    <col min="5633" max="5633" width="3.7109375" style="51" customWidth="1"/>
    <col min="5634" max="5634" width="8.7109375" style="51" customWidth="1"/>
    <col min="5635" max="5635" width="30.28515625" style="51" customWidth="1"/>
    <col min="5636" max="5636" width="8.42578125" style="51" customWidth="1"/>
    <col min="5637" max="5637" width="12" style="51" customWidth="1"/>
    <col min="5638" max="5638" width="11" style="51" customWidth="1"/>
    <col min="5639" max="5641" width="9.140625" style="51"/>
    <col min="5642" max="5642" width="8.28515625" style="51" customWidth="1"/>
    <col min="5643" max="5643" width="10.140625" style="51" customWidth="1"/>
    <col min="5644" max="5644" width="10.5703125" style="51" customWidth="1"/>
    <col min="5645" max="5645" width="8.140625" style="51" customWidth="1"/>
    <col min="5646" max="5888" width="9.140625" style="51"/>
    <col min="5889" max="5889" width="3.7109375" style="51" customWidth="1"/>
    <col min="5890" max="5890" width="8.7109375" style="51" customWidth="1"/>
    <col min="5891" max="5891" width="30.28515625" style="51" customWidth="1"/>
    <col min="5892" max="5892" width="8.42578125" style="51" customWidth="1"/>
    <col min="5893" max="5893" width="12" style="51" customWidth="1"/>
    <col min="5894" max="5894" width="11" style="51" customWidth="1"/>
    <col min="5895" max="5897" width="9.140625" style="51"/>
    <col min="5898" max="5898" width="8.28515625" style="51" customWidth="1"/>
    <col min="5899" max="5899" width="10.140625" style="51" customWidth="1"/>
    <col min="5900" max="5900" width="10.5703125" style="51" customWidth="1"/>
    <col min="5901" max="5901" width="8.140625" style="51" customWidth="1"/>
    <col min="5902" max="6144" width="9.140625" style="51"/>
    <col min="6145" max="6145" width="3.7109375" style="51" customWidth="1"/>
    <col min="6146" max="6146" width="8.7109375" style="51" customWidth="1"/>
    <col min="6147" max="6147" width="30.28515625" style="51" customWidth="1"/>
    <col min="6148" max="6148" width="8.42578125" style="51" customWidth="1"/>
    <col min="6149" max="6149" width="12" style="51" customWidth="1"/>
    <col min="6150" max="6150" width="11" style="51" customWidth="1"/>
    <col min="6151" max="6153" width="9.140625" style="51"/>
    <col min="6154" max="6154" width="8.28515625" style="51" customWidth="1"/>
    <col min="6155" max="6155" width="10.140625" style="51" customWidth="1"/>
    <col min="6156" max="6156" width="10.5703125" style="51" customWidth="1"/>
    <col min="6157" max="6157" width="8.140625" style="51" customWidth="1"/>
    <col min="6158" max="6400" width="9.140625" style="51"/>
    <col min="6401" max="6401" width="3.7109375" style="51" customWidth="1"/>
    <col min="6402" max="6402" width="8.7109375" style="51" customWidth="1"/>
    <col min="6403" max="6403" width="30.28515625" style="51" customWidth="1"/>
    <col min="6404" max="6404" width="8.42578125" style="51" customWidth="1"/>
    <col min="6405" max="6405" width="12" style="51" customWidth="1"/>
    <col min="6406" max="6406" width="11" style="51" customWidth="1"/>
    <col min="6407" max="6409" width="9.140625" style="51"/>
    <col min="6410" max="6410" width="8.28515625" style="51" customWidth="1"/>
    <col min="6411" max="6411" width="10.140625" style="51" customWidth="1"/>
    <col min="6412" max="6412" width="10.5703125" style="51" customWidth="1"/>
    <col min="6413" max="6413" width="8.140625" style="51" customWidth="1"/>
    <col min="6414" max="6656" width="9.140625" style="51"/>
    <col min="6657" max="6657" width="3.7109375" style="51" customWidth="1"/>
    <col min="6658" max="6658" width="8.7109375" style="51" customWidth="1"/>
    <col min="6659" max="6659" width="30.28515625" style="51" customWidth="1"/>
    <col min="6660" max="6660" width="8.42578125" style="51" customWidth="1"/>
    <col min="6661" max="6661" width="12" style="51" customWidth="1"/>
    <col min="6662" max="6662" width="11" style="51" customWidth="1"/>
    <col min="6663" max="6665" width="9.140625" style="51"/>
    <col min="6666" max="6666" width="8.28515625" style="51" customWidth="1"/>
    <col min="6667" max="6667" width="10.140625" style="51" customWidth="1"/>
    <col min="6668" max="6668" width="10.5703125" style="51" customWidth="1"/>
    <col min="6669" max="6669" width="8.140625" style="51" customWidth="1"/>
    <col min="6670" max="6912" width="9.140625" style="51"/>
    <col min="6913" max="6913" width="3.7109375" style="51" customWidth="1"/>
    <col min="6914" max="6914" width="8.7109375" style="51" customWidth="1"/>
    <col min="6915" max="6915" width="30.28515625" style="51" customWidth="1"/>
    <col min="6916" max="6916" width="8.42578125" style="51" customWidth="1"/>
    <col min="6917" max="6917" width="12" style="51" customWidth="1"/>
    <col min="6918" max="6918" width="11" style="51" customWidth="1"/>
    <col min="6919" max="6921" width="9.140625" style="51"/>
    <col min="6922" max="6922" width="8.28515625" style="51" customWidth="1"/>
    <col min="6923" max="6923" width="10.140625" style="51" customWidth="1"/>
    <col min="6924" max="6924" width="10.5703125" style="51" customWidth="1"/>
    <col min="6925" max="6925" width="8.140625" style="51" customWidth="1"/>
    <col min="6926" max="7168" width="9.140625" style="51"/>
    <col min="7169" max="7169" width="3.7109375" style="51" customWidth="1"/>
    <col min="7170" max="7170" width="8.7109375" style="51" customWidth="1"/>
    <col min="7171" max="7171" width="30.28515625" style="51" customWidth="1"/>
    <col min="7172" max="7172" width="8.42578125" style="51" customWidth="1"/>
    <col min="7173" max="7173" width="12" style="51" customWidth="1"/>
    <col min="7174" max="7174" width="11" style="51" customWidth="1"/>
    <col min="7175" max="7177" width="9.140625" style="51"/>
    <col min="7178" max="7178" width="8.28515625" style="51" customWidth="1"/>
    <col min="7179" max="7179" width="10.140625" style="51" customWidth="1"/>
    <col min="7180" max="7180" width="10.5703125" style="51" customWidth="1"/>
    <col min="7181" max="7181" width="8.140625" style="51" customWidth="1"/>
    <col min="7182" max="7424" width="9.140625" style="51"/>
    <col min="7425" max="7425" width="3.7109375" style="51" customWidth="1"/>
    <col min="7426" max="7426" width="8.7109375" style="51" customWidth="1"/>
    <col min="7427" max="7427" width="30.28515625" style="51" customWidth="1"/>
    <col min="7428" max="7428" width="8.42578125" style="51" customWidth="1"/>
    <col min="7429" max="7429" width="12" style="51" customWidth="1"/>
    <col min="7430" max="7430" width="11" style="51" customWidth="1"/>
    <col min="7431" max="7433" width="9.140625" style="51"/>
    <col min="7434" max="7434" width="8.28515625" style="51" customWidth="1"/>
    <col min="7435" max="7435" width="10.140625" style="51" customWidth="1"/>
    <col min="7436" max="7436" width="10.5703125" style="51" customWidth="1"/>
    <col min="7437" max="7437" width="8.140625" style="51" customWidth="1"/>
    <col min="7438" max="7680" width="9.140625" style="51"/>
    <col min="7681" max="7681" width="3.7109375" style="51" customWidth="1"/>
    <col min="7682" max="7682" width="8.7109375" style="51" customWidth="1"/>
    <col min="7683" max="7683" width="30.28515625" style="51" customWidth="1"/>
    <col min="7684" max="7684" width="8.42578125" style="51" customWidth="1"/>
    <col min="7685" max="7685" width="12" style="51" customWidth="1"/>
    <col min="7686" max="7686" width="11" style="51" customWidth="1"/>
    <col min="7687" max="7689" width="9.140625" style="51"/>
    <col min="7690" max="7690" width="8.28515625" style="51" customWidth="1"/>
    <col min="7691" max="7691" width="10.140625" style="51" customWidth="1"/>
    <col min="7692" max="7692" width="10.5703125" style="51" customWidth="1"/>
    <col min="7693" max="7693" width="8.140625" style="51" customWidth="1"/>
    <col min="7694" max="7936" width="9.140625" style="51"/>
    <col min="7937" max="7937" width="3.7109375" style="51" customWidth="1"/>
    <col min="7938" max="7938" width="8.7109375" style="51" customWidth="1"/>
    <col min="7939" max="7939" width="30.28515625" style="51" customWidth="1"/>
    <col min="7940" max="7940" width="8.42578125" style="51" customWidth="1"/>
    <col min="7941" max="7941" width="12" style="51" customWidth="1"/>
    <col min="7942" max="7942" width="11" style="51" customWidth="1"/>
    <col min="7943" max="7945" width="9.140625" style="51"/>
    <col min="7946" max="7946" width="8.28515625" style="51" customWidth="1"/>
    <col min="7947" max="7947" width="10.140625" style="51" customWidth="1"/>
    <col min="7948" max="7948" width="10.5703125" style="51" customWidth="1"/>
    <col min="7949" max="7949" width="8.140625" style="51" customWidth="1"/>
    <col min="7950" max="8192" width="9.140625" style="51"/>
    <col min="8193" max="8193" width="3.7109375" style="51" customWidth="1"/>
    <col min="8194" max="8194" width="8.7109375" style="51" customWidth="1"/>
    <col min="8195" max="8195" width="30.28515625" style="51" customWidth="1"/>
    <col min="8196" max="8196" width="8.42578125" style="51" customWidth="1"/>
    <col min="8197" max="8197" width="12" style="51" customWidth="1"/>
    <col min="8198" max="8198" width="11" style="51" customWidth="1"/>
    <col min="8199" max="8201" width="9.140625" style="51"/>
    <col min="8202" max="8202" width="8.28515625" style="51" customWidth="1"/>
    <col min="8203" max="8203" width="10.140625" style="51" customWidth="1"/>
    <col min="8204" max="8204" width="10.5703125" style="51" customWidth="1"/>
    <col min="8205" max="8205" width="8.140625" style="51" customWidth="1"/>
    <col min="8206" max="8448" width="9.140625" style="51"/>
    <col min="8449" max="8449" width="3.7109375" style="51" customWidth="1"/>
    <col min="8450" max="8450" width="8.7109375" style="51" customWidth="1"/>
    <col min="8451" max="8451" width="30.28515625" style="51" customWidth="1"/>
    <col min="8452" max="8452" width="8.42578125" style="51" customWidth="1"/>
    <col min="8453" max="8453" width="12" style="51" customWidth="1"/>
    <col min="8454" max="8454" width="11" style="51" customWidth="1"/>
    <col min="8455" max="8457" width="9.140625" style="51"/>
    <col min="8458" max="8458" width="8.28515625" style="51" customWidth="1"/>
    <col min="8459" max="8459" width="10.140625" style="51" customWidth="1"/>
    <col min="8460" max="8460" width="10.5703125" style="51" customWidth="1"/>
    <col min="8461" max="8461" width="8.140625" style="51" customWidth="1"/>
    <col min="8462" max="8704" width="9.140625" style="51"/>
    <col min="8705" max="8705" width="3.7109375" style="51" customWidth="1"/>
    <col min="8706" max="8706" width="8.7109375" style="51" customWidth="1"/>
    <col min="8707" max="8707" width="30.28515625" style="51" customWidth="1"/>
    <col min="8708" max="8708" width="8.42578125" style="51" customWidth="1"/>
    <col min="8709" max="8709" width="12" style="51" customWidth="1"/>
    <col min="8710" max="8710" width="11" style="51" customWidth="1"/>
    <col min="8711" max="8713" width="9.140625" style="51"/>
    <col min="8714" max="8714" width="8.28515625" style="51" customWidth="1"/>
    <col min="8715" max="8715" width="10.140625" style="51" customWidth="1"/>
    <col min="8716" max="8716" width="10.5703125" style="51" customWidth="1"/>
    <col min="8717" max="8717" width="8.140625" style="51" customWidth="1"/>
    <col min="8718" max="8960" width="9.140625" style="51"/>
    <col min="8961" max="8961" width="3.7109375" style="51" customWidth="1"/>
    <col min="8962" max="8962" width="8.7109375" style="51" customWidth="1"/>
    <col min="8963" max="8963" width="30.28515625" style="51" customWidth="1"/>
    <col min="8964" max="8964" width="8.42578125" style="51" customWidth="1"/>
    <col min="8965" max="8965" width="12" style="51" customWidth="1"/>
    <col min="8966" max="8966" width="11" style="51" customWidth="1"/>
    <col min="8967" max="8969" width="9.140625" style="51"/>
    <col min="8970" max="8970" width="8.28515625" style="51" customWidth="1"/>
    <col min="8971" max="8971" width="10.140625" style="51" customWidth="1"/>
    <col min="8972" max="8972" width="10.5703125" style="51" customWidth="1"/>
    <col min="8973" max="8973" width="8.140625" style="51" customWidth="1"/>
    <col min="8974" max="9216" width="9.140625" style="51"/>
    <col min="9217" max="9217" width="3.7109375" style="51" customWidth="1"/>
    <col min="9218" max="9218" width="8.7109375" style="51" customWidth="1"/>
    <col min="9219" max="9219" width="30.28515625" style="51" customWidth="1"/>
    <col min="9220" max="9220" width="8.42578125" style="51" customWidth="1"/>
    <col min="9221" max="9221" width="12" style="51" customWidth="1"/>
    <col min="9222" max="9222" width="11" style="51" customWidth="1"/>
    <col min="9223" max="9225" width="9.140625" style="51"/>
    <col min="9226" max="9226" width="8.28515625" style="51" customWidth="1"/>
    <col min="9227" max="9227" width="10.140625" style="51" customWidth="1"/>
    <col min="9228" max="9228" width="10.5703125" style="51" customWidth="1"/>
    <col min="9229" max="9229" width="8.140625" style="51" customWidth="1"/>
    <col min="9230" max="9472" width="9.140625" style="51"/>
    <col min="9473" max="9473" width="3.7109375" style="51" customWidth="1"/>
    <col min="9474" max="9474" width="8.7109375" style="51" customWidth="1"/>
    <col min="9475" max="9475" width="30.28515625" style="51" customWidth="1"/>
    <col min="9476" max="9476" width="8.42578125" style="51" customWidth="1"/>
    <col min="9477" max="9477" width="12" style="51" customWidth="1"/>
    <col min="9478" max="9478" width="11" style="51" customWidth="1"/>
    <col min="9479" max="9481" width="9.140625" style="51"/>
    <col min="9482" max="9482" width="8.28515625" style="51" customWidth="1"/>
    <col min="9483" max="9483" width="10.140625" style="51" customWidth="1"/>
    <col min="9484" max="9484" width="10.5703125" style="51" customWidth="1"/>
    <col min="9485" max="9485" width="8.140625" style="51" customWidth="1"/>
    <col min="9486" max="9728" width="9.140625" style="51"/>
    <col min="9729" max="9729" width="3.7109375" style="51" customWidth="1"/>
    <col min="9730" max="9730" width="8.7109375" style="51" customWidth="1"/>
    <col min="9731" max="9731" width="30.28515625" style="51" customWidth="1"/>
    <col min="9732" max="9732" width="8.42578125" style="51" customWidth="1"/>
    <col min="9733" max="9733" width="12" style="51" customWidth="1"/>
    <col min="9734" max="9734" width="11" style="51" customWidth="1"/>
    <col min="9735" max="9737" width="9.140625" style="51"/>
    <col min="9738" max="9738" width="8.28515625" style="51" customWidth="1"/>
    <col min="9739" max="9739" width="10.140625" style="51" customWidth="1"/>
    <col min="9740" max="9740" width="10.5703125" style="51" customWidth="1"/>
    <col min="9741" max="9741" width="8.140625" style="51" customWidth="1"/>
    <col min="9742" max="9984" width="9.140625" style="51"/>
    <col min="9985" max="9985" width="3.7109375" style="51" customWidth="1"/>
    <col min="9986" max="9986" width="8.7109375" style="51" customWidth="1"/>
    <col min="9987" max="9987" width="30.28515625" style="51" customWidth="1"/>
    <col min="9988" max="9988" width="8.42578125" style="51" customWidth="1"/>
    <col min="9989" max="9989" width="12" style="51" customWidth="1"/>
    <col min="9990" max="9990" width="11" style="51" customWidth="1"/>
    <col min="9991" max="9993" width="9.140625" style="51"/>
    <col min="9994" max="9994" width="8.28515625" style="51" customWidth="1"/>
    <col min="9995" max="9995" width="10.140625" style="51" customWidth="1"/>
    <col min="9996" max="9996" width="10.5703125" style="51" customWidth="1"/>
    <col min="9997" max="9997" width="8.140625" style="51" customWidth="1"/>
    <col min="9998" max="10240" width="9.140625" style="51"/>
    <col min="10241" max="10241" width="3.7109375" style="51" customWidth="1"/>
    <col min="10242" max="10242" width="8.7109375" style="51" customWidth="1"/>
    <col min="10243" max="10243" width="30.28515625" style="51" customWidth="1"/>
    <col min="10244" max="10244" width="8.42578125" style="51" customWidth="1"/>
    <col min="10245" max="10245" width="12" style="51" customWidth="1"/>
    <col min="10246" max="10246" width="11" style="51" customWidth="1"/>
    <col min="10247" max="10249" width="9.140625" style="51"/>
    <col min="10250" max="10250" width="8.28515625" style="51" customWidth="1"/>
    <col min="10251" max="10251" width="10.140625" style="51" customWidth="1"/>
    <col min="10252" max="10252" width="10.5703125" style="51" customWidth="1"/>
    <col min="10253" max="10253" width="8.140625" style="51" customWidth="1"/>
    <col min="10254" max="10496" width="9.140625" style="51"/>
    <col min="10497" max="10497" width="3.7109375" style="51" customWidth="1"/>
    <col min="10498" max="10498" width="8.7109375" style="51" customWidth="1"/>
    <col min="10499" max="10499" width="30.28515625" style="51" customWidth="1"/>
    <col min="10500" max="10500" width="8.42578125" style="51" customWidth="1"/>
    <col min="10501" max="10501" width="12" style="51" customWidth="1"/>
    <col min="10502" max="10502" width="11" style="51" customWidth="1"/>
    <col min="10503" max="10505" width="9.140625" style="51"/>
    <col min="10506" max="10506" width="8.28515625" style="51" customWidth="1"/>
    <col min="10507" max="10507" width="10.140625" style="51" customWidth="1"/>
    <col min="10508" max="10508" width="10.5703125" style="51" customWidth="1"/>
    <col min="10509" max="10509" width="8.140625" style="51" customWidth="1"/>
    <col min="10510" max="10752" width="9.140625" style="51"/>
    <col min="10753" max="10753" width="3.7109375" style="51" customWidth="1"/>
    <col min="10754" max="10754" width="8.7109375" style="51" customWidth="1"/>
    <col min="10755" max="10755" width="30.28515625" style="51" customWidth="1"/>
    <col min="10756" max="10756" width="8.42578125" style="51" customWidth="1"/>
    <col min="10757" max="10757" width="12" style="51" customWidth="1"/>
    <col min="10758" max="10758" width="11" style="51" customWidth="1"/>
    <col min="10759" max="10761" width="9.140625" style="51"/>
    <col min="10762" max="10762" width="8.28515625" style="51" customWidth="1"/>
    <col min="10763" max="10763" width="10.140625" style="51" customWidth="1"/>
    <col min="10764" max="10764" width="10.5703125" style="51" customWidth="1"/>
    <col min="10765" max="10765" width="8.140625" style="51" customWidth="1"/>
    <col min="10766" max="11008" width="9.140625" style="51"/>
    <col min="11009" max="11009" width="3.7109375" style="51" customWidth="1"/>
    <col min="11010" max="11010" width="8.7109375" style="51" customWidth="1"/>
    <col min="11011" max="11011" width="30.28515625" style="51" customWidth="1"/>
    <col min="11012" max="11012" width="8.42578125" style="51" customWidth="1"/>
    <col min="11013" max="11013" width="12" style="51" customWidth="1"/>
    <col min="11014" max="11014" width="11" style="51" customWidth="1"/>
    <col min="11015" max="11017" width="9.140625" style="51"/>
    <col min="11018" max="11018" width="8.28515625" style="51" customWidth="1"/>
    <col min="11019" max="11019" width="10.140625" style="51" customWidth="1"/>
    <col min="11020" max="11020" width="10.5703125" style="51" customWidth="1"/>
    <col min="11021" max="11021" width="8.140625" style="51" customWidth="1"/>
    <col min="11022" max="11264" width="9.140625" style="51"/>
    <col min="11265" max="11265" width="3.7109375" style="51" customWidth="1"/>
    <col min="11266" max="11266" width="8.7109375" style="51" customWidth="1"/>
    <col min="11267" max="11267" width="30.28515625" style="51" customWidth="1"/>
    <col min="11268" max="11268" width="8.42578125" style="51" customWidth="1"/>
    <col min="11269" max="11269" width="12" style="51" customWidth="1"/>
    <col min="11270" max="11270" width="11" style="51" customWidth="1"/>
    <col min="11271" max="11273" width="9.140625" style="51"/>
    <col min="11274" max="11274" width="8.28515625" style="51" customWidth="1"/>
    <col min="11275" max="11275" width="10.140625" style="51" customWidth="1"/>
    <col min="11276" max="11276" width="10.5703125" style="51" customWidth="1"/>
    <col min="11277" max="11277" width="8.140625" style="51" customWidth="1"/>
    <col min="11278" max="11520" width="9.140625" style="51"/>
    <col min="11521" max="11521" width="3.7109375" style="51" customWidth="1"/>
    <col min="11522" max="11522" width="8.7109375" style="51" customWidth="1"/>
    <col min="11523" max="11523" width="30.28515625" style="51" customWidth="1"/>
    <col min="11524" max="11524" width="8.42578125" style="51" customWidth="1"/>
    <col min="11525" max="11525" width="12" style="51" customWidth="1"/>
    <col min="11526" max="11526" width="11" style="51" customWidth="1"/>
    <col min="11527" max="11529" width="9.140625" style="51"/>
    <col min="11530" max="11530" width="8.28515625" style="51" customWidth="1"/>
    <col min="11531" max="11531" width="10.140625" style="51" customWidth="1"/>
    <col min="11532" max="11532" width="10.5703125" style="51" customWidth="1"/>
    <col min="11533" max="11533" width="8.140625" style="51" customWidth="1"/>
    <col min="11534" max="11776" width="9.140625" style="51"/>
    <col min="11777" max="11777" width="3.7109375" style="51" customWidth="1"/>
    <col min="11778" max="11778" width="8.7109375" style="51" customWidth="1"/>
    <col min="11779" max="11779" width="30.28515625" style="51" customWidth="1"/>
    <col min="11780" max="11780" width="8.42578125" style="51" customWidth="1"/>
    <col min="11781" max="11781" width="12" style="51" customWidth="1"/>
    <col min="11782" max="11782" width="11" style="51" customWidth="1"/>
    <col min="11783" max="11785" width="9.140625" style="51"/>
    <col min="11786" max="11786" width="8.28515625" style="51" customWidth="1"/>
    <col min="11787" max="11787" width="10.140625" style="51" customWidth="1"/>
    <col min="11788" max="11788" width="10.5703125" style="51" customWidth="1"/>
    <col min="11789" max="11789" width="8.140625" style="51" customWidth="1"/>
    <col min="11790" max="12032" width="9.140625" style="51"/>
    <col min="12033" max="12033" width="3.7109375" style="51" customWidth="1"/>
    <col min="12034" max="12034" width="8.7109375" style="51" customWidth="1"/>
    <col min="12035" max="12035" width="30.28515625" style="51" customWidth="1"/>
    <col min="12036" max="12036" width="8.42578125" style="51" customWidth="1"/>
    <col min="12037" max="12037" width="12" style="51" customWidth="1"/>
    <col min="12038" max="12038" width="11" style="51" customWidth="1"/>
    <col min="12039" max="12041" width="9.140625" style="51"/>
    <col min="12042" max="12042" width="8.28515625" style="51" customWidth="1"/>
    <col min="12043" max="12043" width="10.140625" style="51" customWidth="1"/>
    <col min="12044" max="12044" width="10.5703125" style="51" customWidth="1"/>
    <col min="12045" max="12045" width="8.140625" style="51" customWidth="1"/>
    <col min="12046" max="12288" width="9.140625" style="51"/>
    <col min="12289" max="12289" width="3.7109375" style="51" customWidth="1"/>
    <col min="12290" max="12290" width="8.7109375" style="51" customWidth="1"/>
    <col min="12291" max="12291" width="30.28515625" style="51" customWidth="1"/>
    <col min="12292" max="12292" width="8.42578125" style="51" customWidth="1"/>
    <col min="12293" max="12293" width="12" style="51" customWidth="1"/>
    <col min="12294" max="12294" width="11" style="51" customWidth="1"/>
    <col min="12295" max="12297" width="9.140625" style="51"/>
    <col min="12298" max="12298" width="8.28515625" style="51" customWidth="1"/>
    <col min="12299" max="12299" width="10.140625" style="51" customWidth="1"/>
    <col min="12300" max="12300" width="10.5703125" style="51" customWidth="1"/>
    <col min="12301" max="12301" width="8.140625" style="51" customWidth="1"/>
    <col min="12302" max="12544" width="9.140625" style="51"/>
    <col min="12545" max="12545" width="3.7109375" style="51" customWidth="1"/>
    <col min="12546" max="12546" width="8.7109375" style="51" customWidth="1"/>
    <col min="12547" max="12547" width="30.28515625" style="51" customWidth="1"/>
    <col min="12548" max="12548" width="8.42578125" style="51" customWidth="1"/>
    <col min="12549" max="12549" width="12" style="51" customWidth="1"/>
    <col min="12550" max="12550" width="11" style="51" customWidth="1"/>
    <col min="12551" max="12553" width="9.140625" style="51"/>
    <col min="12554" max="12554" width="8.28515625" style="51" customWidth="1"/>
    <col min="12555" max="12555" width="10.140625" style="51" customWidth="1"/>
    <col min="12556" max="12556" width="10.5703125" style="51" customWidth="1"/>
    <col min="12557" max="12557" width="8.140625" style="51" customWidth="1"/>
    <col min="12558" max="12800" width="9.140625" style="51"/>
    <col min="12801" max="12801" width="3.7109375" style="51" customWidth="1"/>
    <col min="12802" max="12802" width="8.7109375" style="51" customWidth="1"/>
    <col min="12803" max="12803" width="30.28515625" style="51" customWidth="1"/>
    <col min="12804" max="12804" width="8.42578125" style="51" customWidth="1"/>
    <col min="12805" max="12805" width="12" style="51" customWidth="1"/>
    <col min="12806" max="12806" width="11" style="51" customWidth="1"/>
    <col min="12807" max="12809" width="9.140625" style="51"/>
    <col min="12810" max="12810" width="8.28515625" style="51" customWidth="1"/>
    <col min="12811" max="12811" width="10.140625" style="51" customWidth="1"/>
    <col min="12812" max="12812" width="10.5703125" style="51" customWidth="1"/>
    <col min="12813" max="12813" width="8.140625" style="51" customWidth="1"/>
    <col min="12814" max="13056" width="9.140625" style="51"/>
    <col min="13057" max="13057" width="3.7109375" style="51" customWidth="1"/>
    <col min="13058" max="13058" width="8.7109375" style="51" customWidth="1"/>
    <col min="13059" max="13059" width="30.28515625" style="51" customWidth="1"/>
    <col min="13060" max="13060" width="8.42578125" style="51" customWidth="1"/>
    <col min="13061" max="13061" width="12" style="51" customWidth="1"/>
    <col min="13062" max="13062" width="11" style="51" customWidth="1"/>
    <col min="13063" max="13065" width="9.140625" style="51"/>
    <col min="13066" max="13066" width="8.28515625" style="51" customWidth="1"/>
    <col min="13067" max="13067" width="10.140625" style="51" customWidth="1"/>
    <col min="13068" max="13068" width="10.5703125" style="51" customWidth="1"/>
    <col min="13069" max="13069" width="8.140625" style="51" customWidth="1"/>
    <col min="13070" max="13312" width="9.140625" style="51"/>
    <col min="13313" max="13313" width="3.7109375" style="51" customWidth="1"/>
    <col min="13314" max="13314" width="8.7109375" style="51" customWidth="1"/>
    <col min="13315" max="13315" width="30.28515625" style="51" customWidth="1"/>
    <col min="13316" max="13316" width="8.42578125" style="51" customWidth="1"/>
    <col min="13317" max="13317" width="12" style="51" customWidth="1"/>
    <col min="13318" max="13318" width="11" style="51" customWidth="1"/>
    <col min="13319" max="13321" width="9.140625" style="51"/>
    <col min="13322" max="13322" width="8.28515625" style="51" customWidth="1"/>
    <col min="13323" max="13323" width="10.140625" style="51" customWidth="1"/>
    <col min="13324" max="13324" width="10.5703125" style="51" customWidth="1"/>
    <col min="13325" max="13325" width="8.140625" style="51" customWidth="1"/>
    <col min="13326" max="13568" width="9.140625" style="51"/>
    <col min="13569" max="13569" width="3.7109375" style="51" customWidth="1"/>
    <col min="13570" max="13570" width="8.7109375" style="51" customWidth="1"/>
    <col min="13571" max="13571" width="30.28515625" style="51" customWidth="1"/>
    <col min="13572" max="13572" width="8.42578125" style="51" customWidth="1"/>
    <col min="13573" max="13573" width="12" style="51" customWidth="1"/>
    <col min="13574" max="13574" width="11" style="51" customWidth="1"/>
    <col min="13575" max="13577" width="9.140625" style="51"/>
    <col min="13578" max="13578" width="8.28515625" style="51" customWidth="1"/>
    <col min="13579" max="13579" width="10.140625" style="51" customWidth="1"/>
    <col min="13580" max="13580" width="10.5703125" style="51" customWidth="1"/>
    <col min="13581" max="13581" width="8.140625" style="51" customWidth="1"/>
    <col min="13582" max="13824" width="9.140625" style="51"/>
    <col min="13825" max="13825" width="3.7109375" style="51" customWidth="1"/>
    <col min="13826" max="13826" width="8.7109375" style="51" customWidth="1"/>
    <col min="13827" max="13827" width="30.28515625" style="51" customWidth="1"/>
    <col min="13828" max="13828" width="8.42578125" style="51" customWidth="1"/>
    <col min="13829" max="13829" width="12" style="51" customWidth="1"/>
    <col min="13830" max="13830" width="11" style="51" customWidth="1"/>
    <col min="13831" max="13833" width="9.140625" style="51"/>
    <col min="13834" max="13834" width="8.28515625" style="51" customWidth="1"/>
    <col min="13835" max="13835" width="10.140625" style="51" customWidth="1"/>
    <col min="13836" max="13836" width="10.5703125" style="51" customWidth="1"/>
    <col min="13837" max="13837" width="8.140625" style="51" customWidth="1"/>
    <col min="13838" max="14080" width="9.140625" style="51"/>
    <col min="14081" max="14081" width="3.7109375" style="51" customWidth="1"/>
    <col min="14082" max="14082" width="8.7109375" style="51" customWidth="1"/>
    <col min="14083" max="14083" width="30.28515625" style="51" customWidth="1"/>
    <col min="14084" max="14084" width="8.42578125" style="51" customWidth="1"/>
    <col min="14085" max="14085" width="12" style="51" customWidth="1"/>
    <col min="14086" max="14086" width="11" style="51" customWidth="1"/>
    <col min="14087" max="14089" width="9.140625" style="51"/>
    <col min="14090" max="14090" width="8.28515625" style="51" customWidth="1"/>
    <col min="14091" max="14091" width="10.140625" style="51" customWidth="1"/>
    <col min="14092" max="14092" width="10.5703125" style="51" customWidth="1"/>
    <col min="14093" max="14093" width="8.140625" style="51" customWidth="1"/>
    <col min="14094" max="14336" width="9.140625" style="51"/>
    <col min="14337" max="14337" width="3.7109375" style="51" customWidth="1"/>
    <col min="14338" max="14338" width="8.7109375" style="51" customWidth="1"/>
    <col min="14339" max="14339" width="30.28515625" style="51" customWidth="1"/>
    <col min="14340" max="14340" width="8.42578125" style="51" customWidth="1"/>
    <col min="14341" max="14341" width="12" style="51" customWidth="1"/>
    <col min="14342" max="14342" width="11" style="51" customWidth="1"/>
    <col min="14343" max="14345" width="9.140625" style="51"/>
    <col min="14346" max="14346" width="8.28515625" style="51" customWidth="1"/>
    <col min="14347" max="14347" width="10.140625" style="51" customWidth="1"/>
    <col min="14348" max="14348" width="10.5703125" style="51" customWidth="1"/>
    <col min="14349" max="14349" width="8.140625" style="51" customWidth="1"/>
    <col min="14350" max="14592" width="9.140625" style="51"/>
    <col min="14593" max="14593" width="3.7109375" style="51" customWidth="1"/>
    <col min="14594" max="14594" width="8.7109375" style="51" customWidth="1"/>
    <col min="14595" max="14595" width="30.28515625" style="51" customWidth="1"/>
    <col min="14596" max="14596" width="8.42578125" style="51" customWidth="1"/>
    <col min="14597" max="14597" width="12" style="51" customWidth="1"/>
    <col min="14598" max="14598" width="11" style="51" customWidth="1"/>
    <col min="14599" max="14601" width="9.140625" style="51"/>
    <col min="14602" max="14602" width="8.28515625" style="51" customWidth="1"/>
    <col min="14603" max="14603" width="10.140625" style="51" customWidth="1"/>
    <col min="14604" max="14604" width="10.5703125" style="51" customWidth="1"/>
    <col min="14605" max="14605" width="8.140625" style="51" customWidth="1"/>
    <col min="14606" max="14848" width="9.140625" style="51"/>
    <col min="14849" max="14849" width="3.7109375" style="51" customWidth="1"/>
    <col min="14850" max="14850" width="8.7109375" style="51" customWidth="1"/>
    <col min="14851" max="14851" width="30.28515625" style="51" customWidth="1"/>
    <col min="14852" max="14852" width="8.42578125" style="51" customWidth="1"/>
    <col min="14853" max="14853" width="12" style="51" customWidth="1"/>
    <col min="14854" max="14854" width="11" style="51" customWidth="1"/>
    <col min="14855" max="14857" width="9.140625" style="51"/>
    <col min="14858" max="14858" width="8.28515625" style="51" customWidth="1"/>
    <col min="14859" max="14859" width="10.140625" style="51" customWidth="1"/>
    <col min="14860" max="14860" width="10.5703125" style="51" customWidth="1"/>
    <col min="14861" max="14861" width="8.140625" style="51" customWidth="1"/>
    <col min="14862" max="15104" width="9.140625" style="51"/>
    <col min="15105" max="15105" width="3.7109375" style="51" customWidth="1"/>
    <col min="15106" max="15106" width="8.7109375" style="51" customWidth="1"/>
    <col min="15107" max="15107" width="30.28515625" style="51" customWidth="1"/>
    <col min="15108" max="15108" width="8.42578125" style="51" customWidth="1"/>
    <col min="15109" max="15109" width="12" style="51" customWidth="1"/>
    <col min="15110" max="15110" width="11" style="51" customWidth="1"/>
    <col min="15111" max="15113" width="9.140625" style="51"/>
    <col min="15114" max="15114" width="8.28515625" style="51" customWidth="1"/>
    <col min="15115" max="15115" width="10.140625" style="51" customWidth="1"/>
    <col min="15116" max="15116" width="10.5703125" style="51" customWidth="1"/>
    <col min="15117" max="15117" width="8.140625" style="51" customWidth="1"/>
    <col min="15118" max="15360" width="9.140625" style="51"/>
    <col min="15361" max="15361" width="3.7109375" style="51" customWidth="1"/>
    <col min="15362" max="15362" width="8.7109375" style="51" customWidth="1"/>
    <col min="15363" max="15363" width="30.28515625" style="51" customWidth="1"/>
    <col min="15364" max="15364" width="8.42578125" style="51" customWidth="1"/>
    <col min="15365" max="15365" width="12" style="51" customWidth="1"/>
    <col min="15366" max="15366" width="11" style="51" customWidth="1"/>
    <col min="15367" max="15369" width="9.140625" style="51"/>
    <col min="15370" max="15370" width="8.28515625" style="51" customWidth="1"/>
    <col min="15371" max="15371" width="10.140625" style="51" customWidth="1"/>
    <col min="15372" max="15372" width="10.5703125" style="51" customWidth="1"/>
    <col min="15373" max="15373" width="8.140625" style="51" customWidth="1"/>
    <col min="15374" max="15616" width="9.140625" style="51"/>
    <col min="15617" max="15617" width="3.7109375" style="51" customWidth="1"/>
    <col min="15618" max="15618" width="8.7109375" style="51" customWidth="1"/>
    <col min="15619" max="15619" width="30.28515625" style="51" customWidth="1"/>
    <col min="15620" max="15620" width="8.42578125" style="51" customWidth="1"/>
    <col min="15621" max="15621" width="12" style="51" customWidth="1"/>
    <col min="15622" max="15622" width="11" style="51" customWidth="1"/>
    <col min="15623" max="15625" width="9.140625" style="51"/>
    <col min="15626" max="15626" width="8.28515625" style="51" customWidth="1"/>
    <col min="15627" max="15627" width="10.140625" style="51" customWidth="1"/>
    <col min="15628" max="15628" width="10.5703125" style="51" customWidth="1"/>
    <col min="15629" max="15629" width="8.140625" style="51" customWidth="1"/>
    <col min="15630" max="15872" width="9.140625" style="51"/>
    <col min="15873" max="15873" width="3.7109375" style="51" customWidth="1"/>
    <col min="15874" max="15874" width="8.7109375" style="51" customWidth="1"/>
    <col min="15875" max="15875" width="30.28515625" style="51" customWidth="1"/>
    <col min="15876" max="15876" width="8.42578125" style="51" customWidth="1"/>
    <col min="15877" max="15877" width="12" style="51" customWidth="1"/>
    <col min="15878" max="15878" width="11" style="51" customWidth="1"/>
    <col min="15879" max="15881" width="9.140625" style="51"/>
    <col min="15882" max="15882" width="8.28515625" style="51" customWidth="1"/>
    <col min="15883" max="15883" width="10.140625" style="51" customWidth="1"/>
    <col min="15884" max="15884" width="10.5703125" style="51" customWidth="1"/>
    <col min="15885" max="15885" width="8.140625" style="51" customWidth="1"/>
    <col min="15886" max="16128" width="9.140625" style="51"/>
    <col min="16129" max="16129" width="3.7109375" style="51" customWidth="1"/>
    <col min="16130" max="16130" width="8.7109375" style="51" customWidth="1"/>
    <col min="16131" max="16131" width="30.28515625" style="51" customWidth="1"/>
    <col min="16132" max="16132" width="8.42578125" style="51" customWidth="1"/>
    <col min="16133" max="16133" width="12" style="51" customWidth="1"/>
    <col min="16134" max="16134" width="11" style="51" customWidth="1"/>
    <col min="16135" max="16137" width="9.140625" style="51"/>
    <col min="16138" max="16138" width="8.28515625" style="51" customWidth="1"/>
    <col min="16139" max="16139" width="10.140625" style="51" customWidth="1"/>
    <col min="16140" max="16140" width="10.5703125" style="51" customWidth="1"/>
    <col min="16141" max="16141" width="8.140625" style="51" customWidth="1"/>
    <col min="16142" max="16384" width="9.140625" style="51"/>
  </cols>
  <sheetData>
    <row r="1" spans="1:14" s="2" customFormat="1" ht="14.25" customHeight="1" x14ac:dyDescent="0.25">
      <c r="A1" s="170" t="s">
        <v>227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4" s="27" customFormat="1" ht="13.5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4" s="27" customFormat="1" ht="13.5" customHeight="1" x14ac:dyDescent="0.25">
      <c r="A3" s="172" t="s">
        <v>247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4" s="27" customFormat="1" x14ac:dyDescent="0.25">
      <c r="A4" s="173"/>
      <c r="B4" s="173"/>
      <c r="C4" s="173"/>
      <c r="D4" s="173"/>
      <c r="E4" s="173"/>
      <c r="F4" s="173"/>
      <c r="G4" s="71"/>
      <c r="H4" s="174"/>
      <c r="I4" s="174"/>
      <c r="J4" s="174"/>
      <c r="K4" s="174"/>
      <c r="L4" s="29"/>
      <c r="M4" s="137"/>
    </row>
    <row r="5" spans="1:14" s="27" customFormat="1" ht="13.5" x14ac:dyDescent="0.25">
      <c r="A5" s="30"/>
      <c r="B5" s="30"/>
      <c r="C5" s="106"/>
      <c r="D5" s="31"/>
      <c r="E5" s="31"/>
      <c r="F5" s="29"/>
      <c r="G5" s="136"/>
      <c r="H5" s="169"/>
      <c r="I5" s="169"/>
      <c r="J5" s="169"/>
      <c r="K5" s="169"/>
      <c r="L5" s="29"/>
      <c r="M5" s="137"/>
    </row>
    <row r="6" spans="1:14" s="31" customFormat="1" ht="32.25" customHeight="1" x14ac:dyDescent="0.25">
      <c r="A6" s="199" t="s">
        <v>0</v>
      </c>
      <c r="B6" s="185" t="s">
        <v>42</v>
      </c>
      <c r="C6" s="186" t="s">
        <v>43</v>
      </c>
      <c r="D6" s="199" t="s">
        <v>44</v>
      </c>
      <c r="E6" s="187" t="s">
        <v>45</v>
      </c>
      <c r="F6" s="188"/>
      <c r="G6" s="187" t="s">
        <v>46</v>
      </c>
      <c r="H6" s="188"/>
      <c r="I6" s="187" t="s">
        <v>47</v>
      </c>
      <c r="J6" s="188"/>
      <c r="K6" s="187" t="s">
        <v>48</v>
      </c>
      <c r="L6" s="188"/>
      <c r="M6" s="200" t="s">
        <v>49</v>
      </c>
    </row>
    <row r="7" spans="1:14" s="31" customFormat="1" ht="27" x14ac:dyDescent="0.25">
      <c r="A7" s="201"/>
      <c r="B7" s="190"/>
      <c r="C7" s="191"/>
      <c r="D7" s="201"/>
      <c r="E7" s="192" t="s">
        <v>50</v>
      </c>
      <c r="F7" s="192" t="s">
        <v>1</v>
      </c>
      <c r="G7" s="192" t="s">
        <v>99</v>
      </c>
      <c r="H7" s="193" t="s">
        <v>49</v>
      </c>
      <c r="I7" s="194" t="s">
        <v>99</v>
      </c>
      <c r="J7" s="192" t="s">
        <v>49</v>
      </c>
      <c r="K7" s="192" t="s">
        <v>99</v>
      </c>
      <c r="L7" s="195" t="s">
        <v>49</v>
      </c>
      <c r="M7" s="202"/>
    </row>
    <row r="8" spans="1:14" s="31" customFormat="1" ht="13.5" x14ac:dyDescent="0.25">
      <c r="A8" s="33">
        <v>1</v>
      </c>
      <c r="B8" s="34">
        <v>2</v>
      </c>
      <c r="C8" s="107">
        <v>3</v>
      </c>
      <c r="D8" s="34">
        <v>4</v>
      </c>
      <c r="E8" s="33">
        <v>5</v>
      </c>
      <c r="F8" s="34">
        <v>6</v>
      </c>
      <c r="G8" s="35">
        <v>7</v>
      </c>
      <c r="H8" s="34">
        <v>8</v>
      </c>
      <c r="I8" s="33">
        <v>9</v>
      </c>
      <c r="J8" s="34">
        <v>10</v>
      </c>
      <c r="K8" s="33">
        <v>11</v>
      </c>
      <c r="L8" s="35">
        <v>12</v>
      </c>
      <c r="M8" s="34" t="s">
        <v>51</v>
      </c>
    </row>
    <row r="9" spans="1:14" s="27" customFormat="1" ht="54" x14ac:dyDescent="0.25">
      <c r="A9" s="3">
        <v>1</v>
      </c>
      <c r="B9" s="73" t="s">
        <v>104</v>
      </c>
      <c r="C9" s="53" t="s">
        <v>148</v>
      </c>
      <c r="D9" s="54" t="s">
        <v>62</v>
      </c>
      <c r="E9" s="54"/>
      <c r="F9" s="77">
        <v>0.121</v>
      </c>
      <c r="G9" s="3"/>
      <c r="H9" s="3"/>
      <c r="I9" s="39"/>
      <c r="J9" s="45"/>
      <c r="K9" s="3"/>
      <c r="L9" s="39"/>
      <c r="M9" s="45"/>
      <c r="N9" s="46"/>
    </row>
    <row r="10" spans="1:14" s="58" customFormat="1" ht="13.5" x14ac:dyDescent="0.25">
      <c r="A10" s="3"/>
      <c r="B10" s="56"/>
      <c r="C10" s="4" t="s">
        <v>64</v>
      </c>
      <c r="D10" s="3" t="s">
        <v>65</v>
      </c>
      <c r="E10" s="39">
        <v>20</v>
      </c>
      <c r="F10" s="39">
        <f>ROUND(E10*F9,2)</f>
        <v>2.42</v>
      </c>
      <c r="G10" s="57"/>
      <c r="H10" s="57"/>
      <c r="I10" s="39">
        <v>0</v>
      </c>
      <c r="J10" s="39">
        <f>ROUND(I10*F10,2)</f>
        <v>0</v>
      </c>
      <c r="K10" s="57"/>
      <c r="L10" s="39"/>
      <c r="M10" s="39">
        <f>L10+J10+H10</f>
        <v>0</v>
      </c>
    </row>
    <row r="11" spans="1:14" s="58" customFormat="1" ht="15.75" x14ac:dyDescent="0.25">
      <c r="A11" s="3"/>
      <c r="B11" s="56"/>
      <c r="C11" s="4" t="s">
        <v>98</v>
      </c>
      <c r="D11" s="3" t="s">
        <v>94</v>
      </c>
      <c r="E11" s="39">
        <v>44.8</v>
      </c>
      <c r="F11" s="39">
        <f>ROUND(E11*F9,2)</f>
        <v>5.42</v>
      </c>
      <c r="G11" s="57"/>
      <c r="H11" s="57"/>
      <c r="I11" s="3"/>
      <c r="J11" s="45"/>
      <c r="K11" s="3">
        <v>0</v>
      </c>
      <c r="L11" s="39">
        <f>ROUND(K11*F11,2)</f>
        <v>0</v>
      </c>
      <c r="M11" s="39">
        <f>L11+J11+H11</f>
        <v>0</v>
      </c>
    </row>
    <row r="12" spans="1:14" s="31" customFormat="1" ht="13.5" x14ac:dyDescent="0.25">
      <c r="A12" s="3"/>
      <c r="B12" s="59"/>
      <c r="C12" s="5" t="s">
        <v>55</v>
      </c>
      <c r="D12" s="3" t="s">
        <v>66</v>
      </c>
      <c r="E12" s="39">
        <v>2.1</v>
      </c>
      <c r="F12" s="39">
        <f>ROUND(E12*F9,2)</f>
        <v>0.25</v>
      </c>
      <c r="G12" s="39"/>
      <c r="H12" s="45"/>
      <c r="I12" s="39"/>
      <c r="J12" s="45"/>
      <c r="K12" s="39">
        <v>0</v>
      </c>
      <c r="L12" s="39">
        <f>ROUND(F12*K12,2)</f>
        <v>0</v>
      </c>
      <c r="M12" s="39">
        <f>L12+J12+H12</f>
        <v>0</v>
      </c>
      <c r="N12" s="27"/>
    </row>
    <row r="13" spans="1:14" s="2" customFormat="1" ht="15.75" x14ac:dyDescent="0.25">
      <c r="A13" s="60"/>
      <c r="B13" s="60"/>
      <c r="C13" s="89" t="s">
        <v>67</v>
      </c>
      <c r="D13" s="61" t="s">
        <v>68</v>
      </c>
      <c r="E13" s="12">
        <v>0.05</v>
      </c>
      <c r="F13" s="39">
        <f>ROUND(E13*F9,2)</f>
        <v>0.01</v>
      </c>
      <c r="G13" s="12">
        <v>0</v>
      </c>
      <c r="H13" s="62">
        <f>ROUND(F13*G13,2)</f>
        <v>0</v>
      </c>
      <c r="I13" s="60"/>
      <c r="J13" s="45"/>
      <c r="K13" s="60"/>
      <c r="L13" s="39"/>
      <c r="M13" s="39">
        <f>L13+J13+H13</f>
        <v>0</v>
      </c>
    </row>
    <row r="14" spans="1:14" s="31" customFormat="1" ht="27" x14ac:dyDescent="0.25">
      <c r="A14" s="3">
        <v>2</v>
      </c>
      <c r="B14" s="22" t="s">
        <v>236</v>
      </c>
      <c r="C14" s="36" t="s">
        <v>178</v>
      </c>
      <c r="D14" s="39" t="s">
        <v>53</v>
      </c>
      <c r="E14" s="37"/>
      <c r="F14" s="38">
        <f>F9*1.95*1000</f>
        <v>235.95</v>
      </c>
      <c r="G14" s="39"/>
      <c r="H14" s="39"/>
      <c r="I14" s="39"/>
      <c r="J14" s="39"/>
      <c r="K14" s="39">
        <v>0</v>
      </c>
      <c r="L14" s="39">
        <f>ROUND(F14*K14,2)</f>
        <v>0</v>
      </c>
      <c r="M14" s="39">
        <f>L14+J14+H14</f>
        <v>0</v>
      </c>
    </row>
    <row r="15" spans="1:14" s="27" customFormat="1" ht="13.5" x14ac:dyDescent="0.25">
      <c r="A15" s="3">
        <v>3</v>
      </c>
      <c r="B15" s="73" t="s">
        <v>69</v>
      </c>
      <c r="C15" s="5" t="s">
        <v>70</v>
      </c>
      <c r="D15" s="54" t="s">
        <v>71</v>
      </c>
      <c r="E15" s="54"/>
      <c r="F15" s="77">
        <v>0.121</v>
      </c>
      <c r="G15" s="3"/>
      <c r="H15" s="3"/>
      <c r="I15" s="39"/>
      <c r="J15" s="45"/>
      <c r="K15" s="3"/>
      <c r="L15" s="39"/>
      <c r="M15" s="39"/>
      <c r="N15" s="46"/>
    </row>
    <row r="16" spans="1:14" s="27" customFormat="1" ht="13.5" x14ac:dyDescent="0.25">
      <c r="A16" s="3"/>
      <c r="B16" s="43"/>
      <c r="C16" s="5" t="s">
        <v>63</v>
      </c>
      <c r="D16" s="54" t="s">
        <v>65</v>
      </c>
      <c r="E16" s="54">
        <v>3.23</v>
      </c>
      <c r="F16" s="37">
        <f>ROUND(F15*E16,2)</f>
        <v>0.39</v>
      </c>
      <c r="G16" s="3"/>
      <c r="H16" s="3"/>
      <c r="I16" s="39">
        <v>0</v>
      </c>
      <c r="J16" s="39">
        <f>ROUND(F16*I16,2)</f>
        <v>0</v>
      </c>
      <c r="K16" s="3"/>
      <c r="L16" s="39"/>
      <c r="M16" s="39">
        <f>H16+J16+L16</f>
        <v>0</v>
      </c>
      <c r="N16" s="46"/>
    </row>
    <row r="17" spans="1:256" s="27" customFormat="1" ht="13.5" x14ac:dyDescent="0.25">
      <c r="A17" s="3"/>
      <c r="B17" s="43"/>
      <c r="C17" s="5" t="s">
        <v>88</v>
      </c>
      <c r="D17" s="54" t="s">
        <v>57</v>
      </c>
      <c r="E17" s="54">
        <v>3.62</v>
      </c>
      <c r="F17" s="37">
        <f>ROUND(F15*E17,2)</f>
        <v>0.44</v>
      </c>
      <c r="G17" s="3"/>
      <c r="H17" s="3"/>
      <c r="I17" s="39"/>
      <c r="J17" s="45"/>
      <c r="K17" s="3">
        <v>0</v>
      </c>
      <c r="L17" s="39">
        <f>ROUND(F17*K17,2)</f>
        <v>0</v>
      </c>
      <c r="M17" s="39">
        <f>H17+J17+L17</f>
        <v>0</v>
      </c>
      <c r="N17" s="46"/>
    </row>
    <row r="18" spans="1:256" s="27" customFormat="1" ht="13.5" x14ac:dyDescent="0.25">
      <c r="A18" s="3"/>
      <c r="B18" s="43"/>
      <c r="C18" s="5" t="s">
        <v>55</v>
      </c>
      <c r="D18" s="54" t="s">
        <v>56</v>
      </c>
      <c r="E18" s="54">
        <v>0.18</v>
      </c>
      <c r="F18" s="37">
        <f>ROUND(F15*E18,2)</f>
        <v>0.02</v>
      </c>
      <c r="G18" s="3"/>
      <c r="H18" s="3"/>
      <c r="I18" s="39"/>
      <c r="J18" s="45"/>
      <c r="K18" s="3">
        <v>0</v>
      </c>
      <c r="L18" s="39">
        <f>ROUND(F18*K18,2)</f>
        <v>0</v>
      </c>
      <c r="M18" s="39">
        <f>H18+J18+L18</f>
        <v>0</v>
      </c>
      <c r="N18" s="46"/>
    </row>
    <row r="19" spans="1:256" s="27" customFormat="1" ht="13.5" x14ac:dyDescent="0.25">
      <c r="A19" s="3"/>
      <c r="B19" s="43"/>
      <c r="C19" s="5" t="s">
        <v>67</v>
      </c>
      <c r="D19" s="54" t="s">
        <v>54</v>
      </c>
      <c r="E19" s="54">
        <v>0.04</v>
      </c>
      <c r="F19" s="37">
        <f>ROUND(F15*E19,2)</f>
        <v>0</v>
      </c>
      <c r="G19" s="3">
        <v>0</v>
      </c>
      <c r="H19" s="3">
        <f>ROUND(F19*G19,2)</f>
        <v>0</v>
      </c>
      <c r="I19" s="39"/>
      <c r="J19" s="45"/>
      <c r="K19" s="3"/>
      <c r="L19" s="39"/>
      <c r="M19" s="39">
        <f>H19+J19+L19</f>
        <v>0</v>
      </c>
      <c r="N19" s="46"/>
    </row>
    <row r="20" spans="1:256" s="27" customFormat="1" ht="40.5" x14ac:dyDescent="0.25">
      <c r="A20" s="3">
        <v>4</v>
      </c>
      <c r="B20" s="73" t="s">
        <v>115</v>
      </c>
      <c r="C20" s="5" t="s">
        <v>145</v>
      </c>
      <c r="D20" s="54" t="s">
        <v>54</v>
      </c>
      <c r="E20" s="54"/>
      <c r="F20" s="55">
        <v>2</v>
      </c>
      <c r="G20" s="3"/>
      <c r="H20" s="3"/>
      <c r="I20" s="39"/>
      <c r="J20" s="45"/>
      <c r="K20" s="3"/>
      <c r="L20" s="39"/>
      <c r="M20" s="39"/>
      <c r="N20" s="46"/>
    </row>
    <row r="21" spans="1:256" s="27" customFormat="1" ht="13.5" x14ac:dyDescent="0.25">
      <c r="A21" s="3"/>
      <c r="B21" s="43"/>
      <c r="C21" s="5" t="s">
        <v>63</v>
      </c>
      <c r="D21" s="54" t="s">
        <v>65</v>
      </c>
      <c r="E21" s="54">
        <v>2.1</v>
      </c>
      <c r="F21" s="37">
        <f>ROUND(F20*E21,2)</f>
        <v>4.2</v>
      </c>
      <c r="G21" s="3"/>
      <c r="H21" s="3"/>
      <c r="I21" s="39">
        <v>0</v>
      </c>
      <c r="J21" s="39">
        <f>ROUND(F21*I21,2)</f>
        <v>0</v>
      </c>
      <c r="K21" s="3"/>
      <c r="L21" s="39"/>
      <c r="M21" s="39">
        <f>H21+J21+L21</f>
        <v>0</v>
      </c>
      <c r="N21" s="46"/>
    </row>
    <row r="22" spans="1:256" s="31" customFormat="1" ht="27" x14ac:dyDescent="0.25">
      <c r="A22" s="3">
        <v>5</v>
      </c>
      <c r="B22" s="22" t="s">
        <v>236</v>
      </c>
      <c r="C22" s="36" t="s">
        <v>179</v>
      </c>
      <c r="D22" s="39" t="s">
        <v>53</v>
      </c>
      <c r="E22" s="37"/>
      <c r="F22" s="38">
        <f>F20*1.95</f>
        <v>3.9</v>
      </c>
      <c r="G22" s="39"/>
      <c r="H22" s="39"/>
      <c r="I22" s="39"/>
      <c r="J22" s="39"/>
      <c r="K22" s="39">
        <v>0</v>
      </c>
      <c r="L22" s="39">
        <f>ROUND(F22*K22,2)</f>
        <v>0</v>
      </c>
      <c r="M22" s="39">
        <f>L22+J22+H22</f>
        <v>0</v>
      </c>
    </row>
    <row r="23" spans="1:256" s="27" customFormat="1" ht="13.5" x14ac:dyDescent="0.25">
      <c r="A23" s="3">
        <v>6</v>
      </c>
      <c r="B23" s="73" t="s">
        <v>69</v>
      </c>
      <c r="C23" s="5" t="s">
        <v>70</v>
      </c>
      <c r="D23" s="54" t="s">
        <v>71</v>
      </c>
      <c r="E23" s="54"/>
      <c r="F23" s="77">
        <v>2E-3</v>
      </c>
      <c r="G23" s="3"/>
      <c r="H23" s="3"/>
      <c r="I23" s="39"/>
      <c r="J23" s="45"/>
      <c r="K23" s="3"/>
      <c r="L23" s="39"/>
      <c r="M23" s="39"/>
      <c r="N23" s="46"/>
    </row>
    <row r="24" spans="1:256" s="27" customFormat="1" ht="13.5" x14ac:dyDescent="0.25">
      <c r="A24" s="3"/>
      <c r="B24" s="43"/>
      <c r="C24" s="5" t="s">
        <v>63</v>
      </c>
      <c r="D24" s="54" t="s">
        <v>65</v>
      </c>
      <c r="E24" s="54">
        <v>3.23</v>
      </c>
      <c r="F24" s="37">
        <f>ROUND(F23*E24,2)</f>
        <v>0.01</v>
      </c>
      <c r="G24" s="3"/>
      <c r="H24" s="3"/>
      <c r="I24" s="39">
        <v>0</v>
      </c>
      <c r="J24" s="39">
        <f>ROUND(F24*I24,2)</f>
        <v>0</v>
      </c>
      <c r="K24" s="3"/>
      <c r="L24" s="39"/>
      <c r="M24" s="39">
        <f>H24+J24+L24</f>
        <v>0</v>
      </c>
      <c r="N24" s="46"/>
    </row>
    <row r="25" spans="1:256" s="27" customFormat="1" ht="13.5" x14ac:dyDescent="0.25">
      <c r="A25" s="3"/>
      <c r="B25" s="43"/>
      <c r="C25" s="5" t="s">
        <v>88</v>
      </c>
      <c r="D25" s="54" t="s">
        <v>57</v>
      </c>
      <c r="E25" s="54">
        <v>3.62</v>
      </c>
      <c r="F25" s="37">
        <f>ROUND(F23*E25,2)</f>
        <v>0.01</v>
      </c>
      <c r="G25" s="3"/>
      <c r="H25" s="3"/>
      <c r="I25" s="39"/>
      <c r="J25" s="45"/>
      <c r="K25" s="3">
        <v>0</v>
      </c>
      <c r="L25" s="39">
        <f>ROUND(F25*K25,2)</f>
        <v>0</v>
      </c>
      <c r="M25" s="39">
        <f>H25+J25+L25</f>
        <v>0</v>
      </c>
      <c r="N25" s="46"/>
    </row>
    <row r="26" spans="1:256" s="27" customFormat="1" ht="13.5" x14ac:dyDescent="0.25">
      <c r="A26" s="3"/>
      <c r="B26" s="43"/>
      <c r="C26" s="5" t="s">
        <v>55</v>
      </c>
      <c r="D26" s="54" t="s">
        <v>56</v>
      </c>
      <c r="E26" s="54">
        <v>0.18</v>
      </c>
      <c r="F26" s="37">
        <f>ROUND(F23*E26,2)</f>
        <v>0</v>
      </c>
      <c r="G26" s="3"/>
      <c r="H26" s="3"/>
      <c r="I26" s="39"/>
      <c r="J26" s="45"/>
      <c r="K26" s="3">
        <v>0</v>
      </c>
      <c r="L26" s="39">
        <f>ROUND(F26*K26,2)</f>
        <v>0</v>
      </c>
      <c r="M26" s="39">
        <f>H26+J26+L26</f>
        <v>0</v>
      </c>
      <c r="N26" s="46"/>
    </row>
    <row r="27" spans="1:256" s="27" customFormat="1" ht="13.5" x14ac:dyDescent="0.25">
      <c r="A27" s="3"/>
      <c r="B27" s="43"/>
      <c r="C27" s="5" t="s">
        <v>67</v>
      </c>
      <c r="D27" s="54" t="s">
        <v>54</v>
      </c>
      <c r="E27" s="54">
        <v>0.04</v>
      </c>
      <c r="F27" s="37">
        <f>ROUND(F23*E27,2)</f>
        <v>0</v>
      </c>
      <c r="G27" s="3">
        <v>0</v>
      </c>
      <c r="H27" s="3">
        <f>ROUND(F27*G27,2)</f>
        <v>0</v>
      </c>
      <c r="I27" s="39"/>
      <c r="J27" s="45"/>
      <c r="K27" s="3"/>
      <c r="L27" s="39"/>
      <c r="M27" s="39">
        <f>H27+J27+L27</f>
        <v>0</v>
      </c>
      <c r="N27" s="46"/>
    </row>
    <row r="28" spans="1:256" ht="40.5" x14ac:dyDescent="0.25">
      <c r="A28" s="135">
        <v>7</v>
      </c>
      <c r="B28" s="73" t="s">
        <v>211</v>
      </c>
      <c r="C28" s="82" t="s">
        <v>212</v>
      </c>
      <c r="D28" s="39" t="s">
        <v>213</v>
      </c>
      <c r="E28" s="6"/>
      <c r="F28" s="139">
        <v>7.6</v>
      </c>
      <c r="G28" s="6"/>
      <c r="H28" s="6"/>
      <c r="I28" s="6"/>
      <c r="J28" s="6"/>
      <c r="K28" s="6"/>
      <c r="L28" s="6"/>
      <c r="M28" s="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3.5" customHeight="1" x14ac:dyDescent="0.25">
      <c r="A29" s="135"/>
      <c r="B29" s="135"/>
      <c r="C29" s="84" t="s">
        <v>63</v>
      </c>
      <c r="D29" s="6" t="s">
        <v>52</v>
      </c>
      <c r="E29" s="6">
        <v>44.2</v>
      </c>
      <c r="F29" s="39">
        <f>ROUND(F28*E29,2)</f>
        <v>335.92</v>
      </c>
      <c r="G29" s="39"/>
      <c r="H29" s="39"/>
      <c r="I29" s="68">
        <v>0</v>
      </c>
      <c r="J29" s="39">
        <f>ROUND(F29*I29,2)</f>
        <v>0</v>
      </c>
      <c r="K29" s="39"/>
      <c r="L29" s="39"/>
      <c r="M29" s="39">
        <f t="shared" ref="M29:M33" si="0">H29+J29+L29</f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5">
      <c r="A30" s="135"/>
      <c r="B30" s="135"/>
      <c r="C30" s="84" t="s">
        <v>55</v>
      </c>
      <c r="D30" s="6" t="s">
        <v>56</v>
      </c>
      <c r="E30" s="6">
        <v>7.58</v>
      </c>
      <c r="F30" s="39">
        <f>ROUND(F28*E30,2)</f>
        <v>57.61</v>
      </c>
      <c r="G30" s="39"/>
      <c r="H30" s="39"/>
      <c r="I30" s="39"/>
      <c r="J30" s="39"/>
      <c r="K30" s="39">
        <v>0</v>
      </c>
      <c r="L30" s="39">
        <f>ROUND(F30*K30,2)</f>
        <v>0</v>
      </c>
      <c r="M30" s="39">
        <f t="shared" si="0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.75" x14ac:dyDescent="0.25">
      <c r="A31" s="67"/>
      <c r="B31" s="61"/>
      <c r="C31" s="82" t="s">
        <v>127</v>
      </c>
      <c r="D31" s="37" t="s">
        <v>68</v>
      </c>
      <c r="E31" s="12">
        <v>0.43</v>
      </c>
      <c r="F31" s="39">
        <f>ROUND(F28*E31,2)</f>
        <v>3.27</v>
      </c>
      <c r="G31" s="6">
        <v>0</v>
      </c>
      <c r="H31" s="6">
        <f>ROUND(F31*G31,2)</f>
        <v>0</v>
      </c>
      <c r="I31" s="39"/>
      <c r="J31" s="39"/>
      <c r="K31" s="39"/>
      <c r="L31" s="39"/>
      <c r="M31" s="39">
        <f t="shared" si="0"/>
        <v>0</v>
      </c>
    </row>
    <row r="32" spans="1:256" x14ac:dyDescent="0.25">
      <c r="A32" s="3"/>
      <c r="B32" s="41"/>
      <c r="C32" s="80" t="s">
        <v>82</v>
      </c>
      <c r="D32" s="37" t="s">
        <v>56</v>
      </c>
      <c r="E32" s="39">
        <v>0.49</v>
      </c>
      <c r="F32" s="39">
        <f>ROUND(F28*E32,2)</f>
        <v>3.72</v>
      </c>
      <c r="G32" s="6">
        <v>0</v>
      </c>
      <c r="H32" s="6">
        <f>ROUND(F32*G32,2)</f>
        <v>0</v>
      </c>
      <c r="I32" s="39"/>
      <c r="J32" s="39"/>
      <c r="K32" s="39"/>
      <c r="L32" s="39"/>
      <c r="M32" s="39">
        <f t="shared" si="0"/>
        <v>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5.75" x14ac:dyDescent="0.25">
      <c r="A33" s="60"/>
      <c r="B33" s="61"/>
      <c r="C33" s="84" t="s">
        <v>100</v>
      </c>
      <c r="D33" s="37" t="s">
        <v>68</v>
      </c>
      <c r="E33" s="68">
        <v>1.61</v>
      </c>
      <c r="F33" s="39">
        <f>ROUND(F28*E33,2)</f>
        <v>12.24</v>
      </c>
      <c r="G33" s="6">
        <v>0</v>
      </c>
      <c r="H33" s="6">
        <f>ROUND(F33*G33,2)</f>
        <v>0</v>
      </c>
      <c r="I33" s="39"/>
      <c r="J33" s="39"/>
      <c r="K33" s="39"/>
      <c r="L33" s="39"/>
      <c r="M33" s="39">
        <f t="shared" si="0"/>
        <v>0</v>
      </c>
    </row>
    <row r="34" spans="1:256" s="81" customFormat="1" ht="15.75" x14ac:dyDescent="0.2">
      <c r="A34" s="3">
        <v>8</v>
      </c>
      <c r="B34" s="40" t="s">
        <v>183</v>
      </c>
      <c r="C34" s="80" t="s">
        <v>164</v>
      </c>
      <c r="D34" s="39" t="s">
        <v>84</v>
      </c>
      <c r="E34" s="44"/>
      <c r="F34" s="55">
        <v>2.7E-2</v>
      </c>
      <c r="G34" s="39"/>
      <c r="H34" s="39"/>
      <c r="I34" s="39"/>
      <c r="J34" s="39"/>
      <c r="K34" s="39"/>
      <c r="L34" s="39"/>
      <c r="M34" s="39"/>
      <c r="N34" s="27"/>
      <c r="O34" s="103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81" customFormat="1" ht="13.5" x14ac:dyDescent="0.25">
      <c r="A35" s="3"/>
      <c r="B35" s="43"/>
      <c r="C35" s="100" t="s">
        <v>63</v>
      </c>
      <c r="D35" s="37" t="s">
        <v>52</v>
      </c>
      <c r="E35" s="37">
        <v>218</v>
      </c>
      <c r="F35" s="39">
        <f>ROUND(F34*E35,2)</f>
        <v>5.89</v>
      </c>
      <c r="G35" s="39"/>
      <c r="H35" s="39"/>
      <c r="I35" s="39">
        <v>0</v>
      </c>
      <c r="J35" s="39">
        <f>ROUND(F35*I35,2)</f>
        <v>0</v>
      </c>
      <c r="K35" s="39"/>
      <c r="L35" s="39"/>
      <c r="M35" s="39">
        <f>L35+J35+H35</f>
        <v>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81" customFormat="1" ht="13.5" x14ac:dyDescent="0.25">
      <c r="A36" s="3"/>
      <c r="B36" s="43"/>
      <c r="C36" s="100" t="s">
        <v>55</v>
      </c>
      <c r="D36" s="37" t="s">
        <v>56</v>
      </c>
      <c r="E36" s="37">
        <v>11.5</v>
      </c>
      <c r="F36" s="39">
        <f>ROUND(F34*E36,2)</f>
        <v>0.31</v>
      </c>
      <c r="G36" s="39"/>
      <c r="H36" s="39"/>
      <c r="I36" s="39"/>
      <c r="J36" s="39"/>
      <c r="K36" s="39">
        <v>0</v>
      </c>
      <c r="L36" s="39">
        <f>ROUND(F36*K36,2)</f>
        <v>0</v>
      </c>
      <c r="M36" s="39">
        <f>L36+J36+H36</f>
        <v>0</v>
      </c>
      <c r="N36" s="27"/>
      <c r="O36" s="72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81" customFormat="1" ht="13.5" x14ac:dyDescent="0.25">
      <c r="A37" s="3"/>
      <c r="B37" s="43"/>
      <c r="C37" s="100" t="s">
        <v>67</v>
      </c>
      <c r="D37" s="37" t="s">
        <v>54</v>
      </c>
      <c r="E37" s="37">
        <v>139</v>
      </c>
      <c r="F37" s="39">
        <f>ROUND(F34*E37,2)</f>
        <v>3.75</v>
      </c>
      <c r="G37" s="39">
        <v>0</v>
      </c>
      <c r="H37" s="39">
        <f>ROUND(F37*G37,2)</f>
        <v>0</v>
      </c>
      <c r="I37" s="39"/>
      <c r="J37" s="39"/>
      <c r="K37" s="39"/>
      <c r="L37" s="39"/>
      <c r="M37" s="39">
        <f>L37+J37+H37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27" x14ac:dyDescent="0.25">
      <c r="A38" s="140">
        <v>9</v>
      </c>
      <c r="B38" s="73" t="s">
        <v>120</v>
      </c>
      <c r="C38" s="82" t="s">
        <v>214</v>
      </c>
      <c r="D38" s="39" t="s">
        <v>84</v>
      </c>
      <c r="E38" s="6"/>
      <c r="F38" s="83">
        <v>9.4500000000000001E-2</v>
      </c>
      <c r="G38" s="6"/>
      <c r="H38" s="6"/>
      <c r="I38" s="6"/>
      <c r="J38" s="6"/>
      <c r="K38" s="6"/>
      <c r="L38" s="6"/>
      <c r="M38" s="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5">
      <c r="A39" s="140"/>
      <c r="B39" s="140"/>
      <c r="C39" s="84" t="s">
        <v>63</v>
      </c>
      <c r="D39" s="6" t="s">
        <v>52</v>
      </c>
      <c r="E39" s="6">
        <v>319</v>
      </c>
      <c r="F39" s="39">
        <f>ROUND(F38*E39,2)</f>
        <v>30.15</v>
      </c>
      <c r="G39" s="39"/>
      <c r="H39" s="39"/>
      <c r="I39" s="68">
        <v>0</v>
      </c>
      <c r="J39" s="39">
        <f>ROUND(F39*I39,2)</f>
        <v>0</v>
      </c>
      <c r="K39" s="39"/>
      <c r="L39" s="39"/>
      <c r="M39" s="39">
        <f t="shared" ref="M39:M49" si="1">H39+J39+L39</f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5">
      <c r="A40" s="140"/>
      <c r="B40" s="140"/>
      <c r="C40" s="84" t="s">
        <v>121</v>
      </c>
      <c r="D40" s="6" t="s">
        <v>57</v>
      </c>
      <c r="E40" s="6">
        <v>42.8</v>
      </c>
      <c r="F40" s="39">
        <f>ROUND(F38*E40,2)</f>
        <v>4.04</v>
      </c>
      <c r="G40" s="39"/>
      <c r="H40" s="39"/>
      <c r="I40" s="39"/>
      <c r="J40" s="39"/>
      <c r="K40" s="39">
        <v>0</v>
      </c>
      <c r="L40" s="39">
        <f>ROUND(F40*K40,2)</f>
        <v>0</v>
      </c>
      <c r="M40" s="39">
        <f t="shared" si="1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5.75" x14ac:dyDescent="0.25">
      <c r="A41" s="67"/>
      <c r="B41" s="61"/>
      <c r="C41" s="82" t="s">
        <v>161</v>
      </c>
      <c r="D41" s="37" t="s">
        <v>68</v>
      </c>
      <c r="E41" s="12">
        <v>102</v>
      </c>
      <c r="F41" s="39">
        <f>ROUND(F38*E41,2)</f>
        <v>9.64</v>
      </c>
      <c r="G41" s="6">
        <v>0</v>
      </c>
      <c r="H41" s="6">
        <f>ROUND(F41*G41,2)</f>
        <v>0</v>
      </c>
      <c r="I41" s="39"/>
      <c r="J41" s="39"/>
      <c r="K41" s="39"/>
      <c r="L41" s="39"/>
      <c r="M41" s="39">
        <f t="shared" si="1"/>
        <v>0</v>
      </c>
    </row>
    <row r="42" spans="1:256" ht="15.75" x14ac:dyDescent="0.25">
      <c r="A42" s="3"/>
      <c r="B42" s="41"/>
      <c r="C42" s="80" t="s">
        <v>122</v>
      </c>
      <c r="D42" s="37" t="s">
        <v>68</v>
      </c>
      <c r="E42" s="39">
        <v>1.1399999999999999</v>
      </c>
      <c r="F42" s="39">
        <f>ROUND(F38*E42,2)</f>
        <v>0.11</v>
      </c>
      <c r="G42" s="6">
        <v>0</v>
      </c>
      <c r="H42" s="6">
        <f>ROUND(F42*G42,2)</f>
        <v>0</v>
      </c>
      <c r="I42" s="39"/>
      <c r="J42" s="39"/>
      <c r="K42" s="39"/>
      <c r="L42" s="39"/>
      <c r="M42" s="39">
        <f t="shared" si="1"/>
        <v>0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5.75" x14ac:dyDescent="0.25">
      <c r="A43" s="60"/>
      <c r="B43" s="61"/>
      <c r="C43" s="84" t="s">
        <v>123</v>
      </c>
      <c r="D43" s="37" t="s">
        <v>68</v>
      </c>
      <c r="E43" s="68">
        <v>1.37</v>
      </c>
      <c r="F43" s="39">
        <f>ROUND(F38*E43,2)</f>
        <v>0.13</v>
      </c>
      <c r="G43" s="6">
        <v>0</v>
      </c>
      <c r="H43" s="6">
        <f>ROUND(F43*G43,2)</f>
        <v>0</v>
      </c>
      <c r="I43" s="39"/>
      <c r="J43" s="39"/>
      <c r="K43" s="39"/>
      <c r="L43" s="39"/>
      <c r="M43" s="39">
        <f t="shared" si="1"/>
        <v>0</v>
      </c>
    </row>
    <row r="44" spans="1:256" x14ac:dyDescent="0.25">
      <c r="A44" s="140"/>
      <c r="B44" s="140"/>
      <c r="C44" s="82" t="s">
        <v>124</v>
      </c>
      <c r="D44" s="6" t="s">
        <v>53</v>
      </c>
      <c r="E44" s="74">
        <v>2.5000000000000001E-2</v>
      </c>
      <c r="F44" s="42">
        <f>ROUND(F38*E44,3)</f>
        <v>2E-3</v>
      </c>
      <c r="G44" s="6">
        <v>0</v>
      </c>
      <c r="H44" s="6">
        <f>ROUND(F44*G44,2)</f>
        <v>0</v>
      </c>
      <c r="I44" s="39"/>
      <c r="J44" s="39"/>
      <c r="K44" s="39"/>
      <c r="L44" s="39"/>
      <c r="M44" s="39">
        <f t="shared" si="1"/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5">
      <c r="A45" s="140"/>
      <c r="B45" s="140"/>
      <c r="C45" s="82" t="s">
        <v>125</v>
      </c>
      <c r="D45" s="6" t="s">
        <v>126</v>
      </c>
      <c r="E45" s="6">
        <v>51.5</v>
      </c>
      <c r="F45" s="39">
        <f>ROUND(F38*E45,2)</f>
        <v>4.87</v>
      </c>
      <c r="G45" s="6">
        <v>0</v>
      </c>
      <c r="H45" s="6">
        <f>ROUND(F45*G45,2)</f>
        <v>0</v>
      </c>
      <c r="I45" s="39"/>
      <c r="J45" s="39"/>
      <c r="K45" s="39"/>
      <c r="L45" s="39"/>
      <c r="M45" s="39">
        <f t="shared" si="1"/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5">
      <c r="A46" s="140"/>
      <c r="B46" s="140"/>
      <c r="C46" s="82" t="s">
        <v>55</v>
      </c>
      <c r="D46" s="6" t="s">
        <v>56</v>
      </c>
      <c r="E46" s="6">
        <v>83.8</v>
      </c>
      <c r="F46" s="39">
        <f>ROUND(F38*E46,2)</f>
        <v>7.92</v>
      </c>
      <c r="G46" s="6"/>
      <c r="H46" s="6"/>
      <c r="I46" s="39"/>
      <c r="J46" s="39"/>
      <c r="K46" s="39">
        <v>0</v>
      </c>
      <c r="L46" s="39">
        <f>ROUND(F46*K46,2)</f>
        <v>0</v>
      </c>
      <c r="M46" s="39">
        <f t="shared" si="1"/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5">
      <c r="A47" s="140"/>
      <c r="B47" s="140"/>
      <c r="C47" s="82" t="s">
        <v>82</v>
      </c>
      <c r="D47" s="6" t="s">
        <v>56</v>
      </c>
      <c r="E47" s="6">
        <v>43.9</v>
      </c>
      <c r="F47" s="39">
        <f>ROUND(F38*E47,2)</f>
        <v>4.1500000000000004</v>
      </c>
      <c r="G47" s="6">
        <v>0</v>
      </c>
      <c r="H47" s="6">
        <f>ROUND(F47*G47,2)</f>
        <v>0</v>
      </c>
      <c r="I47" s="39"/>
      <c r="J47" s="39"/>
      <c r="K47" s="39"/>
      <c r="L47" s="39"/>
      <c r="M47" s="39">
        <f t="shared" si="1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5">
      <c r="A48" s="3"/>
      <c r="B48" s="43"/>
      <c r="C48" s="80" t="s">
        <v>127</v>
      </c>
      <c r="D48" s="39" t="s">
        <v>54</v>
      </c>
      <c r="E48" s="37">
        <v>0.97</v>
      </c>
      <c r="F48" s="38">
        <f>ROUND(F38*E48,2)</f>
        <v>0.09</v>
      </c>
      <c r="G48" s="39">
        <v>0</v>
      </c>
      <c r="H48" s="39">
        <f>ROUND(F48*G48,2)</f>
        <v>0</v>
      </c>
      <c r="I48" s="39"/>
      <c r="J48" s="39"/>
      <c r="K48" s="39"/>
      <c r="L48" s="39"/>
      <c r="M48" s="39">
        <f t="shared" si="1"/>
        <v>0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x14ac:dyDescent="0.25">
      <c r="A49" s="3"/>
      <c r="B49" s="43"/>
      <c r="C49" s="80" t="s">
        <v>100</v>
      </c>
      <c r="D49" s="39" t="s">
        <v>54</v>
      </c>
      <c r="E49" s="37">
        <v>0.22</v>
      </c>
      <c r="F49" s="38">
        <f>ROUND(F38*E49,2)</f>
        <v>0.02</v>
      </c>
      <c r="G49" s="39">
        <v>0</v>
      </c>
      <c r="H49" s="39">
        <f>ROUND(F49*G49,2)</f>
        <v>0</v>
      </c>
      <c r="I49" s="39"/>
      <c r="J49" s="39"/>
      <c r="K49" s="39"/>
      <c r="L49" s="39"/>
      <c r="M49" s="39">
        <f t="shared" si="1"/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81" customFormat="1" ht="54" x14ac:dyDescent="0.25">
      <c r="A50" s="3">
        <v>10</v>
      </c>
      <c r="B50" s="73" t="s">
        <v>215</v>
      </c>
      <c r="C50" s="100" t="s">
        <v>216</v>
      </c>
      <c r="D50" s="39" t="s">
        <v>54</v>
      </c>
      <c r="E50" s="37"/>
      <c r="F50" s="38">
        <v>6.5</v>
      </c>
      <c r="G50" s="39"/>
      <c r="H50" s="39"/>
      <c r="I50" s="39"/>
      <c r="J50" s="39"/>
      <c r="K50" s="39"/>
      <c r="L50" s="39"/>
      <c r="M50" s="39"/>
      <c r="N50" s="27"/>
      <c r="O50" s="27"/>
      <c r="P50" s="27"/>
      <c r="Q50" s="27"/>
      <c r="R50" s="72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81" customFormat="1" ht="13.5" x14ac:dyDescent="0.25">
      <c r="A51" s="3"/>
      <c r="B51" s="43"/>
      <c r="C51" s="100" t="s">
        <v>63</v>
      </c>
      <c r="D51" s="39" t="s">
        <v>52</v>
      </c>
      <c r="E51" s="37">
        <v>8</v>
      </c>
      <c r="F51" s="39">
        <f>ROUND(F50*E51,2)</f>
        <v>52</v>
      </c>
      <c r="G51" s="39"/>
      <c r="H51" s="39"/>
      <c r="I51" s="39">
        <v>0</v>
      </c>
      <c r="J51" s="39">
        <f>ROUND(F51*I51,2)</f>
        <v>0</v>
      </c>
      <c r="K51" s="39"/>
      <c r="L51" s="39"/>
      <c r="M51" s="39">
        <f>L51+J51+H51</f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81" customFormat="1" ht="13.5" x14ac:dyDescent="0.25">
      <c r="A52" s="3"/>
      <c r="B52" s="40"/>
      <c r="C52" s="100" t="s">
        <v>217</v>
      </c>
      <c r="D52" s="37" t="s">
        <v>57</v>
      </c>
      <c r="E52" s="39">
        <v>1.98</v>
      </c>
      <c r="F52" s="39">
        <f>ROUND(F50*E52,2)</f>
        <v>12.87</v>
      </c>
      <c r="G52" s="39"/>
      <c r="H52" s="39"/>
      <c r="I52" s="39"/>
      <c r="J52" s="39"/>
      <c r="K52" s="39">
        <v>0</v>
      </c>
      <c r="L52" s="39">
        <f>ROUND(F52*K52,2)</f>
        <v>0</v>
      </c>
      <c r="M52" s="39">
        <f>L52+J52+H52</f>
        <v>0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s="81" customFormat="1" ht="13.5" x14ac:dyDescent="0.25">
      <c r="A53" s="3"/>
      <c r="B53" s="40"/>
      <c r="C53" s="100" t="s">
        <v>218</v>
      </c>
      <c r="D53" s="37" t="s">
        <v>54</v>
      </c>
      <c r="E53" s="39">
        <v>1</v>
      </c>
      <c r="F53" s="39">
        <f>ROUND(F50*E53,2)</f>
        <v>6.5</v>
      </c>
      <c r="G53" s="39">
        <v>0</v>
      </c>
      <c r="H53" s="39">
        <f>ROUND(F53*G53,2)</f>
        <v>0</v>
      </c>
      <c r="I53" s="39"/>
      <c r="J53" s="39"/>
      <c r="K53" s="39"/>
      <c r="L53" s="39"/>
      <c r="M53" s="39">
        <f>L53+J53+H53</f>
        <v>0</v>
      </c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s="81" customFormat="1" ht="13.5" x14ac:dyDescent="0.25">
      <c r="A54" s="3"/>
      <c r="B54" s="40"/>
      <c r="C54" s="100" t="s">
        <v>82</v>
      </c>
      <c r="D54" s="37" t="s">
        <v>56</v>
      </c>
      <c r="E54" s="39">
        <v>6.36</v>
      </c>
      <c r="F54" s="39">
        <f>ROUND(F50*E54,2)</f>
        <v>41.34</v>
      </c>
      <c r="G54" s="39">
        <v>0</v>
      </c>
      <c r="H54" s="39">
        <f>ROUND(F54*G54,2)</f>
        <v>0</v>
      </c>
      <c r="I54" s="39"/>
      <c r="J54" s="39"/>
      <c r="K54" s="39"/>
      <c r="L54" s="39"/>
      <c r="M54" s="39">
        <f>L54+J54+H54</f>
        <v>0</v>
      </c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56" s="81" customFormat="1" ht="27" x14ac:dyDescent="0.25">
      <c r="A55" s="3">
        <v>11</v>
      </c>
      <c r="B55" s="40" t="s">
        <v>138</v>
      </c>
      <c r="C55" s="100" t="s">
        <v>139</v>
      </c>
      <c r="D55" s="39" t="s">
        <v>140</v>
      </c>
      <c r="E55" s="39"/>
      <c r="F55" s="42">
        <v>0.87</v>
      </c>
      <c r="G55" s="39"/>
      <c r="H55" s="39"/>
      <c r="I55" s="39"/>
      <c r="J55" s="39"/>
      <c r="K55" s="39"/>
      <c r="L55" s="39"/>
      <c r="M55" s="39"/>
      <c r="N55" s="31"/>
      <c r="O55" s="98"/>
      <c r="P55" s="31"/>
      <c r="Q55" s="98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s="81" customFormat="1" ht="13.5" x14ac:dyDescent="0.25">
      <c r="A56" s="3"/>
      <c r="B56" s="41"/>
      <c r="C56" s="100" t="s">
        <v>63</v>
      </c>
      <c r="D56" s="39" t="s">
        <v>52</v>
      </c>
      <c r="E56" s="39">
        <v>56.4</v>
      </c>
      <c r="F56" s="39">
        <f>ROUND(F55*E56,2)</f>
        <v>49.07</v>
      </c>
      <c r="G56" s="39"/>
      <c r="H56" s="39"/>
      <c r="I56" s="39">
        <v>0</v>
      </c>
      <c r="J56" s="39">
        <f>ROUND(F56*I56,2)</f>
        <v>0</v>
      </c>
      <c r="K56" s="39"/>
      <c r="L56" s="39"/>
      <c r="M56" s="39">
        <f t="shared" ref="M56:M60" si="2">L56+J56+H56</f>
        <v>0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s="81" customFormat="1" ht="13.5" x14ac:dyDescent="0.25">
      <c r="A57" s="3"/>
      <c r="B57" s="41"/>
      <c r="C57" s="100" t="s">
        <v>55</v>
      </c>
      <c r="D57" s="39" t="s">
        <v>56</v>
      </c>
      <c r="E57" s="39">
        <v>4.09</v>
      </c>
      <c r="F57" s="39">
        <f>ROUND(F55*E57,2)</f>
        <v>3.56</v>
      </c>
      <c r="G57" s="39"/>
      <c r="H57" s="39"/>
      <c r="I57" s="39"/>
      <c r="J57" s="39"/>
      <c r="K57" s="39">
        <v>0</v>
      </c>
      <c r="L57" s="39">
        <f>ROUND(F57*K57,2)</f>
        <v>0</v>
      </c>
      <c r="M57" s="39">
        <f t="shared" si="2"/>
        <v>0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s="81" customFormat="1" ht="13.5" x14ac:dyDescent="0.25">
      <c r="A58" s="3"/>
      <c r="B58" s="43"/>
      <c r="C58" s="100" t="s">
        <v>79</v>
      </c>
      <c r="D58" s="37" t="s">
        <v>53</v>
      </c>
      <c r="E58" s="37">
        <v>0.45</v>
      </c>
      <c r="F58" s="39">
        <f>ROUND(F55*E58,2)</f>
        <v>0.39</v>
      </c>
      <c r="G58" s="39">
        <v>0</v>
      </c>
      <c r="H58" s="39">
        <f>ROUND(F58*G58,2)</f>
        <v>0</v>
      </c>
      <c r="I58" s="39"/>
      <c r="J58" s="39"/>
      <c r="K58" s="39"/>
      <c r="L58" s="39"/>
      <c r="M58" s="39">
        <f t="shared" si="2"/>
        <v>0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81" customFormat="1" ht="15.75" x14ac:dyDescent="0.25">
      <c r="A59" s="3"/>
      <c r="B59" s="43"/>
      <c r="C59" s="100" t="s">
        <v>137</v>
      </c>
      <c r="D59" s="37" t="s">
        <v>68</v>
      </c>
      <c r="E59" s="37">
        <v>0.75</v>
      </c>
      <c r="F59" s="39">
        <f>ROUND(F55*E59,2)</f>
        <v>0.65</v>
      </c>
      <c r="G59" s="39">
        <v>0</v>
      </c>
      <c r="H59" s="39">
        <f>ROUND(F59*G59,2)</f>
        <v>0</v>
      </c>
      <c r="I59" s="39"/>
      <c r="J59" s="39"/>
      <c r="K59" s="39"/>
      <c r="L59" s="39"/>
      <c r="M59" s="39">
        <f t="shared" si="2"/>
        <v>0</v>
      </c>
      <c r="N59" s="27"/>
      <c r="O59" s="72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81" customFormat="1" ht="13.5" x14ac:dyDescent="0.25">
      <c r="A60" s="3"/>
      <c r="B60" s="43"/>
      <c r="C60" s="100" t="s">
        <v>82</v>
      </c>
      <c r="D60" s="37" t="s">
        <v>56</v>
      </c>
      <c r="E60" s="37">
        <v>26.5</v>
      </c>
      <c r="F60" s="39">
        <f>ROUND(F55*E60,2)</f>
        <v>23.06</v>
      </c>
      <c r="G60" s="39">
        <v>0</v>
      </c>
      <c r="H60" s="39">
        <f>ROUND(F60*G60,2)</f>
        <v>0</v>
      </c>
      <c r="I60" s="39"/>
      <c r="J60" s="39"/>
      <c r="K60" s="39"/>
      <c r="L60" s="39"/>
      <c r="M60" s="39">
        <f t="shared" si="2"/>
        <v>0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81" customFormat="1" ht="15.75" x14ac:dyDescent="0.2">
      <c r="A61" s="3">
        <v>12</v>
      </c>
      <c r="B61" s="40" t="s">
        <v>219</v>
      </c>
      <c r="C61" s="80" t="s">
        <v>220</v>
      </c>
      <c r="D61" s="39" t="s">
        <v>140</v>
      </c>
      <c r="E61" s="39"/>
      <c r="F61" s="42">
        <v>0.08</v>
      </c>
      <c r="G61" s="39"/>
      <c r="H61" s="39"/>
      <c r="I61" s="39"/>
      <c r="J61" s="39"/>
      <c r="K61" s="39"/>
      <c r="L61" s="39"/>
      <c r="M61" s="39"/>
      <c r="N61" s="31"/>
      <c r="O61" s="31"/>
      <c r="P61" s="31"/>
      <c r="Q61" s="98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s="81" customFormat="1" ht="13.5" x14ac:dyDescent="0.25">
      <c r="A62" s="3"/>
      <c r="B62" s="41"/>
      <c r="C62" s="100" t="s">
        <v>63</v>
      </c>
      <c r="D62" s="39" t="s">
        <v>52</v>
      </c>
      <c r="E62" s="39">
        <v>116</v>
      </c>
      <c r="F62" s="39">
        <f>ROUND(F61*E62,2)</f>
        <v>9.2799999999999994</v>
      </c>
      <c r="G62" s="39"/>
      <c r="H62" s="39"/>
      <c r="I62" s="39">
        <v>0</v>
      </c>
      <c r="J62" s="39">
        <f>ROUND(F62*I62,2)</f>
        <v>0</v>
      </c>
      <c r="K62" s="39"/>
      <c r="L62" s="39"/>
      <c r="M62" s="39">
        <f t="shared" ref="M62:M67" si="3">L62+J62+H62</f>
        <v>0</v>
      </c>
      <c r="N62" s="31"/>
      <c r="O62" s="98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s="81" customFormat="1" ht="13.5" x14ac:dyDescent="0.25">
      <c r="A63" s="3"/>
      <c r="B63" s="41"/>
      <c r="C63" s="100" t="s">
        <v>55</v>
      </c>
      <c r="D63" s="39" t="s">
        <v>56</v>
      </c>
      <c r="E63" s="39">
        <v>6.13</v>
      </c>
      <c r="F63" s="39">
        <f>ROUND(F61*E63,2)</f>
        <v>0.49</v>
      </c>
      <c r="G63" s="39"/>
      <c r="H63" s="39"/>
      <c r="I63" s="39"/>
      <c r="J63" s="39"/>
      <c r="K63" s="39">
        <v>0</v>
      </c>
      <c r="L63" s="39">
        <f>ROUND(F63*K63,2)</f>
        <v>0</v>
      </c>
      <c r="M63" s="39">
        <f t="shared" si="3"/>
        <v>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s="81" customFormat="1" ht="13.5" x14ac:dyDescent="0.25">
      <c r="A64" s="3"/>
      <c r="B64" s="43"/>
      <c r="C64" s="100" t="s">
        <v>221</v>
      </c>
      <c r="D64" s="37" t="s">
        <v>170</v>
      </c>
      <c r="E64" s="37">
        <v>234</v>
      </c>
      <c r="F64" s="39">
        <f>ROUND(F61*E64,2)</f>
        <v>18.72</v>
      </c>
      <c r="G64" s="39">
        <v>0</v>
      </c>
      <c r="H64" s="39">
        <f>ROUND(F64*G64,2)</f>
        <v>0</v>
      </c>
      <c r="I64" s="39"/>
      <c r="J64" s="39"/>
      <c r="K64" s="39"/>
      <c r="L64" s="39"/>
      <c r="M64" s="39">
        <f t="shared" si="3"/>
        <v>0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s="81" customFormat="1" ht="13.5" x14ac:dyDescent="0.25">
      <c r="A65" s="3"/>
      <c r="B65" s="43"/>
      <c r="C65" s="100" t="s">
        <v>79</v>
      </c>
      <c r="D65" s="37" t="s">
        <v>53</v>
      </c>
      <c r="E65" s="37">
        <v>0.68</v>
      </c>
      <c r="F65" s="39">
        <f>ROUND(F61*E65,2)</f>
        <v>0.05</v>
      </c>
      <c r="G65" s="39">
        <v>0</v>
      </c>
      <c r="H65" s="39">
        <f>ROUND(F65*G65,2)</f>
        <v>0</v>
      </c>
      <c r="I65" s="39"/>
      <c r="J65" s="39"/>
      <c r="K65" s="39"/>
      <c r="L65" s="39"/>
      <c r="M65" s="39">
        <f t="shared" si="3"/>
        <v>0</v>
      </c>
      <c r="N65" s="27"/>
      <c r="O65" s="27"/>
      <c r="P65" s="72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s="81" customFormat="1" ht="15.75" x14ac:dyDescent="0.25">
      <c r="A66" s="3"/>
      <c r="B66" s="43"/>
      <c r="C66" s="100" t="s">
        <v>137</v>
      </c>
      <c r="D66" s="37" t="s">
        <v>68</v>
      </c>
      <c r="E66" s="37">
        <v>0.75</v>
      </c>
      <c r="F66" s="39">
        <f>ROUND(F61*E66,2)</f>
        <v>0.06</v>
      </c>
      <c r="G66" s="39">
        <v>0</v>
      </c>
      <c r="H66" s="39">
        <f>ROUND(F66*G66,2)</f>
        <v>0</v>
      </c>
      <c r="I66" s="39"/>
      <c r="J66" s="39"/>
      <c r="K66" s="39"/>
      <c r="L66" s="39"/>
      <c r="M66" s="39">
        <f t="shared" si="3"/>
        <v>0</v>
      </c>
      <c r="N66" s="27"/>
      <c r="O66" s="72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s="81" customFormat="1" ht="13.5" x14ac:dyDescent="0.25">
      <c r="A67" s="3"/>
      <c r="B67" s="43"/>
      <c r="C67" s="100" t="s">
        <v>82</v>
      </c>
      <c r="D67" s="37" t="s">
        <v>56</v>
      </c>
      <c r="E67" s="37">
        <v>58.8</v>
      </c>
      <c r="F67" s="39">
        <f>ROUND(F61*E67,2)</f>
        <v>4.7</v>
      </c>
      <c r="G67" s="39">
        <v>0</v>
      </c>
      <c r="H67" s="39">
        <f>ROUND(F67*G67,2)</f>
        <v>0</v>
      </c>
      <c r="I67" s="39"/>
      <c r="J67" s="39"/>
      <c r="K67" s="39"/>
      <c r="L67" s="39"/>
      <c r="M67" s="39">
        <f t="shared" si="3"/>
        <v>0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s="81" customFormat="1" ht="40.5" x14ac:dyDescent="0.2">
      <c r="A68" s="3"/>
      <c r="B68" s="43"/>
      <c r="C68" s="116" t="s">
        <v>249</v>
      </c>
      <c r="D68" s="37"/>
      <c r="E68" s="37"/>
      <c r="F68" s="39"/>
      <c r="G68" s="39"/>
      <c r="H68" s="39"/>
      <c r="I68" s="39"/>
      <c r="J68" s="39"/>
      <c r="K68" s="39"/>
      <c r="L68" s="39"/>
      <c r="M68" s="39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s="81" customFormat="1" ht="15.75" x14ac:dyDescent="0.2">
      <c r="A69" s="3">
        <v>13</v>
      </c>
      <c r="B69" s="40" t="s">
        <v>183</v>
      </c>
      <c r="C69" s="80" t="s">
        <v>164</v>
      </c>
      <c r="D69" s="39" t="s">
        <v>84</v>
      </c>
      <c r="E69" s="44"/>
      <c r="F69" s="55">
        <f>0.0064*2</f>
        <v>1.2800000000000001E-2</v>
      </c>
      <c r="G69" s="39"/>
      <c r="H69" s="39"/>
      <c r="I69" s="39"/>
      <c r="J69" s="39"/>
      <c r="K69" s="39"/>
      <c r="L69" s="39"/>
      <c r="M69" s="39"/>
      <c r="N69" s="27"/>
      <c r="O69" s="103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81" customFormat="1" ht="13.5" x14ac:dyDescent="0.25">
      <c r="A70" s="3"/>
      <c r="B70" s="43"/>
      <c r="C70" s="100" t="s">
        <v>63</v>
      </c>
      <c r="D70" s="37" t="s">
        <v>52</v>
      </c>
      <c r="E70" s="37">
        <v>218</v>
      </c>
      <c r="F70" s="39">
        <f>ROUND(F69*E70,2)</f>
        <v>2.79</v>
      </c>
      <c r="G70" s="39"/>
      <c r="H70" s="39"/>
      <c r="I70" s="39">
        <v>0</v>
      </c>
      <c r="J70" s="39">
        <f>ROUND(F70*I70,2)</f>
        <v>0</v>
      </c>
      <c r="K70" s="39"/>
      <c r="L70" s="39"/>
      <c r="M70" s="39">
        <f>L70+J70+H70</f>
        <v>0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81" customFormat="1" ht="13.5" x14ac:dyDescent="0.25">
      <c r="A71" s="3"/>
      <c r="B71" s="43"/>
      <c r="C71" s="100" t="s">
        <v>55</v>
      </c>
      <c r="D71" s="37" t="s">
        <v>56</v>
      </c>
      <c r="E71" s="37">
        <v>11.5</v>
      </c>
      <c r="F71" s="39">
        <f>ROUND(F69*E71,2)</f>
        <v>0.15</v>
      </c>
      <c r="G71" s="39"/>
      <c r="H71" s="39"/>
      <c r="I71" s="39"/>
      <c r="J71" s="39"/>
      <c r="K71" s="39">
        <v>0</v>
      </c>
      <c r="L71" s="39">
        <f>ROUND(F71*K71,2)</f>
        <v>0</v>
      </c>
      <c r="M71" s="39">
        <f>L71+J71+H71</f>
        <v>0</v>
      </c>
      <c r="N71" s="27"/>
      <c r="O71" s="72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81" customFormat="1" ht="13.5" x14ac:dyDescent="0.25">
      <c r="A72" s="3"/>
      <c r="B72" s="43"/>
      <c r="C72" s="100" t="s">
        <v>67</v>
      </c>
      <c r="D72" s="37" t="s">
        <v>54</v>
      </c>
      <c r="E72" s="37">
        <v>139</v>
      </c>
      <c r="F72" s="39">
        <f>ROUND(F69*E72,2)</f>
        <v>1.78</v>
      </c>
      <c r="G72" s="39">
        <v>0</v>
      </c>
      <c r="H72" s="39">
        <f>ROUND(F72*G72,2)</f>
        <v>0</v>
      </c>
      <c r="I72" s="39"/>
      <c r="J72" s="39"/>
      <c r="K72" s="39"/>
      <c r="L72" s="39"/>
      <c r="M72" s="39">
        <f>L72+J72+H72</f>
        <v>0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x14ac:dyDescent="0.25">
      <c r="A73" s="135">
        <v>14</v>
      </c>
      <c r="B73" s="73" t="s">
        <v>117</v>
      </c>
      <c r="C73" s="82" t="s">
        <v>144</v>
      </c>
      <c r="D73" s="39" t="s">
        <v>53</v>
      </c>
      <c r="E73" s="6"/>
      <c r="F73" s="99">
        <f>0.2678*2</f>
        <v>0.53559999999999997</v>
      </c>
      <c r="G73" s="6"/>
      <c r="H73" s="6"/>
      <c r="I73" s="6"/>
      <c r="J73" s="6"/>
      <c r="K73" s="6"/>
      <c r="L73" s="6"/>
      <c r="M73" s="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5">
      <c r="A74" s="135"/>
      <c r="B74" s="135"/>
      <c r="C74" s="84" t="s">
        <v>63</v>
      </c>
      <c r="D74" s="6" t="s">
        <v>52</v>
      </c>
      <c r="E74" s="6">
        <v>27.6</v>
      </c>
      <c r="F74" s="39">
        <f>ROUND(F73*E74,2)</f>
        <v>14.78</v>
      </c>
      <c r="G74" s="39"/>
      <c r="H74" s="39"/>
      <c r="I74" s="68">
        <v>0</v>
      </c>
      <c r="J74" s="39">
        <f>ROUND(F74*I74,2)</f>
        <v>0</v>
      </c>
      <c r="K74" s="39"/>
      <c r="L74" s="39"/>
      <c r="M74" s="39">
        <f>H74+J74+L74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5">
      <c r="A75" s="135"/>
      <c r="B75" s="135"/>
      <c r="C75" s="84" t="s">
        <v>118</v>
      </c>
      <c r="D75" s="6" t="s">
        <v>57</v>
      </c>
      <c r="E75" s="6">
        <v>4.74</v>
      </c>
      <c r="F75" s="39">
        <f>ROUND(F73*E75,2)</f>
        <v>2.54</v>
      </c>
      <c r="G75" s="39"/>
      <c r="H75" s="39"/>
      <c r="I75" s="39"/>
      <c r="J75" s="39"/>
      <c r="K75" s="39">
        <v>0</v>
      </c>
      <c r="L75" s="39">
        <f>ROUND(F75*K75,2)</f>
        <v>0</v>
      </c>
      <c r="M75" s="39">
        <f>H75+J75+L75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x14ac:dyDescent="0.25">
      <c r="A76" s="135"/>
      <c r="B76" s="135"/>
      <c r="C76" s="82" t="s">
        <v>55</v>
      </c>
      <c r="D76" s="6" t="s">
        <v>56</v>
      </c>
      <c r="E76" s="6">
        <v>6.8</v>
      </c>
      <c r="F76" s="39">
        <f>ROUND(F73*E76,2)</f>
        <v>3.64</v>
      </c>
      <c r="G76" s="6"/>
      <c r="H76" s="6"/>
      <c r="I76" s="39"/>
      <c r="J76" s="39"/>
      <c r="K76" s="39">
        <v>0</v>
      </c>
      <c r="L76" s="39">
        <f>ROUND(F76*K76,2)</f>
        <v>0</v>
      </c>
      <c r="M76" s="39">
        <f>H76+J76+L76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x14ac:dyDescent="0.25">
      <c r="A77" s="135"/>
      <c r="B77" s="135"/>
      <c r="C77" s="82" t="s">
        <v>82</v>
      </c>
      <c r="D77" s="6" t="s">
        <v>56</v>
      </c>
      <c r="E77" s="6">
        <v>12.2</v>
      </c>
      <c r="F77" s="39">
        <f>ROUND(F73*E77,2)</f>
        <v>6.53</v>
      </c>
      <c r="G77" s="6">
        <v>0</v>
      </c>
      <c r="H77" s="6">
        <f>ROUND(F77*G77,2)</f>
        <v>0</v>
      </c>
      <c r="I77" s="39"/>
      <c r="J77" s="39"/>
      <c r="K77" s="39"/>
      <c r="L77" s="39"/>
      <c r="M77" s="39">
        <f>H77+J77+L77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27" x14ac:dyDescent="0.25">
      <c r="A78" s="3">
        <v>15</v>
      </c>
      <c r="B78" s="73" t="s">
        <v>248</v>
      </c>
      <c r="C78" s="80" t="s">
        <v>119</v>
      </c>
      <c r="D78" s="39" t="s">
        <v>53</v>
      </c>
      <c r="E78" s="37"/>
      <c r="F78" s="77">
        <v>0.53559999999999997</v>
      </c>
      <c r="G78" s="39">
        <v>0</v>
      </c>
      <c r="H78" s="39">
        <f>ROUND(F78*G78,2)</f>
        <v>0</v>
      </c>
      <c r="I78" s="39"/>
      <c r="J78" s="39"/>
      <c r="K78" s="39"/>
      <c r="L78" s="39"/>
      <c r="M78" s="39">
        <f>L78+J78+H78</f>
        <v>0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s="81" customFormat="1" ht="27" x14ac:dyDescent="0.25">
      <c r="A79" s="135">
        <v>16</v>
      </c>
      <c r="B79" s="73" t="s">
        <v>222</v>
      </c>
      <c r="C79" s="82" t="s">
        <v>262</v>
      </c>
      <c r="D79" s="39" t="s">
        <v>84</v>
      </c>
      <c r="E79" s="6"/>
      <c r="F79" s="83">
        <f>0.05*2</f>
        <v>0.1</v>
      </c>
      <c r="G79" s="6"/>
      <c r="H79" s="6"/>
      <c r="I79" s="6"/>
      <c r="J79" s="6"/>
      <c r="K79" s="6"/>
      <c r="L79" s="6"/>
      <c r="M79" s="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81" customFormat="1" ht="13.5" x14ac:dyDescent="0.25">
      <c r="A80" s="135"/>
      <c r="B80" s="135"/>
      <c r="C80" s="124" t="s">
        <v>63</v>
      </c>
      <c r="D80" s="6" t="s">
        <v>52</v>
      </c>
      <c r="E80" s="6">
        <v>660</v>
      </c>
      <c r="F80" s="39">
        <f>ROUND(F79*E80,2)</f>
        <v>66</v>
      </c>
      <c r="G80" s="39"/>
      <c r="H80" s="39"/>
      <c r="I80" s="68">
        <v>0</v>
      </c>
      <c r="J80" s="39">
        <f>ROUND(F80*I80,2)</f>
        <v>0</v>
      </c>
      <c r="K80" s="39"/>
      <c r="L80" s="39"/>
      <c r="M80" s="39">
        <f t="shared" ref="M80:M90" si="4">H80+J80+L80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81" customFormat="1" ht="13.5" x14ac:dyDescent="0.25">
      <c r="A81" s="135"/>
      <c r="B81" s="135"/>
      <c r="C81" s="124" t="s">
        <v>118</v>
      </c>
      <c r="D81" s="6" t="s">
        <v>57</v>
      </c>
      <c r="E81" s="6">
        <v>9.6</v>
      </c>
      <c r="F81" s="39">
        <f>ROUND(F79*E81,2)</f>
        <v>0.96</v>
      </c>
      <c r="G81" s="39"/>
      <c r="H81" s="39"/>
      <c r="I81" s="39"/>
      <c r="J81" s="39"/>
      <c r="K81" s="39">
        <v>0</v>
      </c>
      <c r="L81" s="39">
        <f>ROUND(F81*K81,2)</f>
        <v>0</v>
      </c>
      <c r="M81" s="39">
        <f t="shared" si="4"/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81" customFormat="1" ht="15.75" x14ac:dyDescent="0.25">
      <c r="A82" s="67"/>
      <c r="B82" s="61"/>
      <c r="C82" s="123" t="s">
        <v>185</v>
      </c>
      <c r="D82" s="37" t="s">
        <v>68</v>
      </c>
      <c r="E82" s="12">
        <v>101.5</v>
      </c>
      <c r="F82" s="39">
        <f>ROUND(F79*E82,2)</f>
        <v>10.15</v>
      </c>
      <c r="G82" s="6">
        <v>0</v>
      </c>
      <c r="H82" s="6">
        <f t="shared" ref="H82:H88" si="5">ROUND(F82*G82,2)</f>
        <v>0</v>
      </c>
      <c r="I82" s="39"/>
      <c r="J82" s="39"/>
      <c r="K82" s="39"/>
      <c r="L82" s="39"/>
      <c r="M82" s="39">
        <f t="shared" si="4"/>
        <v>0</v>
      </c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</row>
    <row r="83" spans="1:256" s="81" customFormat="1" ht="15.75" x14ac:dyDescent="0.25">
      <c r="A83" s="67"/>
      <c r="B83" s="61"/>
      <c r="C83" s="123" t="s">
        <v>137</v>
      </c>
      <c r="D83" s="37" t="s">
        <v>68</v>
      </c>
      <c r="E83" s="12">
        <v>2.4700000000000002</v>
      </c>
      <c r="F83" s="39">
        <f>ROUND(F79*E83,2)</f>
        <v>0.25</v>
      </c>
      <c r="G83" s="6">
        <v>0</v>
      </c>
      <c r="H83" s="6">
        <f t="shared" si="5"/>
        <v>0</v>
      </c>
      <c r="I83" s="39"/>
      <c r="J83" s="39"/>
      <c r="K83" s="39"/>
      <c r="L83" s="39"/>
      <c r="M83" s="39">
        <f t="shared" si="4"/>
        <v>0</v>
      </c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  <c r="IV83" s="51"/>
    </row>
    <row r="84" spans="1:256" s="81" customFormat="1" ht="15.75" x14ac:dyDescent="0.25">
      <c r="A84" s="135"/>
      <c r="B84" s="135"/>
      <c r="C84" s="82" t="s">
        <v>169</v>
      </c>
      <c r="D84" s="37" t="s">
        <v>181</v>
      </c>
      <c r="E84" s="6">
        <v>39</v>
      </c>
      <c r="F84" s="39">
        <f>ROUND(F79*E84,2)</f>
        <v>3.9</v>
      </c>
      <c r="G84" s="6">
        <v>0</v>
      </c>
      <c r="H84" s="6">
        <f t="shared" si="5"/>
        <v>0</v>
      </c>
      <c r="I84" s="39"/>
      <c r="J84" s="39"/>
      <c r="K84" s="39"/>
      <c r="L84" s="39"/>
      <c r="M84" s="39">
        <f t="shared" si="4"/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81" customFormat="1" ht="15.75" x14ac:dyDescent="0.25">
      <c r="A85" s="3"/>
      <c r="B85" s="41"/>
      <c r="C85" s="100" t="s">
        <v>223</v>
      </c>
      <c r="D85" s="37" t="s">
        <v>68</v>
      </c>
      <c r="E85" s="39">
        <v>4.68</v>
      </c>
      <c r="F85" s="39">
        <f>ROUND(F79*E85,2)</f>
        <v>0.47</v>
      </c>
      <c r="G85" s="6">
        <v>0</v>
      </c>
      <c r="H85" s="6">
        <f t="shared" si="5"/>
        <v>0</v>
      </c>
      <c r="I85" s="39"/>
      <c r="J85" s="39"/>
      <c r="K85" s="39"/>
      <c r="L85" s="39"/>
      <c r="M85" s="39">
        <f t="shared" si="4"/>
        <v>0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 s="81" customFormat="1" ht="15.75" x14ac:dyDescent="0.25">
      <c r="A86" s="60"/>
      <c r="B86" s="61"/>
      <c r="C86" s="124" t="s">
        <v>100</v>
      </c>
      <c r="D86" s="37" t="s">
        <v>68</v>
      </c>
      <c r="E86" s="68">
        <v>7.93</v>
      </c>
      <c r="F86" s="39">
        <f>ROUND(F79*E86,2)</f>
        <v>0.79</v>
      </c>
      <c r="G86" s="6">
        <v>0</v>
      </c>
      <c r="H86" s="6">
        <f t="shared" si="5"/>
        <v>0</v>
      </c>
      <c r="I86" s="39"/>
      <c r="J86" s="39"/>
      <c r="K86" s="39"/>
      <c r="L86" s="39"/>
      <c r="M86" s="39">
        <f t="shared" si="4"/>
        <v>0</v>
      </c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  <c r="IV86" s="51"/>
    </row>
    <row r="87" spans="1:256" s="81" customFormat="1" ht="13.5" x14ac:dyDescent="0.25">
      <c r="A87" s="135"/>
      <c r="B87" s="135"/>
      <c r="C87" s="123" t="s">
        <v>124</v>
      </c>
      <c r="D87" s="6" t="s">
        <v>126</v>
      </c>
      <c r="E87" s="6">
        <v>193</v>
      </c>
      <c r="F87" s="42">
        <f>ROUND(F79*E87,3)</f>
        <v>19.3</v>
      </c>
      <c r="G87" s="6">
        <v>0</v>
      </c>
      <c r="H87" s="6">
        <f t="shared" si="5"/>
        <v>0</v>
      </c>
      <c r="I87" s="39"/>
      <c r="J87" s="39"/>
      <c r="K87" s="39"/>
      <c r="L87" s="39"/>
      <c r="M87" s="39">
        <f t="shared" si="4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81" customFormat="1" ht="13.5" x14ac:dyDescent="0.25">
      <c r="A88" s="135"/>
      <c r="B88" s="135"/>
      <c r="C88" s="123" t="s">
        <v>224</v>
      </c>
      <c r="D88" s="6" t="s">
        <v>126</v>
      </c>
      <c r="E88" s="6">
        <v>1160</v>
      </c>
      <c r="F88" s="39">
        <f>ROUND(F79*E88,2)</f>
        <v>116</v>
      </c>
      <c r="G88" s="6">
        <v>0</v>
      </c>
      <c r="H88" s="6">
        <f t="shared" si="5"/>
        <v>0</v>
      </c>
      <c r="I88" s="39"/>
      <c r="J88" s="39"/>
      <c r="K88" s="39"/>
      <c r="L88" s="39"/>
      <c r="M88" s="39">
        <f t="shared" si="4"/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81" customFormat="1" ht="13.5" x14ac:dyDescent="0.25">
      <c r="A89" s="135"/>
      <c r="B89" s="135"/>
      <c r="C89" s="123" t="s">
        <v>55</v>
      </c>
      <c r="D89" s="6" t="s">
        <v>56</v>
      </c>
      <c r="E89" s="6">
        <v>39.9</v>
      </c>
      <c r="F89" s="39">
        <f>ROUND(F79*E89,2)</f>
        <v>3.99</v>
      </c>
      <c r="G89" s="6"/>
      <c r="H89" s="6"/>
      <c r="I89" s="39"/>
      <c r="J89" s="39"/>
      <c r="K89" s="39">
        <v>0</v>
      </c>
      <c r="L89" s="39">
        <f>ROUND(F89*K89,2)</f>
        <v>0</v>
      </c>
      <c r="M89" s="39">
        <f t="shared" si="4"/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81" customFormat="1" ht="13.5" x14ac:dyDescent="0.25">
      <c r="A90" s="135"/>
      <c r="B90" s="135"/>
      <c r="C90" s="123" t="s">
        <v>82</v>
      </c>
      <c r="D90" s="6" t="s">
        <v>56</v>
      </c>
      <c r="E90" s="6">
        <v>156</v>
      </c>
      <c r="F90" s="39">
        <f>ROUND(F79*E90,2)</f>
        <v>15.6</v>
      </c>
      <c r="G90" s="6">
        <v>0</v>
      </c>
      <c r="H90" s="6">
        <f>ROUND(F90*G90,2)</f>
        <v>0</v>
      </c>
      <c r="I90" s="39"/>
      <c r="J90" s="39"/>
      <c r="K90" s="39"/>
      <c r="L90" s="39"/>
      <c r="M90" s="39">
        <f t="shared" si="4"/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81" customFormat="1" ht="27" x14ac:dyDescent="0.2">
      <c r="A91" s="3">
        <v>17</v>
      </c>
      <c r="B91" s="40" t="s">
        <v>138</v>
      </c>
      <c r="C91" s="80" t="s">
        <v>139</v>
      </c>
      <c r="D91" s="39" t="s">
        <v>140</v>
      </c>
      <c r="E91" s="39"/>
      <c r="F91" s="42">
        <v>0.22</v>
      </c>
      <c r="G91" s="39"/>
      <c r="H91" s="39"/>
      <c r="I91" s="39"/>
      <c r="J91" s="39"/>
      <c r="K91" s="39"/>
      <c r="L91" s="39"/>
      <c r="M91" s="39"/>
      <c r="N91" s="31"/>
      <c r="O91" s="31"/>
      <c r="P91" s="31"/>
      <c r="Q91" s="98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1:256" s="81" customFormat="1" ht="13.5" x14ac:dyDescent="0.25">
      <c r="A92" s="3"/>
      <c r="B92" s="41"/>
      <c r="C92" s="100" t="s">
        <v>63</v>
      </c>
      <c r="D92" s="39" t="s">
        <v>52</v>
      </c>
      <c r="E92" s="39">
        <v>56.4</v>
      </c>
      <c r="F92" s="39">
        <f>ROUND(F91*E92,2)</f>
        <v>12.41</v>
      </c>
      <c r="G92" s="39"/>
      <c r="H92" s="39"/>
      <c r="I92" s="39">
        <v>0</v>
      </c>
      <c r="J92" s="39">
        <f>ROUND(F92*I92,2)</f>
        <v>0</v>
      </c>
      <c r="K92" s="39"/>
      <c r="L92" s="39"/>
      <c r="M92" s="39">
        <f t="shared" ref="M92:M96" si="6">L92+J92+H92</f>
        <v>0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spans="1:256" s="81" customFormat="1" ht="13.5" x14ac:dyDescent="0.25">
      <c r="A93" s="3"/>
      <c r="B93" s="41"/>
      <c r="C93" s="100" t="s">
        <v>55</v>
      </c>
      <c r="D93" s="39" t="s">
        <v>56</v>
      </c>
      <c r="E93" s="39">
        <v>4.09</v>
      </c>
      <c r="F93" s="39">
        <f>ROUND(F91*E93,2)</f>
        <v>0.9</v>
      </c>
      <c r="G93" s="39"/>
      <c r="H93" s="39"/>
      <c r="I93" s="39"/>
      <c r="J93" s="39"/>
      <c r="K93" s="39">
        <v>0</v>
      </c>
      <c r="L93" s="39">
        <f>ROUND(F93*K93,2)</f>
        <v>0</v>
      </c>
      <c r="M93" s="39">
        <f t="shared" si="6"/>
        <v>0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56" s="81" customFormat="1" ht="13.5" x14ac:dyDescent="0.25">
      <c r="A94" s="3"/>
      <c r="B94" s="43"/>
      <c r="C94" s="100" t="s">
        <v>79</v>
      </c>
      <c r="D94" s="37" t="s">
        <v>53</v>
      </c>
      <c r="E94" s="37">
        <v>0.45</v>
      </c>
      <c r="F94" s="39">
        <f>ROUND(F91*E94,2)</f>
        <v>0.1</v>
      </c>
      <c r="G94" s="39">
        <v>0</v>
      </c>
      <c r="H94" s="39">
        <f>ROUND(F94*G94,2)</f>
        <v>0</v>
      </c>
      <c r="I94" s="39"/>
      <c r="J94" s="39"/>
      <c r="K94" s="39"/>
      <c r="L94" s="39"/>
      <c r="M94" s="39">
        <f t="shared" si="6"/>
        <v>0</v>
      </c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</row>
    <row r="95" spans="1:256" s="81" customFormat="1" ht="15.75" x14ac:dyDescent="0.25">
      <c r="A95" s="3"/>
      <c r="B95" s="43"/>
      <c r="C95" s="100" t="s">
        <v>137</v>
      </c>
      <c r="D95" s="37" t="s">
        <v>68</v>
      </c>
      <c r="E95" s="37">
        <v>0.75</v>
      </c>
      <c r="F95" s="39">
        <f>ROUND(F91*E95,2)</f>
        <v>0.17</v>
      </c>
      <c r="G95" s="39">
        <v>0</v>
      </c>
      <c r="H95" s="39">
        <f>ROUND(F95*G95,2)</f>
        <v>0</v>
      </c>
      <c r="I95" s="39"/>
      <c r="J95" s="39"/>
      <c r="K95" s="39"/>
      <c r="L95" s="39"/>
      <c r="M95" s="39">
        <f t="shared" si="6"/>
        <v>0</v>
      </c>
      <c r="N95" s="27"/>
      <c r="O95" s="72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s="81" customFormat="1" ht="13.5" x14ac:dyDescent="0.25">
      <c r="A96" s="3"/>
      <c r="B96" s="43"/>
      <c r="C96" s="100" t="s">
        <v>82</v>
      </c>
      <c r="D96" s="37" t="s">
        <v>56</v>
      </c>
      <c r="E96" s="37">
        <v>26.5</v>
      </c>
      <c r="F96" s="39">
        <f>ROUND(F91*E96,2)</f>
        <v>5.83</v>
      </c>
      <c r="G96" s="39">
        <v>0</v>
      </c>
      <c r="H96" s="39">
        <f>ROUND(F96*G96,2)</f>
        <v>0</v>
      </c>
      <c r="I96" s="39"/>
      <c r="J96" s="39"/>
      <c r="K96" s="39"/>
      <c r="L96" s="39"/>
      <c r="M96" s="39">
        <f t="shared" si="6"/>
        <v>0</v>
      </c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1:256" s="81" customFormat="1" ht="13.5" x14ac:dyDescent="0.25">
      <c r="A97" s="3">
        <v>18</v>
      </c>
      <c r="B97" s="40" t="s">
        <v>202</v>
      </c>
      <c r="C97" s="100" t="s">
        <v>203</v>
      </c>
      <c r="D97" s="39" t="s">
        <v>132</v>
      </c>
      <c r="E97" s="39"/>
      <c r="F97" s="42">
        <f>0.058*2</f>
        <v>0.11600000000000001</v>
      </c>
      <c r="G97" s="39"/>
      <c r="H97" s="39"/>
      <c r="I97" s="39"/>
      <c r="J97" s="39"/>
      <c r="K97" s="39"/>
      <c r="L97" s="39"/>
      <c r="M97" s="39"/>
      <c r="N97" s="31"/>
      <c r="O97" s="31"/>
      <c r="P97" s="31"/>
      <c r="Q97" s="98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</row>
    <row r="98" spans="1:256" s="81" customFormat="1" ht="13.5" x14ac:dyDescent="0.25">
      <c r="A98" s="3"/>
      <c r="B98" s="41"/>
      <c r="C98" s="100" t="s">
        <v>63</v>
      </c>
      <c r="D98" s="39" t="s">
        <v>52</v>
      </c>
      <c r="E98" s="39">
        <v>278</v>
      </c>
      <c r="F98" s="39">
        <f>ROUND(F97*E98,2)</f>
        <v>32.25</v>
      </c>
      <c r="G98" s="39"/>
      <c r="H98" s="39"/>
      <c r="I98" s="39">
        <v>0</v>
      </c>
      <c r="J98" s="39">
        <f>ROUND(F98*I98,2)</f>
        <v>0</v>
      </c>
      <c r="K98" s="39"/>
      <c r="L98" s="39"/>
      <c r="M98" s="39">
        <f t="shared" ref="M98:M100" si="7">L98+J98+H98</f>
        <v>0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</row>
    <row r="99" spans="1:256" s="81" customFormat="1" ht="13.5" x14ac:dyDescent="0.25">
      <c r="A99" s="3"/>
      <c r="B99" s="41"/>
      <c r="C99" s="100" t="s">
        <v>55</v>
      </c>
      <c r="D99" s="39" t="s">
        <v>56</v>
      </c>
      <c r="E99" s="39">
        <v>0.26</v>
      </c>
      <c r="F99" s="39">
        <f>ROUND(F97*E99,2)</f>
        <v>0.03</v>
      </c>
      <c r="G99" s="39"/>
      <c r="H99" s="39"/>
      <c r="I99" s="39"/>
      <c r="J99" s="39"/>
      <c r="K99" s="39">
        <v>0</v>
      </c>
      <c r="L99" s="39">
        <f>ROUND(F99*K99,2)</f>
        <v>0</v>
      </c>
      <c r="M99" s="39">
        <f t="shared" si="7"/>
        <v>0</v>
      </c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</row>
    <row r="100" spans="1:256" s="81" customFormat="1" ht="13.5" x14ac:dyDescent="0.25">
      <c r="A100" s="3"/>
      <c r="B100" s="43"/>
      <c r="C100" s="100" t="s">
        <v>204</v>
      </c>
      <c r="D100" s="37" t="s">
        <v>54</v>
      </c>
      <c r="E100" s="37">
        <v>101</v>
      </c>
      <c r="F100" s="39">
        <f>ROUND(F97*E100,2)</f>
        <v>11.72</v>
      </c>
      <c r="G100" s="39">
        <v>0</v>
      </c>
      <c r="H100" s="39">
        <f>ROUND(F100*G100,2)</f>
        <v>0</v>
      </c>
      <c r="I100" s="39"/>
      <c r="J100" s="39"/>
      <c r="K100" s="39"/>
      <c r="L100" s="39"/>
      <c r="M100" s="39">
        <f t="shared" si="7"/>
        <v>0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</row>
    <row r="101" spans="1:256" s="27" customFormat="1" ht="67.5" x14ac:dyDescent="0.25">
      <c r="A101" s="3">
        <v>19</v>
      </c>
      <c r="B101" s="73" t="s">
        <v>128</v>
      </c>
      <c r="C101" s="53" t="s">
        <v>130</v>
      </c>
      <c r="D101" s="54" t="s">
        <v>62</v>
      </c>
      <c r="E101" s="54"/>
      <c r="F101" s="77">
        <v>8.4000000000000005E-2</v>
      </c>
      <c r="G101" s="3"/>
      <c r="H101" s="3"/>
      <c r="I101" s="39"/>
      <c r="J101" s="45"/>
      <c r="K101" s="3"/>
      <c r="L101" s="39"/>
      <c r="M101" s="45"/>
      <c r="N101" s="46"/>
    </row>
    <row r="102" spans="1:256" s="58" customFormat="1" ht="13.5" x14ac:dyDescent="0.25">
      <c r="A102" s="3"/>
      <c r="B102" s="56"/>
      <c r="C102" s="4" t="s">
        <v>64</v>
      </c>
      <c r="D102" s="3" t="s">
        <v>65</v>
      </c>
      <c r="E102" s="39">
        <v>7.25</v>
      </c>
      <c r="F102" s="39">
        <f>ROUND(E102*F101,2)</f>
        <v>0.61</v>
      </c>
      <c r="G102" s="57"/>
      <c r="H102" s="57"/>
      <c r="I102" s="39">
        <v>0</v>
      </c>
      <c r="J102" s="39">
        <f>ROUND(I102*F102,2)</f>
        <v>0</v>
      </c>
      <c r="K102" s="57"/>
      <c r="L102" s="39"/>
      <c r="M102" s="39">
        <f>L102+J102+H102</f>
        <v>0</v>
      </c>
    </row>
    <row r="103" spans="1:256" s="58" customFormat="1" ht="15.75" x14ac:dyDescent="0.25">
      <c r="A103" s="3"/>
      <c r="B103" s="56"/>
      <c r="C103" s="4" t="s">
        <v>129</v>
      </c>
      <c r="D103" s="3" t="s">
        <v>94</v>
      </c>
      <c r="E103" s="39">
        <v>16.2</v>
      </c>
      <c r="F103" s="39">
        <f>ROUND(E103*F101,2)</f>
        <v>1.36</v>
      </c>
      <c r="G103" s="57"/>
      <c r="H103" s="57"/>
      <c r="I103" s="3"/>
      <c r="J103" s="45"/>
      <c r="K103" s="3">
        <v>0</v>
      </c>
      <c r="L103" s="39">
        <f>ROUND(K103*F103,2)</f>
        <v>0</v>
      </c>
      <c r="M103" s="39">
        <f>L103+J103+H103</f>
        <v>0</v>
      </c>
    </row>
    <row r="104" spans="1:256" s="31" customFormat="1" ht="13.5" x14ac:dyDescent="0.25">
      <c r="A104" s="3"/>
      <c r="B104" s="59"/>
      <c r="C104" s="5" t="s">
        <v>55</v>
      </c>
      <c r="D104" s="3" t="s">
        <v>66</v>
      </c>
      <c r="E104" s="39">
        <v>1.35</v>
      </c>
      <c r="F104" s="39">
        <f>ROUND(E104*F101,2)</f>
        <v>0.11</v>
      </c>
      <c r="G104" s="39"/>
      <c r="H104" s="45"/>
      <c r="I104" s="39"/>
      <c r="J104" s="45"/>
      <c r="K104" s="39">
        <v>0</v>
      </c>
      <c r="L104" s="39">
        <f>ROUND(F104*K104,2)</f>
        <v>0</v>
      </c>
      <c r="M104" s="39">
        <f>L104+J104+H104</f>
        <v>0</v>
      </c>
      <c r="N104" s="27"/>
    </row>
    <row r="105" spans="1:256" s="2" customFormat="1" ht="15.75" x14ac:dyDescent="0.25">
      <c r="A105" s="60"/>
      <c r="B105" s="60"/>
      <c r="C105" s="89" t="s">
        <v>67</v>
      </c>
      <c r="D105" s="61" t="s">
        <v>68</v>
      </c>
      <c r="E105" s="12">
        <v>0.04</v>
      </c>
      <c r="F105" s="39">
        <f>ROUND(E105*F101,2)</f>
        <v>0</v>
      </c>
      <c r="G105" s="12">
        <v>0</v>
      </c>
      <c r="H105" s="62">
        <f>ROUND(F105*G105,2)</f>
        <v>0</v>
      </c>
      <c r="I105" s="60"/>
      <c r="J105" s="45"/>
      <c r="K105" s="60"/>
      <c r="L105" s="39"/>
      <c r="M105" s="39">
        <f>L105+J105+H105</f>
        <v>0</v>
      </c>
    </row>
    <row r="106" spans="1:256" s="31" customFormat="1" ht="27" x14ac:dyDescent="0.25">
      <c r="A106" s="3">
        <v>20</v>
      </c>
      <c r="B106" s="22" t="s">
        <v>236</v>
      </c>
      <c r="C106" s="36" t="s">
        <v>237</v>
      </c>
      <c r="D106" s="39" t="s">
        <v>53</v>
      </c>
      <c r="E106" s="37"/>
      <c r="F106" s="38">
        <f>F101*1.95*1000</f>
        <v>163.80000000000001</v>
      </c>
      <c r="G106" s="39"/>
      <c r="H106" s="39"/>
      <c r="I106" s="39"/>
      <c r="J106" s="39"/>
      <c r="K106" s="39">
        <v>0</v>
      </c>
      <c r="L106" s="39">
        <f>ROUND(F106*K106,2)</f>
        <v>0</v>
      </c>
      <c r="M106" s="39">
        <f>L106+J106+H106</f>
        <v>0</v>
      </c>
    </row>
    <row r="107" spans="1:256" s="27" customFormat="1" ht="13.5" x14ac:dyDescent="0.25">
      <c r="A107" s="3">
        <v>21</v>
      </c>
      <c r="B107" s="73" t="s">
        <v>69</v>
      </c>
      <c r="C107" s="5" t="s">
        <v>70</v>
      </c>
      <c r="D107" s="54" t="s">
        <v>71</v>
      </c>
      <c r="E107" s="54"/>
      <c r="F107" s="97">
        <v>8.4000000000000005E-2</v>
      </c>
      <c r="G107" s="3"/>
      <c r="H107" s="3"/>
      <c r="I107" s="39"/>
      <c r="J107" s="45"/>
      <c r="K107" s="3"/>
      <c r="L107" s="39"/>
      <c r="M107" s="39"/>
      <c r="N107" s="46"/>
    </row>
    <row r="108" spans="1:256" s="27" customFormat="1" ht="13.5" x14ac:dyDescent="0.25">
      <c r="A108" s="3"/>
      <c r="B108" s="43"/>
      <c r="C108" s="5" t="s">
        <v>63</v>
      </c>
      <c r="D108" s="54" t="s">
        <v>65</v>
      </c>
      <c r="E108" s="54">
        <v>3.23</v>
      </c>
      <c r="F108" s="37">
        <f>ROUND(F107*E108,2)</f>
        <v>0.27</v>
      </c>
      <c r="G108" s="3"/>
      <c r="H108" s="3"/>
      <c r="I108" s="39">
        <v>0</v>
      </c>
      <c r="J108" s="39">
        <f>ROUND(F108*I108,2)</f>
        <v>0</v>
      </c>
      <c r="K108" s="3"/>
      <c r="L108" s="39"/>
      <c r="M108" s="39">
        <f t="shared" ref="M108:M111" si="8">H108+J108+L108</f>
        <v>0</v>
      </c>
      <c r="N108" s="46"/>
    </row>
    <row r="109" spans="1:256" s="27" customFormat="1" ht="13.5" x14ac:dyDescent="0.25">
      <c r="A109" s="3"/>
      <c r="B109" s="43"/>
      <c r="C109" s="5" t="s">
        <v>88</v>
      </c>
      <c r="D109" s="54" t="s">
        <v>57</v>
      </c>
      <c r="E109" s="54">
        <v>3.62</v>
      </c>
      <c r="F109" s="37">
        <f>ROUND(F107*E109,2)</f>
        <v>0.3</v>
      </c>
      <c r="G109" s="3"/>
      <c r="H109" s="3"/>
      <c r="I109" s="39"/>
      <c r="J109" s="45"/>
      <c r="K109" s="3">
        <v>0</v>
      </c>
      <c r="L109" s="39">
        <f>ROUND(F109*K109,2)</f>
        <v>0</v>
      </c>
      <c r="M109" s="39">
        <f t="shared" si="8"/>
        <v>0</v>
      </c>
      <c r="N109" s="46"/>
    </row>
    <row r="110" spans="1:256" s="27" customFormat="1" ht="13.5" x14ac:dyDescent="0.25">
      <c r="A110" s="3"/>
      <c r="B110" s="43"/>
      <c r="C110" s="5" t="s">
        <v>55</v>
      </c>
      <c r="D110" s="54" t="s">
        <v>56</v>
      </c>
      <c r="E110" s="54">
        <v>0.18</v>
      </c>
      <c r="F110" s="37">
        <f>ROUND(F107*E110,2)</f>
        <v>0.02</v>
      </c>
      <c r="G110" s="3"/>
      <c r="H110" s="3"/>
      <c r="I110" s="39"/>
      <c r="J110" s="45"/>
      <c r="K110" s="3">
        <v>0</v>
      </c>
      <c r="L110" s="39">
        <f>ROUND(F110*K110,2)</f>
        <v>0</v>
      </c>
      <c r="M110" s="39">
        <f t="shared" si="8"/>
        <v>0</v>
      </c>
      <c r="N110" s="46"/>
    </row>
    <row r="111" spans="1:256" s="27" customFormat="1" ht="13.5" x14ac:dyDescent="0.25">
      <c r="A111" s="3"/>
      <c r="B111" s="43"/>
      <c r="C111" s="5" t="s">
        <v>67</v>
      </c>
      <c r="D111" s="54" t="s">
        <v>54</v>
      </c>
      <c r="E111" s="54">
        <v>0.04</v>
      </c>
      <c r="F111" s="37">
        <f>ROUND(F107*E111,2)</f>
        <v>0</v>
      </c>
      <c r="G111" s="3">
        <v>0</v>
      </c>
      <c r="H111" s="3">
        <f>ROUND(F111*G111,2)</f>
        <v>0</v>
      </c>
      <c r="I111" s="39"/>
      <c r="J111" s="45"/>
      <c r="K111" s="3"/>
      <c r="L111" s="39"/>
      <c r="M111" s="39">
        <f t="shared" si="8"/>
        <v>0</v>
      </c>
      <c r="N111" s="46"/>
    </row>
    <row r="112" spans="1:256" s="27" customFormat="1" ht="27" x14ac:dyDescent="0.25">
      <c r="A112" s="3">
        <v>22</v>
      </c>
      <c r="B112" s="73" t="s">
        <v>131</v>
      </c>
      <c r="C112" s="5" t="s">
        <v>255</v>
      </c>
      <c r="D112" s="54" t="s">
        <v>132</v>
      </c>
      <c r="E112" s="54"/>
      <c r="F112" s="97">
        <v>0.84</v>
      </c>
      <c r="G112" s="3"/>
      <c r="H112" s="3"/>
      <c r="I112" s="39"/>
      <c r="J112" s="45"/>
      <c r="K112" s="3"/>
      <c r="L112" s="39"/>
      <c r="M112" s="39"/>
      <c r="N112" s="46"/>
    </row>
    <row r="113" spans="1:14" s="27" customFormat="1" ht="13.5" x14ac:dyDescent="0.25">
      <c r="A113" s="3"/>
      <c r="B113" s="43"/>
      <c r="C113" s="5" t="s">
        <v>63</v>
      </c>
      <c r="D113" s="54" t="s">
        <v>65</v>
      </c>
      <c r="E113" s="54">
        <v>13.4</v>
      </c>
      <c r="F113" s="37">
        <f>ROUND(F112*E113,2)</f>
        <v>11.26</v>
      </c>
      <c r="G113" s="3"/>
      <c r="H113" s="3"/>
      <c r="I113" s="39">
        <v>0</v>
      </c>
      <c r="J113" s="39">
        <f>ROUND(F113*I113,2)</f>
        <v>0</v>
      </c>
      <c r="K113" s="3"/>
      <c r="L113" s="39"/>
      <c r="M113" s="39">
        <f t="shared" ref="M113:M114" si="9">H113+J113+L113</f>
        <v>0</v>
      </c>
      <c r="N113" s="46"/>
    </row>
    <row r="114" spans="1:14" s="27" customFormat="1" ht="13.5" x14ac:dyDescent="0.25">
      <c r="A114" s="3"/>
      <c r="B114" s="43"/>
      <c r="C114" s="5" t="s">
        <v>133</v>
      </c>
      <c r="D114" s="54" t="s">
        <v>57</v>
      </c>
      <c r="E114" s="54">
        <v>13</v>
      </c>
      <c r="F114" s="37">
        <f>ROUND(F112*E114,2)</f>
        <v>10.92</v>
      </c>
      <c r="G114" s="3"/>
      <c r="H114" s="3"/>
      <c r="I114" s="39"/>
      <c r="J114" s="45"/>
      <c r="K114" s="3">
        <v>0</v>
      </c>
      <c r="L114" s="39">
        <f>ROUND(F114*K114,2)</f>
        <v>0</v>
      </c>
      <c r="M114" s="39">
        <f t="shared" si="9"/>
        <v>0</v>
      </c>
      <c r="N114" s="46"/>
    </row>
    <row r="115" spans="1:14" s="27" customFormat="1" ht="67.5" x14ac:dyDescent="0.25">
      <c r="A115" s="3">
        <v>23</v>
      </c>
      <c r="B115" s="73" t="s">
        <v>104</v>
      </c>
      <c r="C115" s="53" t="s">
        <v>250</v>
      </c>
      <c r="D115" s="54" t="s">
        <v>62</v>
      </c>
      <c r="E115" s="54"/>
      <c r="F115" s="77">
        <v>7.0000000000000007E-2</v>
      </c>
      <c r="G115" s="3"/>
      <c r="H115" s="3"/>
      <c r="I115" s="39"/>
      <c r="J115" s="45"/>
      <c r="K115" s="3"/>
      <c r="L115" s="39"/>
      <c r="M115" s="45"/>
      <c r="N115" s="46"/>
    </row>
    <row r="116" spans="1:14" s="58" customFormat="1" ht="13.5" x14ac:dyDescent="0.25">
      <c r="A116" s="3"/>
      <c r="B116" s="56"/>
      <c r="C116" s="4" t="s">
        <v>64</v>
      </c>
      <c r="D116" s="3" t="s">
        <v>65</v>
      </c>
      <c r="E116" s="39">
        <v>20</v>
      </c>
      <c r="F116" s="39">
        <f>ROUND(E116*F115,2)</f>
        <v>1.4</v>
      </c>
      <c r="G116" s="57"/>
      <c r="H116" s="57"/>
      <c r="I116" s="39">
        <v>0</v>
      </c>
      <c r="J116" s="39">
        <f>ROUND(I116*F116,2)</f>
        <v>0</v>
      </c>
      <c r="K116" s="57"/>
      <c r="L116" s="39"/>
      <c r="M116" s="39">
        <f>L116+J116+H116</f>
        <v>0</v>
      </c>
    </row>
    <row r="117" spans="1:14" s="58" customFormat="1" ht="15.75" x14ac:dyDescent="0.25">
      <c r="A117" s="3"/>
      <c r="B117" s="56"/>
      <c r="C117" s="4" t="s">
        <v>98</v>
      </c>
      <c r="D117" s="3" t="s">
        <v>94</v>
      </c>
      <c r="E117" s="39">
        <v>44.8</v>
      </c>
      <c r="F117" s="39">
        <f>ROUND(E117*F115,2)</f>
        <v>3.14</v>
      </c>
      <c r="G117" s="57"/>
      <c r="H117" s="57"/>
      <c r="I117" s="3"/>
      <c r="J117" s="45"/>
      <c r="K117" s="3">
        <v>0</v>
      </c>
      <c r="L117" s="39">
        <f>ROUND(K117*F117,2)</f>
        <v>0</v>
      </c>
      <c r="M117" s="39">
        <f>L117+J117+H117</f>
        <v>0</v>
      </c>
    </row>
    <row r="118" spans="1:14" s="31" customFormat="1" ht="13.5" x14ac:dyDescent="0.25">
      <c r="A118" s="3"/>
      <c r="B118" s="59"/>
      <c r="C118" s="5" t="s">
        <v>55</v>
      </c>
      <c r="D118" s="3" t="s">
        <v>66</v>
      </c>
      <c r="E118" s="39">
        <v>2.1</v>
      </c>
      <c r="F118" s="39">
        <f>ROUND(E118*F115,2)</f>
        <v>0.15</v>
      </c>
      <c r="G118" s="39"/>
      <c r="H118" s="45"/>
      <c r="I118" s="39"/>
      <c r="J118" s="45"/>
      <c r="K118" s="39">
        <v>0</v>
      </c>
      <c r="L118" s="39">
        <f>ROUND(F118*K118,2)</f>
        <v>0</v>
      </c>
      <c r="M118" s="39">
        <f>L118+J118+H118</f>
        <v>0</v>
      </c>
      <c r="N118" s="27"/>
    </row>
    <row r="119" spans="1:14" s="2" customFormat="1" ht="15.75" x14ac:dyDescent="0.25">
      <c r="A119" s="60"/>
      <c r="B119" s="60"/>
      <c r="C119" s="89" t="s">
        <v>67</v>
      </c>
      <c r="D119" s="61" t="s">
        <v>68</v>
      </c>
      <c r="E119" s="12">
        <v>0.05</v>
      </c>
      <c r="F119" s="39">
        <f>ROUND(E119*F115,2)</f>
        <v>0</v>
      </c>
      <c r="G119" s="12">
        <v>0</v>
      </c>
      <c r="H119" s="62">
        <f>ROUND(F119*G119,2)</f>
        <v>0</v>
      </c>
      <c r="I119" s="60"/>
      <c r="J119" s="45"/>
      <c r="K119" s="60"/>
      <c r="L119" s="39"/>
      <c r="M119" s="39">
        <f>L119+J119+H119</f>
        <v>0</v>
      </c>
    </row>
    <row r="120" spans="1:14" s="31" customFormat="1" ht="27" x14ac:dyDescent="0.25">
      <c r="A120" s="3">
        <v>24</v>
      </c>
      <c r="B120" s="22" t="s">
        <v>236</v>
      </c>
      <c r="C120" s="36" t="s">
        <v>178</v>
      </c>
      <c r="D120" s="39" t="s">
        <v>53</v>
      </c>
      <c r="E120" s="37"/>
      <c r="F120" s="38">
        <f>F115*1.95*1000</f>
        <v>136.5</v>
      </c>
      <c r="G120" s="39"/>
      <c r="H120" s="39"/>
      <c r="I120" s="39"/>
      <c r="J120" s="39"/>
      <c r="K120" s="39">
        <v>0</v>
      </c>
      <c r="L120" s="39">
        <f>ROUND(F120*K120,2)</f>
        <v>0</v>
      </c>
      <c r="M120" s="39">
        <f>L120+J120+H120</f>
        <v>0</v>
      </c>
    </row>
    <row r="121" spans="1:14" s="27" customFormat="1" ht="13.5" x14ac:dyDescent="0.25">
      <c r="A121" s="3">
        <v>25</v>
      </c>
      <c r="B121" s="73" t="s">
        <v>69</v>
      </c>
      <c r="C121" s="5" t="s">
        <v>70</v>
      </c>
      <c r="D121" s="54" t="s">
        <v>71</v>
      </c>
      <c r="E121" s="54"/>
      <c r="F121" s="77">
        <v>7.0000000000000007E-2</v>
      </c>
      <c r="G121" s="3"/>
      <c r="H121" s="3"/>
      <c r="I121" s="39"/>
      <c r="J121" s="45"/>
      <c r="K121" s="3"/>
      <c r="L121" s="39"/>
      <c r="M121" s="39"/>
      <c r="N121" s="46"/>
    </row>
    <row r="122" spans="1:14" s="27" customFormat="1" ht="13.5" x14ac:dyDescent="0.25">
      <c r="A122" s="3"/>
      <c r="B122" s="43"/>
      <c r="C122" s="5" t="s">
        <v>63</v>
      </c>
      <c r="D122" s="54" t="s">
        <v>65</v>
      </c>
      <c r="E122" s="54">
        <v>3.23</v>
      </c>
      <c r="F122" s="37">
        <f>ROUND(F121*E122,2)</f>
        <v>0.23</v>
      </c>
      <c r="G122" s="3"/>
      <c r="H122" s="3"/>
      <c r="I122" s="39">
        <v>0</v>
      </c>
      <c r="J122" s="39">
        <f>ROUND(F122*I122,2)</f>
        <v>0</v>
      </c>
      <c r="K122" s="3"/>
      <c r="L122" s="39"/>
      <c r="M122" s="39">
        <f>H122+J122+L122</f>
        <v>0</v>
      </c>
      <c r="N122" s="46"/>
    </row>
    <row r="123" spans="1:14" s="27" customFormat="1" ht="13.5" x14ac:dyDescent="0.25">
      <c r="A123" s="3"/>
      <c r="B123" s="43"/>
      <c r="C123" s="5" t="s">
        <v>88</v>
      </c>
      <c r="D123" s="54" t="s">
        <v>57</v>
      </c>
      <c r="E123" s="54">
        <v>3.62</v>
      </c>
      <c r="F123" s="37">
        <f>ROUND(F121*E123,2)</f>
        <v>0.25</v>
      </c>
      <c r="G123" s="3"/>
      <c r="H123" s="3"/>
      <c r="I123" s="39"/>
      <c r="J123" s="45"/>
      <c r="K123" s="3">
        <v>0</v>
      </c>
      <c r="L123" s="39">
        <f>ROUND(F123*K123,2)</f>
        <v>0</v>
      </c>
      <c r="M123" s="39">
        <f>H123+J123+L123</f>
        <v>0</v>
      </c>
      <c r="N123" s="46"/>
    </row>
    <row r="124" spans="1:14" s="27" customFormat="1" ht="13.5" x14ac:dyDescent="0.25">
      <c r="A124" s="3"/>
      <c r="B124" s="43"/>
      <c r="C124" s="5" t="s">
        <v>55</v>
      </c>
      <c r="D124" s="54" t="s">
        <v>56</v>
      </c>
      <c r="E124" s="54">
        <v>0.18</v>
      </c>
      <c r="F124" s="37">
        <f>ROUND(F121*E124,2)</f>
        <v>0.01</v>
      </c>
      <c r="G124" s="3"/>
      <c r="H124" s="3"/>
      <c r="I124" s="39"/>
      <c r="J124" s="45"/>
      <c r="K124" s="3">
        <v>0</v>
      </c>
      <c r="L124" s="39">
        <f>ROUND(F124*K124,2)</f>
        <v>0</v>
      </c>
      <c r="M124" s="39">
        <f>H124+J124+L124</f>
        <v>0</v>
      </c>
      <c r="N124" s="46"/>
    </row>
    <row r="125" spans="1:14" s="27" customFormat="1" ht="13.5" x14ac:dyDescent="0.25">
      <c r="A125" s="3"/>
      <c r="B125" s="43"/>
      <c r="C125" s="5" t="s">
        <v>67</v>
      </c>
      <c r="D125" s="54" t="s">
        <v>54</v>
      </c>
      <c r="E125" s="54">
        <v>0.04</v>
      </c>
      <c r="F125" s="37">
        <f>ROUND(F121*E125,2)</f>
        <v>0</v>
      </c>
      <c r="G125" s="3">
        <v>0</v>
      </c>
      <c r="H125" s="3">
        <f>ROUND(F125*G125,2)</f>
        <v>0</v>
      </c>
      <c r="I125" s="39"/>
      <c r="J125" s="45"/>
      <c r="K125" s="3"/>
      <c r="L125" s="39"/>
      <c r="M125" s="39">
        <f>H125+J125+L125</f>
        <v>0</v>
      </c>
      <c r="N125" s="46"/>
    </row>
    <row r="126" spans="1:14" s="27" customFormat="1" ht="67.5" x14ac:dyDescent="0.25">
      <c r="A126" s="3">
        <v>26</v>
      </c>
      <c r="B126" s="73" t="s">
        <v>225</v>
      </c>
      <c r="C126" s="5" t="s">
        <v>226</v>
      </c>
      <c r="D126" s="54" t="s">
        <v>54</v>
      </c>
      <c r="E126" s="54"/>
      <c r="F126" s="77">
        <v>1.4</v>
      </c>
      <c r="G126" s="3"/>
      <c r="H126" s="3"/>
      <c r="I126" s="39"/>
      <c r="J126" s="45"/>
      <c r="K126" s="3"/>
      <c r="L126" s="39"/>
      <c r="M126" s="39"/>
      <c r="N126" s="46"/>
    </row>
    <row r="127" spans="1:14" s="27" customFormat="1" ht="13.5" x14ac:dyDescent="0.25">
      <c r="A127" s="3"/>
      <c r="B127" s="43"/>
      <c r="C127" s="5" t="s">
        <v>63</v>
      </c>
      <c r="D127" s="54" t="s">
        <v>65</v>
      </c>
      <c r="E127" s="54">
        <v>2.06</v>
      </c>
      <c r="F127" s="37">
        <f>ROUND(F126*E127,2)</f>
        <v>2.88</v>
      </c>
      <c r="G127" s="3"/>
      <c r="H127" s="3"/>
      <c r="I127" s="39">
        <v>0</v>
      </c>
      <c r="J127" s="39">
        <f>ROUND(F127*I127,2)</f>
        <v>0</v>
      </c>
      <c r="K127" s="3"/>
      <c r="L127" s="39"/>
      <c r="M127" s="39">
        <f>H127+J127+L127</f>
        <v>0</v>
      </c>
      <c r="N127" s="46"/>
    </row>
    <row r="128" spans="1:14" ht="40.5" x14ac:dyDescent="0.25">
      <c r="A128" s="61">
        <v>27</v>
      </c>
      <c r="B128" s="105" t="s">
        <v>238</v>
      </c>
      <c r="C128" s="109" t="s">
        <v>244</v>
      </c>
      <c r="D128" s="39" t="s">
        <v>53</v>
      </c>
      <c r="E128" s="12"/>
      <c r="F128" s="110">
        <v>0.53600000000000003</v>
      </c>
      <c r="G128" s="39"/>
      <c r="H128" s="39"/>
      <c r="I128" s="39"/>
      <c r="J128" s="39"/>
      <c r="K128" s="39">
        <v>0</v>
      </c>
      <c r="L128" s="39">
        <f t="shared" ref="L128:L130" si="10">ROUND(F128*K128,2)</f>
        <v>0</v>
      </c>
      <c r="M128" s="39">
        <f t="shared" ref="M128:M130" si="11">H128+J128+L128</f>
        <v>0</v>
      </c>
    </row>
    <row r="129" spans="1:13" ht="54" x14ac:dyDescent="0.25">
      <c r="A129" s="61">
        <v>28</v>
      </c>
      <c r="B129" s="105" t="s">
        <v>239</v>
      </c>
      <c r="C129" s="109" t="s">
        <v>252</v>
      </c>
      <c r="D129" s="39" t="s">
        <v>53</v>
      </c>
      <c r="E129" s="12"/>
      <c r="F129" s="110">
        <f>3.75*1.6+1.78*1.6+11.72*1.8</f>
        <v>29.944000000000003</v>
      </c>
      <c r="G129" s="39"/>
      <c r="H129" s="39"/>
      <c r="I129" s="39"/>
      <c r="J129" s="39"/>
      <c r="K129" s="39">
        <v>0</v>
      </c>
      <c r="L129" s="39">
        <f t="shared" si="10"/>
        <v>0</v>
      </c>
      <c r="M129" s="39">
        <f t="shared" si="11"/>
        <v>0</v>
      </c>
    </row>
    <row r="130" spans="1:13" ht="40.5" x14ac:dyDescent="0.25">
      <c r="A130" s="61">
        <v>29</v>
      </c>
      <c r="B130" s="105" t="s">
        <v>238</v>
      </c>
      <c r="C130" s="109" t="s">
        <v>246</v>
      </c>
      <c r="D130" s="39" t="s">
        <v>53</v>
      </c>
      <c r="E130" s="12"/>
      <c r="F130" s="110">
        <f>9.64*2.4+10.15*2.4</f>
        <v>47.495999999999995</v>
      </c>
      <c r="G130" s="39"/>
      <c r="H130" s="39"/>
      <c r="I130" s="39"/>
      <c r="J130" s="39"/>
      <c r="K130" s="39">
        <v>0</v>
      </c>
      <c r="L130" s="39">
        <f t="shared" si="10"/>
        <v>0</v>
      </c>
      <c r="M130" s="39">
        <f t="shared" si="11"/>
        <v>0</v>
      </c>
    </row>
    <row r="131" spans="1:13" ht="54" x14ac:dyDescent="0.25">
      <c r="A131" s="61">
        <v>30</v>
      </c>
      <c r="B131" s="105" t="s">
        <v>238</v>
      </c>
      <c r="C131" s="109" t="s">
        <v>251</v>
      </c>
      <c r="D131" s="39" t="s">
        <v>53</v>
      </c>
      <c r="E131" s="12"/>
      <c r="F131" s="110">
        <f>6.3*2.5</f>
        <v>15.75</v>
      </c>
      <c r="G131" s="39"/>
      <c r="H131" s="39"/>
      <c r="I131" s="39"/>
      <c r="J131" s="39"/>
      <c r="K131" s="39">
        <v>0</v>
      </c>
      <c r="L131" s="39">
        <f t="shared" ref="L131" si="12">ROUND(F131*K131,2)</f>
        <v>0</v>
      </c>
      <c r="M131" s="39">
        <f t="shared" ref="M131" si="13">H131+J131+L131</f>
        <v>0</v>
      </c>
    </row>
    <row r="132" spans="1:13" x14ac:dyDescent="0.25">
      <c r="A132" s="203"/>
      <c r="B132" s="195"/>
      <c r="C132" s="178" t="s">
        <v>1</v>
      </c>
      <c r="D132" s="179" t="s">
        <v>56</v>
      </c>
      <c r="E132" s="180"/>
      <c r="F132" s="180"/>
      <c r="G132" s="180"/>
      <c r="H132" s="180"/>
      <c r="I132" s="180"/>
      <c r="J132" s="180"/>
      <c r="K132" s="180"/>
      <c r="L132" s="180"/>
      <c r="M132" s="181">
        <f>SUM(M9:M131)</f>
        <v>0</v>
      </c>
    </row>
    <row r="133" spans="1:13" x14ac:dyDescent="0.25">
      <c r="A133" s="203"/>
      <c r="B133" s="195"/>
      <c r="C133" s="178" t="s">
        <v>59</v>
      </c>
      <c r="D133" s="179" t="s">
        <v>60</v>
      </c>
      <c r="E133" s="182"/>
      <c r="F133" s="180"/>
      <c r="G133" s="180"/>
      <c r="H133" s="180"/>
      <c r="I133" s="180"/>
      <c r="J133" s="180"/>
      <c r="K133" s="180"/>
      <c r="L133" s="180"/>
      <c r="M133" s="183"/>
    </row>
    <row r="134" spans="1:13" x14ac:dyDescent="0.25">
      <c r="A134" s="203"/>
      <c r="B134" s="195"/>
      <c r="C134" s="178" t="s">
        <v>1</v>
      </c>
      <c r="D134" s="179" t="s">
        <v>56</v>
      </c>
      <c r="E134" s="182"/>
      <c r="F134" s="180"/>
      <c r="G134" s="180"/>
      <c r="H134" s="180"/>
      <c r="I134" s="180"/>
      <c r="J134" s="180"/>
      <c r="K134" s="180"/>
      <c r="L134" s="180"/>
      <c r="M134" s="183"/>
    </row>
    <row r="135" spans="1:13" x14ac:dyDescent="0.25">
      <c r="A135" s="203"/>
      <c r="B135" s="195"/>
      <c r="C135" s="178" t="s">
        <v>85</v>
      </c>
      <c r="D135" s="179" t="s">
        <v>60</v>
      </c>
      <c r="E135" s="182"/>
      <c r="F135" s="180"/>
      <c r="G135" s="180"/>
      <c r="H135" s="180"/>
      <c r="I135" s="180"/>
      <c r="J135" s="180"/>
      <c r="K135" s="180"/>
      <c r="L135" s="180"/>
      <c r="M135" s="183"/>
    </row>
    <row r="136" spans="1:13" x14ac:dyDescent="0.25">
      <c r="A136" s="203"/>
      <c r="B136" s="195"/>
      <c r="C136" s="178" t="s">
        <v>61</v>
      </c>
      <c r="D136" s="179" t="s">
        <v>56</v>
      </c>
      <c r="E136" s="179"/>
      <c r="F136" s="180"/>
      <c r="G136" s="180"/>
      <c r="H136" s="180"/>
      <c r="I136" s="180"/>
      <c r="J136" s="180"/>
      <c r="K136" s="180"/>
      <c r="L136" s="180"/>
      <c r="M136" s="183"/>
    </row>
    <row r="137" spans="1:13" x14ac:dyDescent="0.25">
      <c r="A137" s="48"/>
      <c r="B137" s="48"/>
      <c r="C137" s="102"/>
      <c r="D137" s="138"/>
      <c r="E137" s="48"/>
      <c r="F137" s="138"/>
      <c r="G137" s="138"/>
      <c r="H137" s="49"/>
      <c r="I137" s="48"/>
      <c r="J137" s="48"/>
      <c r="K137" s="48"/>
      <c r="L137" s="138"/>
      <c r="M137" s="75"/>
    </row>
    <row r="138" spans="1:13" x14ac:dyDescent="0.25">
      <c r="A138" s="48"/>
      <c r="B138" s="48"/>
      <c r="C138" s="166"/>
      <c r="D138" s="166"/>
      <c r="E138" s="47"/>
      <c r="F138" s="47"/>
      <c r="G138" s="167"/>
      <c r="H138" s="167"/>
      <c r="I138" s="167"/>
      <c r="J138" s="48"/>
      <c r="K138" s="48"/>
      <c r="L138" s="138"/>
      <c r="M138" s="75"/>
    </row>
    <row r="139" spans="1:13" x14ac:dyDescent="0.25">
      <c r="A139" s="48"/>
      <c r="B139" s="48"/>
      <c r="C139" s="102"/>
      <c r="D139" s="138"/>
      <c r="E139" s="48"/>
      <c r="F139" s="138"/>
      <c r="G139" s="138"/>
      <c r="H139" s="49"/>
      <c r="I139" s="48"/>
      <c r="J139" s="48"/>
      <c r="K139" s="48"/>
      <c r="L139" s="138"/>
      <c r="M139" s="76"/>
    </row>
    <row r="140" spans="1:13" x14ac:dyDescent="0.25">
      <c r="A140" s="48"/>
      <c r="B140" s="48"/>
      <c r="C140" s="168"/>
      <c r="D140" s="168"/>
      <c r="E140" s="50"/>
      <c r="F140" s="50"/>
      <c r="G140" s="168"/>
      <c r="H140" s="168"/>
      <c r="I140" s="168"/>
      <c r="J140" s="48"/>
      <c r="K140" s="48"/>
      <c r="L140" s="138"/>
      <c r="M140" s="75"/>
    </row>
  </sheetData>
  <mergeCells count="19">
    <mergeCell ref="C138:D138"/>
    <mergeCell ref="G138:I138"/>
    <mergeCell ref="C140:D140"/>
    <mergeCell ref="G140:I140"/>
    <mergeCell ref="H5:K5"/>
    <mergeCell ref="G6:H6"/>
    <mergeCell ref="I6:J6"/>
    <mergeCell ref="K6:L6"/>
    <mergeCell ref="A1:M1"/>
    <mergeCell ref="A2:M2"/>
    <mergeCell ref="A3:M3"/>
    <mergeCell ref="A4:F4"/>
    <mergeCell ref="H4:K4"/>
    <mergeCell ref="M6:M7"/>
    <mergeCell ref="A6:A7"/>
    <mergeCell ref="B6:B7"/>
    <mergeCell ref="C6:C7"/>
    <mergeCell ref="D6:D7"/>
    <mergeCell ref="E6:F6"/>
  </mergeCells>
  <conditionalFormatting sqref="A7:IU527">
    <cfRule type="cellIs" dxfId="52" priority="48" stopIfTrue="1" operator="equal">
      <formula>8223.307275</formula>
    </cfRule>
  </conditionalFormatting>
  <conditionalFormatting sqref="F483:M483 F484:L487 D483:D487">
    <cfRule type="cellIs" dxfId="51" priority="47" stopIfTrue="1" operator="equal">
      <formula>8223.307275</formula>
    </cfRule>
  </conditionalFormatting>
  <conditionalFormatting sqref="A137:IU158">
    <cfRule type="cellIs" dxfId="50" priority="40" stopIfTrue="1" operator="equal">
      <formula>8223.307275</formula>
    </cfRule>
  </conditionalFormatting>
  <conditionalFormatting sqref="A141:IU162">
    <cfRule type="cellIs" dxfId="49" priority="39" stopIfTrue="1" operator="equal">
      <formula>8223.307275</formula>
    </cfRule>
  </conditionalFormatting>
  <conditionalFormatting sqref="A139:IU160">
    <cfRule type="cellIs" dxfId="48" priority="38" stopIfTrue="1" operator="equal">
      <formula>8223.307275</formula>
    </cfRule>
  </conditionalFormatting>
  <conditionalFormatting sqref="F485:M485 F486:L489 D485:D489">
    <cfRule type="cellIs" dxfId="47" priority="37" stopIfTrue="1" operator="equal">
      <formula>8223.307275</formula>
    </cfRule>
  </conditionalFormatting>
  <conditionalFormatting sqref="F485:M485 F486:L489 D485:D489">
    <cfRule type="cellIs" dxfId="46" priority="36" stopIfTrue="1" operator="equal">
      <formula>8223.307275</formula>
    </cfRule>
  </conditionalFormatting>
  <conditionalFormatting sqref="F489:M489 F490:L493 D489:D493">
    <cfRule type="cellIs" dxfId="45" priority="35" stopIfTrue="1" operator="equal">
      <formula>8223.307275</formula>
    </cfRule>
  </conditionalFormatting>
  <conditionalFormatting sqref="F489:M489 F490:L493 D489:D493">
    <cfRule type="cellIs" dxfId="44" priority="34" stopIfTrue="1" operator="equal">
      <formula>8223.307275</formula>
    </cfRule>
  </conditionalFormatting>
  <conditionalFormatting sqref="F528:M528 F529:L532 D528:D532">
    <cfRule type="cellIs" dxfId="43" priority="33" stopIfTrue="1" operator="equal">
      <formula>8223.307275</formula>
    </cfRule>
  </conditionalFormatting>
  <conditionalFormatting sqref="F528:M528 F529:L532 D528:D532">
    <cfRule type="cellIs" dxfId="42" priority="32" stopIfTrue="1" operator="equal">
      <formula>8223.307275</formula>
    </cfRule>
  </conditionalFormatting>
  <conditionalFormatting sqref="A137:IU158">
    <cfRule type="cellIs" dxfId="41" priority="31" stopIfTrue="1" operator="equal">
      <formula>8223.307275</formula>
    </cfRule>
  </conditionalFormatting>
  <conditionalFormatting sqref="A141:IU162">
    <cfRule type="cellIs" dxfId="40" priority="30" stopIfTrue="1" operator="equal">
      <formula>8223.307275</formula>
    </cfRule>
  </conditionalFormatting>
  <conditionalFormatting sqref="A139:IU160">
    <cfRule type="cellIs" dxfId="39" priority="29" stopIfTrue="1" operator="equal">
      <formula>8223.307275</formula>
    </cfRule>
  </conditionalFormatting>
  <conditionalFormatting sqref="F485:M485 F486:L489 D485:D489">
    <cfRule type="cellIs" dxfId="38" priority="28" stopIfTrue="1" operator="equal">
      <formula>8223.307275</formula>
    </cfRule>
  </conditionalFormatting>
  <conditionalFormatting sqref="F485:M485 F486:L489 D485:D489">
    <cfRule type="cellIs" dxfId="37" priority="27" stopIfTrue="1" operator="equal">
      <formula>8223.307275</formula>
    </cfRule>
  </conditionalFormatting>
  <conditionalFormatting sqref="F489:M489 F490:L493 D489:D493">
    <cfRule type="cellIs" dxfId="36" priority="26" stopIfTrue="1" operator="equal">
      <formula>8223.307275</formula>
    </cfRule>
  </conditionalFormatting>
  <conditionalFormatting sqref="F489:M489 F490:L493 D489:D493">
    <cfRule type="cellIs" dxfId="35" priority="25" stopIfTrue="1" operator="equal">
      <formula>8223.307275</formula>
    </cfRule>
  </conditionalFormatting>
  <conditionalFormatting sqref="F528:M528 F529:L532 D528:D532">
    <cfRule type="cellIs" dxfId="34" priority="24" stopIfTrue="1" operator="equal">
      <formula>8223.307275</formula>
    </cfRule>
  </conditionalFormatting>
  <conditionalFormatting sqref="F528:M528 F529:L532 D528:D532">
    <cfRule type="cellIs" dxfId="33" priority="23" stopIfTrue="1" operator="equal">
      <formula>8223.307275</formula>
    </cfRule>
  </conditionalFormatting>
  <conditionalFormatting sqref="F144:M144 F145:L148 D144:D148 A132:IO143">
    <cfRule type="cellIs" dxfId="32" priority="22" stopIfTrue="1" operator="equal">
      <formula>8223.307275</formula>
    </cfRule>
  </conditionalFormatting>
  <conditionalFormatting sqref="A131:IU131">
    <cfRule type="cellIs" dxfId="31" priority="15" stopIfTrue="1" operator="equal">
      <formula>8223.307275</formula>
    </cfRule>
  </conditionalFormatting>
  <conditionalFormatting sqref="A131:HM131">
    <cfRule type="cellIs" dxfId="30" priority="14" stopIfTrue="1" operator="equal">
      <formula>8223.307275</formula>
    </cfRule>
  </conditionalFormatting>
  <conditionalFormatting sqref="C131">
    <cfRule type="cellIs" dxfId="29" priority="13" stopIfTrue="1" operator="equal">
      <formula>8223.307275</formula>
    </cfRule>
  </conditionalFormatting>
  <conditionalFormatting sqref="B131:C131">
    <cfRule type="cellIs" dxfId="28" priority="12" stopIfTrue="1" operator="equal">
      <formula>8223.307275</formula>
    </cfRule>
  </conditionalFormatting>
  <conditionalFormatting sqref="K131">
    <cfRule type="cellIs" dxfId="27" priority="11" stopIfTrue="1" operator="equal">
      <formula>8223.307275</formula>
    </cfRule>
  </conditionalFormatting>
  <conditionalFormatting sqref="A9:IU27">
    <cfRule type="cellIs" dxfId="26" priority="9" stopIfTrue="1" operator="equal">
      <formula>8223.307275</formula>
    </cfRule>
  </conditionalFormatting>
  <conditionalFormatting sqref="A38:IU49">
    <cfRule type="cellIs" dxfId="25" priority="8" stopIfTrue="1" operator="equal">
      <formula>8223.307275</formula>
    </cfRule>
  </conditionalFormatting>
  <conditionalFormatting sqref="A101:IU114">
    <cfRule type="cellIs" dxfId="24" priority="7" stopIfTrue="1" operator="equal">
      <formula>8223.307275</formula>
    </cfRule>
  </conditionalFormatting>
  <conditionalFormatting sqref="A101:IU114">
    <cfRule type="cellIs" dxfId="23" priority="6" stopIfTrue="1" operator="equal">
      <formula>8223.307275</formula>
    </cfRule>
  </conditionalFormatting>
  <conditionalFormatting sqref="A115:IU125">
    <cfRule type="cellIs" dxfId="22" priority="5" stopIfTrue="1" operator="equal">
      <formula>8223.307275</formula>
    </cfRule>
  </conditionalFormatting>
  <conditionalFormatting sqref="A128:IU130">
    <cfRule type="cellIs" dxfId="21" priority="4" stopIfTrue="1" operator="equal">
      <formula>8223.307275</formula>
    </cfRule>
  </conditionalFormatting>
  <conditionalFormatting sqref="A130:IU130">
    <cfRule type="cellIs" dxfId="20" priority="3" stopIfTrue="1" operator="equal">
      <formula>8223.307275</formula>
    </cfRule>
  </conditionalFormatting>
  <conditionalFormatting sqref="A128:IU129">
    <cfRule type="cellIs" dxfId="19" priority="2" stopIfTrue="1" operator="equal">
      <formula>8223.307275</formula>
    </cfRule>
  </conditionalFormatting>
  <conditionalFormatting sqref="A128:IU129">
    <cfRule type="cellIs" dxfId="18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3"/>
  <sheetViews>
    <sheetView view="pageBreakPreview" zoomScale="110" zoomScaleNormal="100" zoomScaleSheetLayoutView="110" workbookViewId="0">
      <selection activeCell="A136" sqref="A136:M140"/>
    </sheetView>
  </sheetViews>
  <sheetFormatPr defaultRowHeight="15" x14ac:dyDescent="0.25"/>
  <cols>
    <col min="1" max="1" width="3" style="1" customWidth="1"/>
    <col min="2" max="2" width="10.85546875" style="1" customWidth="1"/>
    <col min="3" max="3" width="31.140625" style="87" customWidth="1"/>
    <col min="4" max="4" width="7.7109375" style="1" customWidth="1"/>
    <col min="5" max="5" width="10.85546875" style="1" customWidth="1"/>
    <col min="6" max="6" width="9.140625" style="1"/>
    <col min="7" max="7" width="7.85546875" style="1" customWidth="1"/>
    <col min="8" max="8" width="9.140625" style="1"/>
    <col min="9" max="9" width="6.7109375" style="1" customWidth="1"/>
    <col min="10" max="10" width="9.140625" style="1"/>
    <col min="11" max="11" width="7.85546875" style="1" customWidth="1"/>
    <col min="12" max="12" width="9.140625" style="1"/>
    <col min="13" max="13" width="10.140625" style="1" customWidth="1"/>
    <col min="14" max="16384" width="9.140625" style="1"/>
  </cols>
  <sheetData>
    <row r="1" spans="1:15" s="2" customFormat="1" ht="20.25" customHeight="1" x14ac:dyDescent="0.25">
      <c r="A1" s="175" t="s">
        <v>101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5" s="27" customFormat="1" ht="13.5" x14ac:dyDescent="0.25">
      <c r="A2" s="176" t="s">
        <v>155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5" s="27" customFormat="1" ht="14.25" customHeight="1" x14ac:dyDescent="0.25">
      <c r="A3" s="177"/>
      <c r="B3" s="177"/>
      <c r="C3" s="177"/>
      <c r="D3" s="177"/>
      <c r="E3" s="177"/>
      <c r="F3" s="177"/>
      <c r="G3" s="28"/>
      <c r="H3" s="174"/>
      <c r="I3" s="174"/>
      <c r="J3" s="174"/>
      <c r="K3" s="174"/>
      <c r="L3" s="29"/>
      <c r="M3" s="96"/>
    </row>
    <row r="4" spans="1:15" s="27" customFormat="1" ht="14.25" customHeight="1" x14ac:dyDescent="0.25">
      <c r="A4" s="30"/>
      <c r="B4" s="30"/>
      <c r="C4" s="85"/>
      <c r="D4" s="31"/>
      <c r="E4" s="31"/>
      <c r="F4" s="29"/>
      <c r="G4" s="32"/>
      <c r="H4" s="169"/>
      <c r="I4" s="169"/>
      <c r="J4" s="169"/>
      <c r="K4" s="169"/>
      <c r="L4" s="29"/>
      <c r="M4" s="96"/>
    </row>
    <row r="5" spans="1:15" s="31" customFormat="1" ht="30.75" customHeight="1" x14ac:dyDescent="0.25">
      <c r="A5" s="184" t="s">
        <v>0</v>
      </c>
      <c r="B5" s="185" t="s">
        <v>42</v>
      </c>
      <c r="C5" s="186" t="s">
        <v>43</v>
      </c>
      <c r="D5" s="184" t="s">
        <v>44</v>
      </c>
      <c r="E5" s="187" t="s">
        <v>45</v>
      </c>
      <c r="F5" s="188"/>
      <c r="G5" s="187" t="s">
        <v>46</v>
      </c>
      <c r="H5" s="188"/>
      <c r="I5" s="187" t="s">
        <v>47</v>
      </c>
      <c r="J5" s="188"/>
      <c r="K5" s="187" t="s">
        <v>48</v>
      </c>
      <c r="L5" s="188"/>
      <c r="M5" s="189" t="s">
        <v>49</v>
      </c>
    </row>
    <row r="6" spans="1:15" s="31" customFormat="1" ht="41.25" customHeight="1" x14ac:dyDescent="0.25">
      <c r="A6" s="184"/>
      <c r="B6" s="190"/>
      <c r="C6" s="191"/>
      <c r="D6" s="184"/>
      <c r="E6" s="192" t="s">
        <v>50</v>
      </c>
      <c r="F6" s="192" t="s">
        <v>1</v>
      </c>
      <c r="G6" s="192" t="s">
        <v>99</v>
      </c>
      <c r="H6" s="193" t="s">
        <v>49</v>
      </c>
      <c r="I6" s="194" t="s">
        <v>99</v>
      </c>
      <c r="J6" s="192" t="s">
        <v>49</v>
      </c>
      <c r="K6" s="192" t="s">
        <v>99</v>
      </c>
      <c r="L6" s="195" t="s">
        <v>49</v>
      </c>
      <c r="M6" s="189"/>
      <c r="O6" s="32"/>
    </row>
    <row r="7" spans="1:15" s="31" customFormat="1" ht="13.5" x14ac:dyDescent="0.25">
      <c r="A7" s="33">
        <v>1</v>
      </c>
      <c r="B7" s="34">
        <v>2</v>
      </c>
      <c r="C7" s="86">
        <v>3</v>
      </c>
      <c r="D7" s="34">
        <v>4</v>
      </c>
      <c r="E7" s="33">
        <v>5</v>
      </c>
      <c r="F7" s="34">
        <v>6</v>
      </c>
      <c r="G7" s="35">
        <v>7</v>
      </c>
      <c r="H7" s="34">
        <v>8</v>
      </c>
      <c r="I7" s="33">
        <v>9</v>
      </c>
      <c r="J7" s="34">
        <v>10</v>
      </c>
      <c r="K7" s="33">
        <v>11</v>
      </c>
      <c r="L7" s="35">
        <v>12</v>
      </c>
      <c r="M7" s="34" t="s">
        <v>51</v>
      </c>
    </row>
    <row r="8" spans="1:15" s="122" customFormat="1" ht="13.5" x14ac:dyDescent="0.25">
      <c r="A8" s="119"/>
      <c r="B8" s="120"/>
      <c r="C8" s="128" t="s">
        <v>176</v>
      </c>
      <c r="D8" s="120"/>
      <c r="E8" s="119"/>
      <c r="F8" s="120"/>
      <c r="G8" s="121"/>
      <c r="H8" s="120"/>
      <c r="I8" s="119"/>
      <c r="J8" s="120"/>
      <c r="K8" s="119"/>
      <c r="L8" s="121"/>
      <c r="M8" s="120"/>
    </row>
    <row r="9" spans="1:15" s="27" customFormat="1" ht="54" x14ac:dyDescent="0.25">
      <c r="A9" s="3">
        <v>1</v>
      </c>
      <c r="B9" s="73" t="s">
        <v>104</v>
      </c>
      <c r="C9" s="53" t="s">
        <v>148</v>
      </c>
      <c r="D9" s="54" t="s">
        <v>62</v>
      </c>
      <c r="E9" s="54"/>
      <c r="F9" s="77">
        <v>8.9300000000000004E-2</v>
      </c>
      <c r="G9" s="3"/>
      <c r="H9" s="3"/>
      <c r="I9" s="39"/>
      <c r="J9" s="45"/>
      <c r="K9" s="3"/>
      <c r="L9" s="39"/>
      <c r="M9" s="45"/>
      <c r="N9" s="46"/>
    </row>
    <row r="10" spans="1:15" s="58" customFormat="1" ht="13.5" x14ac:dyDescent="0.25">
      <c r="A10" s="3"/>
      <c r="B10" s="56"/>
      <c r="C10" s="4" t="s">
        <v>64</v>
      </c>
      <c r="D10" s="3" t="s">
        <v>65</v>
      </c>
      <c r="E10" s="39">
        <v>20</v>
      </c>
      <c r="F10" s="39">
        <f>ROUND(E10*F9,2)</f>
        <v>1.79</v>
      </c>
      <c r="G10" s="57"/>
      <c r="H10" s="57"/>
      <c r="I10" s="39">
        <v>0</v>
      </c>
      <c r="J10" s="39">
        <f>ROUND(I10*F10,2)</f>
        <v>0</v>
      </c>
      <c r="K10" s="57"/>
      <c r="L10" s="39"/>
      <c r="M10" s="39">
        <f>L10+J10+H10</f>
        <v>0</v>
      </c>
    </row>
    <row r="11" spans="1:15" s="58" customFormat="1" ht="15.75" x14ac:dyDescent="0.25">
      <c r="A11" s="3"/>
      <c r="B11" s="56"/>
      <c r="C11" s="4" t="s">
        <v>98</v>
      </c>
      <c r="D11" s="3" t="s">
        <v>94</v>
      </c>
      <c r="E11" s="39">
        <v>44.8</v>
      </c>
      <c r="F11" s="39">
        <f>ROUND(E11*F9,2)</f>
        <v>4</v>
      </c>
      <c r="G11" s="57"/>
      <c r="H11" s="57"/>
      <c r="I11" s="3"/>
      <c r="J11" s="45"/>
      <c r="K11" s="3">
        <v>0</v>
      </c>
      <c r="L11" s="39">
        <f>ROUND(K11*F11,2)</f>
        <v>0</v>
      </c>
      <c r="M11" s="39">
        <f>L11+J11+H11</f>
        <v>0</v>
      </c>
    </row>
    <row r="12" spans="1:15" s="31" customFormat="1" ht="13.5" x14ac:dyDescent="0.25">
      <c r="A12" s="3"/>
      <c r="B12" s="59"/>
      <c r="C12" s="5" t="s">
        <v>55</v>
      </c>
      <c r="D12" s="3" t="s">
        <v>66</v>
      </c>
      <c r="E12" s="39">
        <v>2.1</v>
      </c>
      <c r="F12" s="39">
        <f>ROUND(E12*F9,2)</f>
        <v>0.19</v>
      </c>
      <c r="G12" s="39"/>
      <c r="H12" s="45"/>
      <c r="I12" s="39"/>
      <c r="J12" s="45"/>
      <c r="K12" s="39">
        <v>0</v>
      </c>
      <c r="L12" s="39">
        <f>ROUND(F12*K12,2)</f>
        <v>0</v>
      </c>
      <c r="M12" s="39">
        <f>L12+J12+H12</f>
        <v>0</v>
      </c>
      <c r="N12" s="27"/>
    </row>
    <row r="13" spans="1:15" s="2" customFormat="1" ht="15.75" x14ac:dyDescent="0.25">
      <c r="A13" s="60"/>
      <c r="B13" s="60"/>
      <c r="C13" s="89" t="s">
        <v>67</v>
      </c>
      <c r="D13" s="61" t="s">
        <v>68</v>
      </c>
      <c r="E13" s="12">
        <v>0.05</v>
      </c>
      <c r="F13" s="39">
        <f>ROUND(E13*F9,2)</f>
        <v>0</v>
      </c>
      <c r="G13" s="12">
        <v>0</v>
      </c>
      <c r="H13" s="62">
        <f>ROUND(F13*G13,2)</f>
        <v>0</v>
      </c>
      <c r="I13" s="60"/>
      <c r="J13" s="45"/>
      <c r="K13" s="60"/>
      <c r="L13" s="39"/>
      <c r="M13" s="39">
        <f>L13+J13+H13</f>
        <v>0</v>
      </c>
    </row>
    <row r="14" spans="1:15" s="31" customFormat="1" ht="27" x14ac:dyDescent="0.25">
      <c r="A14" s="3">
        <v>2</v>
      </c>
      <c r="B14" s="22" t="s">
        <v>236</v>
      </c>
      <c r="C14" s="36" t="s">
        <v>178</v>
      </c>
      <c r="D14" s="39" t="s">
        <v>53</v>
      </c>
      <c r="E14" s="37"/>
      <c r="F14" s="38">
        <f>F9*1.95*1000</f>
        <v>174.13500000000002</v>
      </c>
      <c r="G14" s="39"/>
      <c r="H14" s="39"/>
      <c r="I14" s="39"/>
      <c r="J14" s="39"/>
      <c r="K14" s="39">
        <v>0</v>
      </c>
      <c r="L14" s="39">
        <f>ROUND(F14*K14,2)</f>
        <v>0</v>
      </c>
      <c r="M14" s="39">
        <f>L14+J14+H14</f>
        <v>0</v>
      </c>
    </row>
    <row r="15" spans="1:15" s="27" customFormat="1" ht="13.5" x14ac:dyDescent="0.25">
      <c r="A15" s="3">
        <v>3</v>
      </c>
      <c r="B15" s="73" t="s">
        <v>69</v>
      </c>
      <c r="C15" s="5" t="s">
        <v>70</v>
      </c>
      <c r="D15" s="54" t="s">
        <v>71</v>
      </c>
      <c r="E15" s="54"/>
      <c r="F15" s="77">
        <v>8.9300000000000004E-2</v>
      </c>
      <c r="G15" s="3"/>
      <c r="H15" s="3"/>
      <c r="I15" s="39"/>
      <c r="J15" s="45"/>
      <c r="K15" s="3"/>
      <c r="L15" s="39"/>
      <c r="M15" s="39"/>
      <c r="N15" s="46"/>
    </row>
    <row r="16" spans="1:15" s="27" customFormat="1" ht="13.5" x14ac:dyDescent="0.25">
      <c r="A16" s="3"/>
      <c r="B16" s="43"/>
      <c r="C16" s="5" t="s">
        <v>63</v>
      </c>
      <c r="D16" s="54" t="s">
        <v>65</v>
      </c>
      <c r="E16" s="54">
        <v>3.23</v>
      </c>
      <c r="F16" s="37">
        <f>ROUND(F15*E16,2)</f>
        <v>0.28999999999999998</v>
      </c>
      <c r="G16" s="3"/>
      <c r="H16" s="3"/>
      <c r="I16" s="39">
        <v>0</v>
      </c>
      <c r="J16" s="39">
        <f>ROUND(F16*I16,2)</f>
        <v>0</v>
      </c>
      <c r="K16" s="3"/>
      <c r="L16" s="39"/>
      <c r="M16" s="39">
        <f>H16+J16+L16</f>
        <v>0</v>
      </c>
      <c r="N16" s="46"/>
    </row>
    <row r="17" spans="1:256" s="27" customFormat="1" ht="13.5" x14ac:dyDescent="0.25">
      <c r="A17" s="3"/>
      <c r="B17" s="43"/>
      <c r="C17" s="5" t="s">
        <v>88</v>
      </c>
      <c r="D17" s="54" t="s">
        <v>57</v>
      </c>
      <c r="E17" s="54">
        <v>3.62</v>
      </c>
      <c r="F17" s="37">
        <f>ROUND(F15*E17,2)</f>
        <v>0.32</v>
      </c>
      <c r="G17" s="3"/>
      <c r="H17" s="3"/>
      <c r="I17" s="39"/>
      <c r="J17" s="45"/>
      <c r="K17" s="3">
        <v>0</v>
      </c>
      <c r="L17" s="39">
        <f>ROUND(F17*K17,2)</f>
        <v>0</v>
      </c>
      <c r="M17" s="39">
        <f>H17+J17+L17</f>
        <v>0</v>
      </c>
      <c r="N17" s="46"/>
    </row>
    <row r="18" spans="1:256" s="27" customFormat="1" ht="13.5" x14ac:dyDescent="0.25">
      <c r="A18" s="3"/>
      <c r="B18" s="43"/>
      <c r="C18" s="5" t="s">
        <v>55</v>
      </c>
      <c r="D18" s="54" t="s">
        <v>56</v>
      </c>
      <c r="E18" s="54">
        <v>0.18</v>
      </c>
      <c r="F18" s="37">
        <f>ROUND(F15*E18,2)</f>
        <v>0.02</v>
      </c>
      <c r="G18" s="3"/>
      <c r="H18" s="3"/>
      <c r="I18" s="39"/>
      <c r="J18" s="45"/>
      <c r="K18" s="3">
        <v>0</v>
      </c>
      <c r="L18" s="39">
        <f>ROUND(F18*K18,2)</f>
        <v>0</v>
      </c>
      <c r="M18" s="39">
        <f>H18+J18+L18</f>
        <v>0</v>
      </c>
      <c r="N18" s="46"/>
    </row>
    <row r="19" spans="1:256" s="27" customFormat="1" ht="13.5" x14ac:dyDescent="0.25">
      <c r="A19" s="3"/>
      <c r="B19" s="43"/>
      <c r="C19" s="5" t="s">
        <v>67</v>
      </c>
      <c r="D19" s="54" t="s">
        <v>54</v>
      </c>
      <c r="E19" s="54">
        <v>0.04</v>
      </c>
      <c r="F19" s="37">
        <f>ROUND(F15*E19,2)</f>
        <v>0</v>
      </c>
      <c r="G19" s="3">
        <v>0</v>
      </c>
      <c r="H19" s="3">
        <f>ROUND(F19*G19,2)</f>
        <v>0</v>
      </c>
      <c r="I19" s="39"/>
      <c r="J19" s="45"/>
      <c r="K19" s="3"/>
      <c r="L19" s="39"/>
      <c r="M19" s="39">
        <f>H19+J19+L19</f>
        <v>0</v>
      </c>
      <c r="N19" s="46"/>
    </row>
    <row r="20" spans="1:256" s="27" customFormat="1" ht="40.5" x14ac:dyDescent="0.25">
      <c r="A20" s="3">
        <v>4</v>
      </c>
      <c r="B20" s="73" t="s">
        <v>115</v>
      </c>
      <c r="C20" s="5" t="s">
        <v>145</v>
      </c>
      <c r="D20" s="54" t="s">
        <v>54</v>
      </c>
      <c r="E20" s="54"/>
      <c r="F20" s="55">
        <v>4.7</v>
      </c>
      <c r="G20" s="3"/>
      <c r="H20" s="3"/>
      <c r="I20" s="39"/>
      <c r="J20" s="45"/>
      <c r="K20" s="3"/>
      <c r="L20" s="39"/>
      <c r="M20" s="39"/>
      <c r="N20" s="46"/>
    </row>
    <row r="21" spans="1:256" s="27" customFormat="1" ht="13.5" x14ac:dyDescent="0.25">
      <c r="A21" s="3"/>
      <c r="B21" s="43"/>
      <c r="C21" s="5" t="s">
        <v>63</v>
      </c>
      <c r="D21" s="54" t="s">
        <v>65</v>
      </c>
      <c r="E21" s="54">
        <v>2.1</v>
      </c>
      <c r="F21" s="37">
        <f>ROUND(F20*E21,2)</f>
        <v>9.8699999999999992</v>
      </c>
      <c r="G21" s="3"/>
      <c r="H21" s="3"/>
      <c r="I21" s="39">
        <v>0</v>
      </c>
      <c r="J21" s="39">
        <f>ROUND(F21*I21,2)</f>
        <v>0</v>
      </c>
      <c r="K21" s="3"/>
      <c r="L21" s="39"/>
      <c r="M21" s="39">
        <f>H21+J21+L21</f>
        <v>0</v>
      </c>
      <c r="N21" s="46"/>
    </row>
    <row r="22" spans="1:256" s="31" customFormat="1" ht="27" x14ac:dyDescent="0.25">
      <c r="A22" s="3">
        <v>5</v>
      </c>
      <c r="B22" s="22" t="s">
        <v>236</v>
      </c>
      <c r="C22" s="36" t="s">
        <v>179</v>
      </c>
      <c r="D22" s="39" t="s">
        <v>53</v>
      </c>
      <c r="E22" s="37"/>
      <c r="F22" s="38">
        <f>F20*1.95</f>
        <v>9.1650000000000009</v>
      </c>
      <c r="G22" s="39"/>
      <c r="H22" s="39"/>
      <c r="I22" s="39"/>
      <c r="J22" s="39"/>
      <c r="K22" s="39">
        <v>0</v>
      </c>
      <c r="L22" s="39">
        <f>ROUND(F22*K22,2)</f>
        <v>0</v>
      </c>
      <c r="M22" s="39">
        <f>L22+J22+H22</f>
        <v>0</v>
      </c>
    </row>
    <row r="23" spans="1:256" s="27" customFormat="1" ht="13.5" x14ac:dyDescent="0.25">
      <c r="A23" s="3">
        <v>6</v>
      </c>
      <c r="B23" s="73" t="s">
        <v>69</v>
      </c>
      <c r="C23" s="5" t="s">
        <v>70</v>
      </c>
      <c r="D23" s="54" t="s">
        <v>71</v>
      </c>
      <c r="E23" s="54"/>
      <c r="F23" s="77">
        <v>4.7000000000000002E-3</v>
      </c>
      <c r="G23" s="3"/>
      <c r="H23" s="3"/>
      <c r="I23" s="39"/>
      <c r="J23" s="45"/>
      <c r="K23" s="3"/>
      <c r="L23" s="39"/>
      <c r="M23" s="39"/>
      <c r="N23" s="46"/>
    </row>
    <row r="24" spans="1:256" s="27" customFormat="1" ht="13.5" x14ac:dyDescent="0.25">
      <c r="A24" s="3"/>
      <c r="B24" s="43"/>
      <c r="C24" s="5" t="s">
        <v>63</v>
      </c>
      <c r="D24" s="54" t="s">
        <v>65</v>
      </c>
      <c r="E24" s="54">
        <v>3.23</v>
      </c>
      <c r="F24" s="37">
        <f>ROUND(F23*E24,2)</f>
        <v>0.02</v>
      </c>
      <c r="G24" s="3"/>
      <c r="H24" s="3"/>
      <c r="I24" s="39">
        <v>0</v>
      </c>
      <c r="J24" s="39">
        <f>ROUND(F24*I24,2)</f>
        <v>0</v>
      </c>
      <c r="K24" s="3"/>
      <c r="L24" s="39"/>
      <c r="M24" s="39">
        <f>H24+J24+L24</f>
        <v>0</v>
      </c>
      <c r="N24" s="46"/>
    </row>
    <row r="25" spans="1:256" s="27" customFormat="1" ht="13.5" x14ac:dyDescent="0.25">
      <c r="A25" s="3"/>
      <c r="B25" s="43"/>
      <c r="C25" s="5" t="s">
        <v>88</v>
      </c>
      <c r="D25" s="54" t="s">
        <v>57</v>
      </c>
      <c r="E25" s="54">
        <v>3.62</v>
      </c>
      <c r="F25" s="37">
        <f>ROUND(F23*E25,2)</f>
        <v>0.02</v>
      </c>
      <c r="G25" s="3"/>
      <c r="H25" s="3"/>
      <c r="I25" s="39"/>
      <c r="J25" s="45"/>
      <c r="K25" s="3">
        <v>0</v>
      </c>
      <c r="L25" s="39">
        <f>ROUND(F25*K25,2)</f>
        <v>0</v>
      </c>
      <c r="M25" s="39">
        <f>H25+J25+L25</f>
        <v>0</v>
      </c>
      <c r="N25" s="46"/>
    </row>
    <row r="26" spans="1:256" s="27" customFormat="1" ht="13.5" x14ac:dyDescent="0.25">
      <c r="A26" s="3"/>
      <c r="B26" s="43"/>
      <c r="C26" s="5" t="s">
        <v>55</v>
      </c>
      <c r="D26" s="54" t="s">
        <v>56</v>
      </c>
      <c r="E26" s="54">
        <v>0.18</v>
      </c>
      <c r="F26" s="37">
        <f>ROUND(F23*E26,2)</f>
        <v>0</v>
      </c>
      <c r="G26" s="3"/>
      <c r="H26" s="3"/>
      <c r="I26" s="39"/>
      <c r="J26" s="45"/>
      <c r="K26" s="3">
        <v>0</v>
      </c>
      <c r="L26" s="39">
        <f>ROUND(F26*K26,2)</f>
        <v>0</v>
      </c>
      <c r="M26" s="39">
        <f>H26+J26+L26</f>
        <v>0</v>
      </c>
      <c r="N26" s="46"/>
    </row>
    <row r="27" spans="1:256" s="27" customFormat="1" ht="13.5" x14ac:dyDescent="0.25">
      <c r="A27" s="3"/>
      <c r="B27" s="43"/>
      <c r="C27" s="5" t="s">
        <v>67</v>
      </c>
      <c r="D27" s="54" t="s">
        <v>54</v>
      </c>
      <c r="E27" s="54">
        <v>0.04</v>
      </c>
      <c r="F27" s="37">
        <f>ROUND(F23*E27,2)</f>
        <v>0</v>
      </c>
      <c r="G27" s="3">
        <v>0</v>
      </c>
      <c r="H27" s="3">
        <f>ROUND(F27*G27,2)</f>
        <v>0</v>
      </c>
      <c r="I27" s="39"/>
      <c r="J27" s="45"/>
      <c r="K27" s="3"/>
      <c r="L27" s="39"/>
      <c r="M27" s="39">
        <f>H27+J27+L27</f>
        <v>0</v>
      </c>
      <c r="N27" s="46"/>
    </row>
    <row r="28" spans="1:256" s="130" customFormat="1" ht="13.5" x14ac:dyDescent="0.25">
      <c r="A28" s="126"/>
      <c r="B28" s="127"/>
      <c r="C28" s="128" t="s">
        <v>182</v>
      </c>
      <c r="D28" s="127"/>
      <c r="E28" s="126"/>
      <c r="F28" s="127"/>
      <c r="G28" s="129"/>
      <c r="H28" s="127"/>
      <c r="I28" s="126"/>
      <c r="J28" s="127"/>
      <c r="K28" s="126"/>
      <c r="L28" s="129"/>
      <c r="M28" s="127"/>
    </row>
    <row r="29" spans="1:256" s="81" customFormat="1" ht="40.5" x14ac:dyDescent="0.2">
      <c r="A29" s="3">
        <v>7</v>
      </c>
      <c r="B29" s="22" t="s">
        <v>136</v>
      </c>
      <c r="C29" s="80" t="s">
        <v>180</v>
      </c>
      <c r="D29" s="39" t="s">
        <v>84</v>
      </c>
      <c r="E29" s="44"/>
      <c r="F29" s="55">
        <v>0.53300000000000003</v>
      </c>
      <c r="G29" s="39"/>
      <c r="H29" s="39"/>
      <c r="I29" s="39"/>
      <c r="J29" s="39"/>
      <c r="K29" s="39"/>
      <c r="L29" s="39"/>
      <c r="M29" s="39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81" customFormat="1" ht="13.5" x14ac:dyDescent="0.2">
      <c r="A30" s="3"/>
      <c r="B30" s="43"/>
      <c r="C30" s="80" t="s">
        <v>63</v>
      </c>
      <c r="D30" s="39" t="s">
        <v>52</v>
      </c>
      <c r="E30" s="37">
        <v>15</v>
      </c>
      <c r="F30" s="39">
        <f>ROUND(F29*E30,2)</f>
        <v>8</v>
      </c>
      <c r="G30" s="39"/>
      <c r="H30" s="39"/>
      <c r="I30" s="39">
        <v>0</v>
      </c>
      <c r="J30" s="39">
        <f>ROUND(F30*I30,2)</f>
        <v>0</v>
      </c>
      <c r="K30" s="39"/>
      <c r="L30" s="39"/>
      <c r="M30" s="39">
        <f t="shared" ref="M30:M35" si="0">L30+J30+H30</f>
        <v>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81" customFormat="1" ht="13.5" x14ac:dyDescent="0.2">
      <c r="A31" s="3"/>
      <c r="B31" s="40"/>
      <c r="C31" s="80" t="s">
        <v>76</v>
      </c>
      <c r="D31" s="37" t="s">
        <v>57</v>
      </c>
      <c r="E31" s="37">
        <v>2.16</v>
      </c>
      <c r="F31" s="39">
        <f>ROUND(F29*E31,2)</f>
        <v>1.1499999999999999</v>
      </c>
      <c r="G31" s="39"/>
      <c r="H31" s="39"/>
      <c r="I31" s="39"/>
      <c r="J31" s="39"/>
      <c r="K31" s="39">
        <v>0</v>
      </c>
      <c r="L31" s="39">
        <f>ROUND(F31*K31,2)</f>
        <v>0</v>
      </c>
      <c r="M31" s="39">
        <f t="shared" si="0"/>
        <v>0</v>
      </c>
      <c r="N31" s="27"/>
      <c r="O31" s="27"/>
      <c r="P31" s="27"/>
      <c r="Q31" s="27"/>
      <c r="R31" s="72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81" customFormat="1" ht="13.5" x14ac:dyDescent="0.2">
      <c r="A32" s="3"/>
      <c r="B32" s="41"/>
      <c r="C32" s="80" t="s">
        <v>75</v>
      </c>
      <c r="D32" s="39" t="s">
        <v>57</v>
      </c>
      <c r="E32" s="37">
        <v>0.97</v>
      </c>
      <c r="F32" s="39">
        <f>ROUND(F29*E32,2)</f>
        <v>0.52</v>
      </c>
      <c r="G32" s="39"/>
      <c r="H32" s="39"/>
      <c r="I32" s="39"/>
      <c r="J32" s="39"/>
      <c r="K32" s="39">
        <v>0</v>
      </c>
      <c r="L32" s="39">
        <f>ROUND(F32*K32,2)</f>
        <v>0</v>
      </c>
      <c r="M32" s="39">
        <f t="shared" si="0"/>
        <v>0</v>
      </c>
      <c r="N32" s="27"/>
      <c r="O32" s="72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81" customFormat="1" ht="27" x14ac:dyDescent="0.2">
      <c r="A33" s="3"/>
      <c r="B33" s="56"/>
      <c r="C33" s="80" t="s">
        <v>93</v>
      </c>
      <c r="D33" s="39" t="s">
        <v>57</v>
      </c>
      <c r="E33" s="37">
        <v>2.73</v>
      </c>
      <c r="F33" s="39">
        <f>ROUND(F29*E33,2)</f>
        <v>1.46</v>
      </c>
      <c r="G33" s="39"/>
      <c r="H33" s="39"/>
      <c r="I33" s="39"/>
      <c r="J33" s="39"/>
      <c r="K33" s="39">
        <v>0</v>
      </c>
      <c r="L33" s="39">
        <f>ROUND(F33*K33,2)</f>
        <v>0</v>
      </c>
      <c r="M33" s="39">
        <f t="shared" si="0"/>
        <v>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81" customFormat="1" ht="15.75" x14ac:dyDescent="0.2">
      <c r="A34" s="3"/>
      <c r="B34" s="41"/>
      <c r="C34" s="80" t="s">
        <v>83</v>
      </c>
      <c r="D34" s="37" t="s">
        <v>68</v>
      </c>
      <c r="E34" s="37">
        <v>122</v>
      </c>
      <c r="F34" s="39">
        <f>ROUND(F29*E34,2)</f>
        <v>65.03</v>
      </c>
      <c r="G34" s="39">
        <v>0</v>
      </c>
      <c r="H34" s="39">
        <f>ROUND(F34*G34,2)</f>
        <v>0</v>
      </c>
      <c r="I34" s="39"/>
      <c r="J34" s="39"/>
      <c r="K34" s="39"/>
      <c r="L34" s="39"/>
      <c r="M34" s="39">
        <f t="shared" si="0"/>
        <v>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81" customFormat="1" ht="15.75" x14ac:dyDescent="0.2">
      <c r="A35" s="3"/>
      <c r="B35" s="40"/>
      <c r="C35" s="80" t="s">
        <v>58</v>
      </c>
      <c r="D35" s="37" t="s">
        <v>68</v>
      </c>
      <c r="E35" s="37">
        <v>7</v>
      </c>
      <c r="F35" s="39">
        <f>ROUND(F29*E35,2)</f>
        <v>3.73</v>
      </c>
      <c r="G35" s="42">
        <v>0</v>
      </c>
      <c r="H35" s="39">
        <f>ROUND(F35*G35,2)</f>
        <v>0</v>
      </c>
      <c r="I35" s="39"/>
      <c r="J35" s="39"/>
      <c r="K35" s="39"/>
      <c r="L35" s="39"/>
      <c r="M35" s="39">
        <f t="shared" si="0"/>
        <v>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81" customFormat="1" ht="27" x14ac:dyDescent="0.2">
      <c r="A36" s="3">
        <v>8</v>
      </c>
      <c r="B36" s="73" t="s">
        <v>116</v>
      </c>
      <c r="C36" s="80" t="s">
        <v>108</v>
      </c>
      <c r="D36" s="39" t="s">
        <v>80</v>
      </c>
      <c r="E36" s="44"/>
      <c r="F36" s="38">
        <v>0.20599999999999999</v>
      </c>
      <c r="G36" s="39"/>
      <c r="H36" s="39"/>
      <c r="I36" s="39"/>
      <c r="J36" s="39"/>
      <c r="K36" s="39"/>
      <c r="L36" s="39"/>
      <c r="M36" s="39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81" customFormat="1" ht="13.5" x14ac:dyDescent="0.2">
      <c r="A37" s="3"/>
      <c r="B37" s="43"/>
      <c r="C37" s="80" t="s">
        <v>63</v>
      </c>
      <c r="D37" s="39" t="s">
        <v>52</v>
      </c>
      <c r="E37" s="37">
        <v>33</v>
      </c>
      <c r="F37" s="39">
        <f>ROUND(F36*E37,2)</f>
        <v>6.8</v>
      </c>
      <c r="G37" s="39"/>
      <c r="H37" s="39"/>
      <c r="I37" s="39">
        <v>0</v>
      </c>
      <c r="J37" s="39">
        <f>ROUND(F37*I37,2)</f>
        <v>0</v>
      </c>
      <c r="K37" s="39"/>
      <c r="L37" s="39"/>
      <c r="M37" s="39">
        <f t="shared" ref="M37:M45" si="1">L37+J37+H37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81" customFormat="1" ht="13.5" x14ac:dyDescent="0.2">
      <c r="A38" s="3"/>
      <c r="B38" s="40"/>
      <c r="C38" s="80" t="s">
        <v>96</v>
      </c>
      <c r="D38" s="37" t="s">
        <v>57</v>
      </c>
      <c r="E38" s="37">
        <v>0.42</v>
      </c>
      <c r="F38" s="39">
        <f>ROUND(F36*E38,2)</f>
        <v>0.09</v>
      </c>
      <c r="G38" s="39"/>
      <c r="H38" s="39"/>
      <c r="I38" s="39"/>
      <c r="J38" s="39"/>
      <c r="K38" s="39">
        <v>0</v>
      </c>
      <c r="L38" s="39">
        <f t="shared" ref="L38:L43" si="2">ROUND(F38*K38,2)</f>
        <v>0</v>
      </c>
      <c r="M38" s="39">
        <f t="shared" si="1"/>
        <v>0</v>
      </c>
      <c r="N38" s="27"/>
      <c r="O38" s="27"/>
      <c r="P38" s="27"/>
      <c r="Q38" s="27"/>
      <c r="R38" s="72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81" customFormat="1" ht="13.5" x14ac:dyDescent="0.2">
      <c r="A39" s="3"/>
      <c r="B39" s="40"/>
      <c r="C39" s="80" t="s">
        <v>88</v>
      </c>
      <c r="D39" s="37" t="s">
        <v>57</v>
      </c>
      <c r="E39" s="37">
        <v>2.58</v>
      </c>
      <c r="F39" s="39">
        <f>ROUND(F36*E39,2)</f>
        <v>0.53</v>
      </c>
      <c r="G39" s="39"/>
      <c r="H39" s="39"/>
      <c r="I39" s="39"/>
      <c r="J39" s="39"/>
      <c r="K39" s="39">
        <v>0</v>
      </c>
      <c r="L39" s="39">
        <f t="shared" si="2"/>
        <v>0</v>
      </c>
      <c r="M39" s="39">
        <f t="shared" si="1"/>
        <v>0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s="81" customFormat="1" ht="27" x14ac:dyDescent="0.2">
      <c r="A40" s="3"/>
      <c r="B40" s="41"/>
      <c r="C40" s="80" t="s">
        <v>95</v>
      </c>
      <c r="D40" s="39" t="s">
        <v>57</v>
      </c>
      <c r="E40" s="37">
        <v>11.2</v>
      </c>
      <c r="F40" s="39">
        <f>ROUND(F36*E40,2)</f>
        <v>2.31</v>
      </c>
      <c r="G40" s="39"/>
      <c r="H40" s="39"/>
      <c r="I40" s="39"/>
      <c r="J40" s="39"/>
      <c r="K40" s="39">
        <v>0</v>
      </c>
      <c r="L40" s="39">
        <f t="shared" si="2"/>
        <v>0</v>
      </c>
      <c r="M40" s="39">
        <f t="shared" si="1"/>
        <v>0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s="81" customFormat="1" ht="13.5" x14ac:dyDescent="0.2">
      <c r="A41" s="3"/>
      <c r="B41" s="41"/>
      <c r="C41" s="80" t="s">
        <v>87</v>
      </c>
      <c r="D41" s="39" t="s">
        <v>57</v>
      </c>
      <c r="E41" s="37">
        <v>24.8</v>
      </c>
      <c r="F41" s="39">
        <f>ROUND(F36*E41,2)</f>
        <v>5.1100000000000003</v>
      </c>
      <c r="G41" s="39"/>
      <c r="H41" s="39"/>
      <c r="I41" s="39"/>
      <c r="J41" s="39"/>
      <c r="K41" s="39">
        <v>0</v>
      </c>
      <c r="L41" s="39">
        <f t="shared" si="2"/>
        <v>0</v>
      </c>
      <c r="M41" s="39">
        <f t="shared" si="1"/>
        <v>0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81" customFormat="1" ht="13.5" x14ac:dyDescent="0.2">
      <c r="A42" s="3"/>
      <c r="B42" s="41"/>
      <c r="C42" s="80" t="s">
        <v>75</v>
      </c>
      <c r="D42" s="39" t="s">
        <v>57</v>
      </c>
      <c r="E42" s="37">
        <v>4.1399999999999997</v>
      </c>
      <c r="F42" s="39">
        <f>ROUND(F36*E42,2)</f>
        <v>0.85</v>
      </c>
      <c r="G42" s="39"/>
      <c r="H42" s="39"/>
      <c r="I42" s="39"/>
      <c r="J42" s="39"/>
      <c r="K42" s="39">
        <v>0</v>
      </c>
      <c r="L42" s="39">
        <f t="shared" si="2"/>
        <v>0</v>
      </c>
      <c r="M42" s="39">
        <f t="shared" si="1"/>
        <v>0</v>
      </c>
      <c r="N42" s="27"/>
      <c r="O42" s="72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81" customFormat="1" ht="13.5" x14ac:dyDescent="0.2">
      <c r="A43" s="3"/>
      <c r="B43" s="56"/>
      <c r="C43" s="78" t="s">
        <v>77</v>
      </c>
      <c r="D43" s="39" t="s">
        <v>57</v>
      </c>
      <c r="E43" s="37">
        <v>0.53</v>
      </c>
      <c r="F43" s="39">
        <f>ROUND(F36*E43,2)</f>
        <v>0.11</v>
      </c>
      <c r="G43" s="39"/>
      <c r="H43" s="39"/>
      <c r="I43" s="39"/>
      <c r="J43" s="39"/>
      <c r="K43" s="39">
        <v>0</v>
      </c>
      <c r="L43" s="39">
        <f t="shared" si="2"/>
        <v>0</v>
      </c>
      <c r="M43" s="39">
        <f t="shared" si="1"/>
        <v>0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81" customFormat="1" ht="15.75" x14ac:dyDescent="0.2">
      <c r="A44" s="3"/>
      <c r="B44" s="41"/>
      <c r="C44" s="80" t="s">
        <v>103</v>
      </c>
      <c r="D44" s="37" t="s">
        <v>68</v>
      </c>
      <c r="E44" s="37">
        <v>204</v>
      </c>
      <c r="F44" s="39">
        <f>ROUND(F36*E44,2)</f>
        <v>42.02</v>
      </c>
      <c r="G44" s="39">
        <v>0</v>
      </c>
      <c r="H44" s="39">
        <f>ROUND(F44*G44,2)</f>
        <v>0</v>
      </c>
      <c r="I44" s="39"/>
      <c r="J44" s="39"/>
      <c r="K44" s="39"/>
      <c r="L44" s="39"/>
      <c r="M44" s="39">
        <f t="shared" si="1"/>
        <v>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81" customFormat="1" ht="15.75" x14ac:dyDescent="0.2">
      <c r="A45" s="3"/>
      <c r="B45" s="40"/>
      <c r="C45" s="80" t="s">
        <v>58</v>
      </c>
      <c r="D45" s="37" t="s">
        <v>68</v>
      </c>
      <c r="E45" s="37">
        <v>30</v>
      </c>
      <c r="F45" s="39">
        <f>ROUND(F36*E45,2)</f>
        <v>6.18</v>
      </c>
      <c r="G45" s="42">
        <v>0</v>
      </c>
      <c r="H45" s="39">
        <f>ROUND(F45*G45,2)</f>
        <v>0</v>
      </c>
      <c r="I45" s="39"/>
      <c r="J45" s="39"/>
      <c r="K45" s="39"/>
      <c r="L45" s="39"/>
      <c r="M45" s="39">
        <f t="shared" si="1"/>
        <v>0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81" customFormat="1" ht="13.5" x14ac:dyDescent="0.2">
      <c r="A46" s="3">
        <v>9</v>
      </c>
      <c r="B46" s="40" t="s">
        <v>78</v>
      </c>
      <c r="C46" s="80" t="s">
        <v>105</v>
      </c>
      <c r="D46" s="39" t="s">
        <v>53</v>
      </c>
      <c r="E46" s="44"/>
      <c r="F46" s="38">
        <v>0.13</v>
      </c>
      <c r="G46" s="39"/>
      <c r="H46" s="39"/>
      <c r="I46" s="39"/>
      <c r="J46" s="39"/>
      <c r="K46" s="39"/>
      <c r="L46" s="39"/>
      <c r="M46" s="39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s="81" customFormat="1" ht="13.5" x14ac:dyDescent="0.2">
      <c r="A47" s="3"/>
      <c r="B47" s="40"/>
      <c r="C47" s="82" t="s">
        <v>86</v>
      </c>
      <c r="D47" s="39" t="s">
        <v>57</v>
      </c>
      <c r="E47" s="37">
        <v>0.3</v>
      </c>
      <c r="F47" s="39">
        <f>ROUND(F46*E47,2)</f>
        <v>0.04</v>
      </c>
      <c r="G47" s="39"/>
      <c r="H47" s="39"/>
      <c r="I47" s="39"/>
      <c r="J47" s="39"/>
      <c r="K47" s="39">
        <v>0</v>
      </c>
      <c r="L47" s="39">
        <f>ROUND(F47*K47,2)</f>
        <v>0</v>
      </c>
      <c r="M47" s="39">
        <f>L47+J47+H47</f>
        <v>0</v>
      </c>
      <c r="N47" s="27"/>
      <c r="O47" s="72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s="81" customFormat="1" ht="13.5" x14ac:dyDescent="0.25">
      <c r="A48" s="3"/>
      <c r="B48" s="70"/>
      <c r="C48" s="82" t="s">
        <v>79</v>
      </c>
      <c r="D48" s="68" t="s">
        <v>53</v>
      </c>
      <c r="E48" s="37">
        <v>1.03</v>
      </c>
      <c r="F48" s="39">
        <f>ROUND(F46*E48,2)</f>
        <v>0.13</v>
      </c>
      <c r="G48" s="39">
        <v>0</v>
      </c>
      <c r="H48" s="39">
        <f>ROUND(F48*G48,2)</f>
        <v>0</v>
      </c>
      <c r="I48" s="39"/>
      <c r="J48" s="39"/>
      <c r="K48" s="39"/>
      <c r="L48" s="39"/>
      <c r="M48" s="39">
        <f>L48+J48+H48</f>
        <v>0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s="27" customFormat="1" ht="54" x14ac:dyDescent="0.25">
      <c r="A49" s="3">
        <v>10</v>
      </c>
      <c r="B49" s="22" t="s">
        <v>106</v>
      </c>
      <c r="C49" s="5" t="s">
        <v>151</v>
      </c>
      <c r="D49" s="54" t="s">
        <v>80</v>
      </c>
      <c r="E49" s="54"/>
      <c r="F49" s="38">
        <v>0.188</v>
      </c>
      <c r="G49" s="3"/>
      <c r="H49" s="3"/>
      <c r="I49" s="39"/>
      <c r="J49" s="45"/>
      <c r="K49" s="3"/>
      <c r="L49" s="39"/>
      <c r="M49" s="39"/>
    </row>
    <row r="50" spans="1:256" s="58" customFormat="1" ht="13.5" x14ac:dyDescent="0.25">
      <c r="A50" s="3"/>
      <c r="B50" s="56"/>
      <c r="C50" s="4" t="s">
        <v>63</v>
      </c>
      <c r="D50" s="3" t="s">
        <v>65</v>
      </c>
      <c r="E50" s="42">
        <f>37.5+0.07*4</f>
        <v>37.78</v>
      </c>
      <c r="F50" s="39">
        <f>ROUND(F49*E50,2)</f>
        <v>7.1</v>
      </c>
      <c r="G50" s="57"/>
      <c r="H50" s="57"/>
      <c r="I50" s="39">
        <v>0</v>
      </c>
      <c r="J50" s="39">
        <f>ROUND(I50*F50,2)</f>
        <v>0</v>
      </c>
      <c r="K50" s="57"/>
      <c r="L50" s="57"/>
      <c r="M50" s="39">
        <f t="shared" ref="M50:M56" si="3">L50+J50+H50</f>
        <v>0</v>
      </c>
      <c r="N50" s="63"/>
      <c r="R50" s="63"/>
    </row>
    <row r="51" spans="1:256" s="58" customFormat="1" ht="13.5" x14ac:dyDescent="0.25">
      <c r="A51" s="3"/>
      <c r="B51" s="56"/>
      <c r="C51" s="4" t="s">
        <v>81</v>
      </c>
      <c r="D51" s="3" t="s">
        <v>74</v>
      </c>
      <c r="E51" s="69">
        <v>3.02</v>
      </c>
      <c r="F51" s="39">
        <f>ROUND(E51*F49,2)</f>
        <v>0.56999999999999995</v>
      </c>
      <c r="G51" s="57"/>
      <c r="H51" s="57"/>
      <c r="I51" s="39"/>
      <c r="J51" s="45"/>
      <c r="K51" s="3">
        <v>0</v>
      </c>
      <c r="L51" s="39">
        <f>ROUND(F51*K51,2)</f>
        <v>0</v>
      </c>
      <c r="M51" s="39">
        <f t="shared" si="3"/>
        <v>0</v>
      </c>
    </row>
    <row r="52" spans="1:256" s="27" customFormat="1" ht="13.5" x14ac:dyDescent="0.25">
      <c r="A52" s="3"/>
      <c r="B52" s="57"/>
      <c r="C52" s="64" t="s">
        <v>89</v>
      </c>
      <c r="D52" s="65" t="s">
        <v>74</v>
      </c>
      <c r="E52" s="52">
        <v>3.7</v>
      </c>
      <c r="F52" s="39">
        <f>ROUND(E52*F49,2)</f>
        <v>0.7</v>
      </c>
      <c r="G52" s="39"/>
      <c r="H52" s="39"/>
      <c r="I52" s="60"/>
      <c r="J52" s="66"/>
      <c r="K52" s="61">
        <v>0</v>
      </c>
      <c r="L52" s="39">
        <f>ROUND(F52*K52,2)</f>
        <v>0</v>
      </c>
      <c r="M52" s="39">
        <f t="shared" si="3"/>
        <v>0</v>
      </c>
    </row>
    <row r="53" spans="1:256" s="27" customFormat="1" ht="13.5" x14ac:dyDescent="0.25">
      <c r="A53" s="3"/>
      <c r="B53" s="57"/>
      <c r="C53" s="64" t="s">
        <v>90</v>
      </c>
      <c r="D53" s="65" t="s">
        <v>74</v>
      </c>
      <c r="E53" s="42">
        <v>11.1</v>
      </c>
      <c r="F53" s="39">
        <f>ROUND(E53*F49,2)</f>
        <v>2.09</v>
      </c>
      <c r="G53" s="39"/>
      <c r="H53" s="39"/>
      <c r="I53" s="60"/>
      <c r="J53" s="66"/>
      <c r="K53" s="61">
        <v>0</v>
      </c>
      <c r="L53" s="39">
        <f>ROUND(F53*K53,2)</f>
        <v>0</v>
      </c>
      <c r="M53" s="39">
        <f t="shared" si="3"/>
        <v>0</v>
      </c>
    </row>
    <row r="54" spans="1:256" s="27" customFormat="1" ht="13.5" x14ac:dyDescent="0.25">
      <c r="A54" s="3"/>
      <c r="B54" s="57"/>
      <c r="C54" s="4" t="s">
        <v>55</v>
      </c>
      <c r="D54" s="3" t="s">
        <v>56</v>
      </c>
      <c r="E54" s="69">
        <v>2.2999999999999998</v>
      </c>
      <c r="F54" s="39">
        <f>ROUND(E54*F49,2)</f>
        <v>0.43</v>
      </c>
      <c r="G54" s="3"/>
      <c r="H54" s="3"/>
      <c r="I54" s="39"/>
      <c r="J54" s="45"/>
      <c r="K54" s="39">
        <v>0</v>
      </c>
      <c r="L54" s="39">
        <f>ROUND(F54*K54,2)</f>
        <v>0</v>
      </c>
      <c r="M54" s="39">
        <f t="shared" si="3"/>
        <v>0</v>
      </c>
    </row>
    <row r="55" spans="1:256" s="27" customFormat="1" ht="27" x14ac:dyDescent="0.25">
      <c r="A55" s="3"/>
      <c r="B55" s="57"/>
      <c r="C55" s="4" t="s">
        <v>107</v>
      </c>
      <c r="D55" s="3" t="s">
        <v>53</v>
      </c>
      <c r="E55" s="52">
        <f>93.1+11.6*4</f>
        <v>139.5</v>
      </c>
      <c r="F55" s="39">
        <f>ROUND(E55*F49,2)</f>
        <v>26.23</v>
      </c>
      <c r="G55" s="39">
        <v>0</v>
      </c>
      <c r="H55" s="39">
        <f>ROUND(F55*G55,2)</f>
        <v>0</v>
      </c>
      <c r="I55" s="39"/>
      <c r="J55" s="45"/>
      <c r="K55" s="39"/>
      <c r="L55" s="39"/>
      <c r="M55" s="39">
        <f t="shared" si="3"/>
        <v>0</v>
      </c>
    </row>
    <row r="56" spans="1:256" s="27" customFormat="1" ht="13.5" x14ac:dyDescent="0.25">
      <c r="A56" s="3"/>
      <c r="B56" s="57"/>
      <c r="C56" s="4" t="s">
        <v>82</v>
      </c>
      <c r="D56" s="3" t="s">
        <v>56</v>
      </c>
      <c r="E56" s="52">
        <f>14.5+0.02*4</f>
        <v>14.58</v>
      </c>
      <c r="F56" s="39">
        <f>ROUND(E56*F49,2)</f>
        <v>2.74</v>
      </c>
      <c r="G56" s="39">
        <v>0</v>
      </c>
      <c r="H56" s="39">
        <f>ROUND(F56*G56,2)</f>
        <v>0</v>
      </c>
      <c r="I56" s="39"/>
      <c r="J56" s="45"/>
      <c r="K56" s="39"/>
      <c r="L56" s="39"/>
      <c r="M56" s="39">
        <f t="shared" si="3"/>
        <v>0</v>
      </c>
    </row>
    <row r="57" spans="1:256" s="81" customFormat="1" ht="13.5" x14ac:dyDescent="0.2">
      <c r="A57" s="3">
        <v>11</v>
      </c>
      <c r="B57" s="40" t="s">
        <v>78</v>
      </c>
      <c r="C57" s="80" t="s">
        <v>105</v>
      </c>
      <c r="D57" s="39" t="s">
        <v>53</v>
      </c>
      <c r="E57" s="44"/>
      <c r="F57" s="38">
        <v>7.0000000000000007E-2</v>
      </c>
      <c r="G57" s="39"/>
      <c r="H57" s="39"/>
      <c r="I57" s="39"/>
      <c r="J57" s="39"/>
      <c r="K57" s="39"/>
      <c r="L57" s="39"/>
      <c r="M57" s="39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81" customFormat="1" ht="13.5" x14ac:dyDescent="0.2">
      <c r="A58" s="3"/>
      <c r="B58" s="40"/>
      <c r="C58" s="82" t="s">
        <v>86</v>
      </c>
      <c r="D58" s="39" t="s">
        <v>57</v>
      </c>
      <c r="E58" s="37">
        <v>0.3</v>
      </c>
      <c r="F58" s="39">
        <f>ROUND(F57*E58,2)</f>
        <v>0.02</v>
      </c>
      <c r="G58" s="39"/>
      <c r="H58" s="39"/>
      <c r="I58" s="39"/>
      <c r="J58" s="39"/>
      <c r="K58" s="39">
        <v>0</v>
      </c>
      <c r="L58" s="39">
        <f>ROUND(F58*K58,2)</f>
        <v>0</v>
      </c>
      <c r="M58" s="39">
        <f>L58+J58+H58</f>
        <v>0</v>
      </c>
      <c r="N58" s="27"/>
      <c r="O58" s="72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81" customFormat="1" ht="13.5" x14ac:dyDescent="0.25">
      <c r="A59" s="3"/>
      <c r="B59" s="70"/>
      <c r="C59" s="82" t="s">
        <v>79</v>
      </c>
      <c r="D59" s="68" t="s">
        <v>53</v>
      </c>
      <c r="E59" s="37">
        <v>1.03</v>
      </c>
      <c r="F59" s="39">
        <f>ROUND(F57*E59,2)</f>
        <v>7.0000000000000007E-2</v>
      </c>
      <c r="G59" s="39">
        <v>0</v>
      </c>
      <c r="H59" s="39">
        <f>ROUND(F59*G59,2)</f>
        <v>0</v>
      </c>
      <c r="I59" s="39"/>
      <c r="J59" s="39"/>
      <c r="K59" s="39"/>
      <c r="L59" s="39"/>
      <c r="M59" s="39">
        <f>L59+J59+H59</f>
        <v>0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27" customFormat="1" ht="67.5" x14ac:dyDescent="0.25">
      <c r="A60" s="3">
        <v>12</v>
      </c>
      <c r="B60" s="22" t="s">
        <v>153</v>
      </c>
      <c r="C60" s="5" t="s">
        <v>152</v>
      </c>
      <c r="D60" s="54" t="s">
        <v>80</v>
      </c>
      <c r="E60" s="54"/>
      <c r="F60" s="38">
        <v>0.188</v>
      </c>
      <c r="G60" s="3"/>
      <c r="H60" s="3"/>
      <c r="I60" s="39"/>
      <c r="J60" s="45"/>
      <c r="K60" s="3"/>
      <c r="L60" s="39"/>
      <c r="M60" s="39"/>
    </row>
    <row r="61" spans="1:256" s="58" customFormat="1" ht="13.5" x14ac:dyDescent="0.25">
      <c r="A61" s="3"/>
      <c r="B61" s="56"/>
      <c r="C61" s="4" t="s">
        <v>63</v>
      </c>
      <c r="D61" s="3" t="s">
        <v>65</v>
      </c>
      <c r="E61" s="42">
        <v>37.5</v>
      </c>
      <c r="F61" s="39">
        <f>ROUND(F60*E61,2)</f>
        <v>7.05</v>
      </c>
      <c r="G61" s="57"/>
      <c r="H61" s="57"/>
      <c r="I61" s="39">
        <v>0</v>
      </c>
      <c r="J61" s="39">
        <f>ROUND(I61*F61,2)</f>
        <v>0</v>
      </c>
      <c r="K61" s="57"/>
      <c r="L61" s="57"/>
      <c r="M61" s="39">
        <f t="shared" ref="M61:M66" si="4">L61+J61+H61</f>
        <v>0</v>
      </c>
      <c r="N61" s="63"/>
    </row>
    <row r="62" spans="1:256" s="58" customFormat="1" ht="13.5" x14ac:dyDescent="0.25">
      <c r="A62" s="3"/>
      <c r="B62" s="56"/>
      <c r="C62" s="4" t="s">
        <v>81</v>
      </c>
      <c r="D62" s="3" t="s">
        <v>74</v>
      </c>
      <c r="E62" s="69">
        <v>3.02</v>
      </c>
      <c r="F62" s="39">
        <f>ROUND(E62*F60,2)</f>
        <v>0.56999999999999995</v>
      </c>
      <c r="G62" s="57"/>
      <c r="H62" s="57"/>
      <c r="I62" s="39"/>
      <c r="J62" s="45"/>
      <c r="K62" s="3">
        <v>0</v>
      </c>
      <c r="L62" s="39">
        <f>ROUND(F62*K62,2)</f>
        <v>0</v>
      </c>
      <c r="M62" s="39">
        <f t="shared" si="4"/>
        <v>0</v>
      </c>
    </row>
    <row r="63" spans="1:256" s="27" customFormat="1" ht="13.5" x14ac:dyDescent="0.25">
      <c r="A63" s="3"/>
      <c r="B63" s="57"/>
      <c r="C63" s="64" t="s">
        <v>89</v>
      </c>
      <c r="D63" s="65" t="s">
        <v>74</v>
      </c>
      <c r="E63" s="52">
        <v>3.7</v>
      </c>
      <c r="F63" s="39">
        <f>ROUND(E63*F60,2)</f>
        <v>0.7</v>
      </c>
      <c r="G63" s="39"/>
      <c r="H63" s="39"/>
      <c r="I63" s="60"/>
      <c r="J63" s="66"/>
      <c r="K63" s="61">
        <v>0</v>
      </c>
      <c r="L63" s="39">
        <f>ROUND(F63*K63,2)</f>
        <v>0</v>
      </c>
      <c r="M63" s="39">
        <f t="shared" si="4"/>
        <v>0</v>
      </c>
    </row>
    <row r="64" spans="1:256" s="27" customFormat="1" ht="13.5" x14ac:dyDescent="0.25">
      <c r="A64" s="3"/>
      <c r="B64" s="57"/>
      <c r="C64" s="64" t="s">
        <v>90</v>
      </c>
      <c r="D64" s="65" t="s">
        <v>74</v>
      </c>
      <c r="E64" s="42">
        <v>11.1</v>
      </c>
      <c r="F64" s="39">
        <f>ROUND(E64*F60,2)</f>
        <v>2.09</v>
      </c>
      <c r="G64" s="39"/>
      <c r="H64" s="39"/>
      <c r="I64" s="60"/>
      <c r="J64" s="66"/>
      <c r="K64" s="61">
        <v>0</v>
      </c>
      <c r="L64" s="39">
        <f>ROUND(F64*K64,2)</f>
        <v>0</v>
      </c>
      <c r="M64" s="39">
        <f t="shared" si="4"/>
        <v>0</v>
      </c>
    </row>
    <row r="65" spans="1:256" s="27" customFormat="1" ht="13.5" x14ac:dyDescent="0.25">
      <c r="A65" s="3"/>
      <c r="B65" s="57"/>
      <c r="C65" s="4" t="s">
        <v>55</v>
      </c>
      <c r="D65" s="3" t="s">
        <v>66</v>
      </c>
      <c r="E65" s="69">
        <v>2.2999999999999998</v>
      </c>
      <c r="F65" s="39">
        <f>ROUND(E65*F60,2)</f>
        <v>0.43</v>
      </c>
      <c r="G65" s="3"/>
      <c r="H65" s="3"/>
      <c r="I65" s="39"/>
      <c r="J65" s="45"/>
      <c r="K65" s="39">
        <v>0</v>
      </c>
      <c r="L65" s="39">
        <f>ROUND(F65*K65,2)</f>
        <v>0</v>
      </c>
      <c r="M65" s="39">
        <f t="shared" si="4"/>
        <v>0</v>
      </c>
    </row>
    <row r="66" spans="1:256" s="27" customFormat="1" ht="27" x14ac:dyDescent="0.25">
      <c r="A66" s="3"/>
      <c r="B66" s="57"/>
      <c r="C66" s="4" t="s">
        <v>91</v>
      </c>
      <c r="D66" s="3" t="s">
        <v>53</v>
      </c>
      <c r="E66" s="52">
        <v>97.4</v>
      </c>
      <c r="F66" s="39">
        <f>ROUND(E66*F60,2)</f>
        <v>18.309999999999999</v>
      </c>
      <c r="G66" s="39">
        <v>0</v>
      </c>
      <c r="H66" s="39">
        <f>ROUND(F66*G66,2)</f>
        <v>0</v>
      </c>
      <c r="I66" s="39"/>
      <c r="J66" s="45"/>
      <c r="K66" s="39"/>
      <c r="L66" s="39"/>
      <c r="M66" s="39">
        <f t="shared" si="4"/>
        <v>0</v>
      </c>
    </row>
    <row r="67" spans="1:256" s="27" customFormat="1" ht="13.5" x14ac:dyDescent="0.25">
      <c r="A67" s="3"/>
      <c r="B67" s="57"/>
      <c r="C67" s="4" t="s">
        <v>82</v>
      </c>
      <c r="D67" s="3" t="s">
        <v>56</v>
      </c>
      <c r="E67" s="52">
        <v>14.5</v>
      </c>
      <c r="F67" s="39">
        <f>ROUND(F60*E67,2)</f>
        <v>2.73</v>
      </c>
      <c r="G67" s="39">
        <v>0</v>
      </c>
      <c r="H67" s="39">
        <f>ROUND(F67*G67,2)</f>
        <v>0</v>
      </c>
      <c r="I67" s="39"/>
      <c r="J67" s="45"/>
      <c r="K67" s="39"/>
      <c r="L67" s="39"/>
      <c r="M67" s="39">
        <f>H67+J67+L67</f>
        <v>0</v>
      </c>
    </row>
    <row r="68" spans="1:256" s="81" customFormat="1" ht="54" x14ac:dyDescent="0.2">
      <c r="A68" s="3">
        <v>13</v>
      </c>
      <c r="B68" s="22" t="s">
        <v>136</v>
      </c>
      <c r="C68" s="80" t="s">
        <v>188</v>
      </c>
      <c r="D68" s="39" t="s">
        <v>84</v>
      </c>
      <c r="E68" s="44"/>
      <c r="F68" s="55">
        <v>0.15</v>
      </c>
      <c r="G68" s="39"/>
      <c r="H68" s="39"/>
      <c r="I68" s="39"/>
      <c r="J68" s="39"/>
      <c r="K68" s="39"/>
      <c r="L68" s="39"/>
      <c r="M68" s="39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s="81" customFormat="1" ht="13.5" x14ac:dyDescent="0.2">
      <c r="A69" s="3"/>
      <c r="B69" s="43"/>
      <c r="C69" s="80" t="s">
        <v>63</v>
      </c>
      <c r="D69" s="39" t="s">
        <v>52</v>
      </c>
      <c r="E69" s="37">
        <v>15</v>
      </c>
      <c r="F69" s="39">
        <f>ROUND(F68*E69,2)</f>
        <v>2.25</v>
      </c>
      <c r="G69" s="39"/>
      <c r="H69" s="39"/>
      <c r="I69" s="39">
        <v>0</v>
      </c>
      <c r="J69" s="39">
        <f>ROUND(F69*I69,2)</f>
        <v>0</v>
      </c>
      <c r="K69" s="39"/>
      <c r="L69" s="39"/>
      <c r="M69" s="39">
        <f t="shared" ref="M69:M74" si="5">L69+J69+H69</f>
        <v>0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81" customFormat="1" ht="13.5" x14ac:dyDescent="0.2">
      <c r="A70" s="3"/>
      <c r="B70" s="40"/>
      <c r="C70" s="80" t="s">
        <v>76</v>
      </c>
      <c r="D70" s="37" t="s">
        <v>57</v>
      </c>
      <c r="E70" s="37">
        <v>2.16</v>
      </c>
      <c r="F70" s="39">
        <f>ROUND(F68*E70,2)</f>
        <v>0.32</v>
      </c>
      <c r="G70" s="39"/>
      <c r="H70" s="39"/>
      <c r="I70" s="39"/>
      <c r="J70" s="39"/>
      <c r="K70" s="39">
        <v>0</v>
      </c>
      <c r="L70" s="39">
        <f>ROUND(F70*K70,2)</f>
        <v>0</v>
      </c>
      <c r="M70" s="39">
        <f t="shared" si="5"/>
        <v>0</v>
      </c>
      <c r="N70" s="27"/>
      <c r="O70" s="27"/>
      <c r="P70" s="27"/>
      <c r="Q70" s="27"/>
      <c r="R70" s="72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81" customFormat="1" ht="13.5" x14ac:dyDescent="0.2">
      <c r="A71" s="3"/>
      <c r="B71" s="41"/>
      <c r="C71" s="80" t="s">
        <v>75</v>
      </c>
      <c r="D71" s="39" t="s">
        <v>57</v>
      </c>
      <c r="E71" s="37">
        <v>0.97</v>
      </c>
      <c r="F71" s="39">
        <f>ROUND(F68*E71,2)</f>
        <v>0.15</v>
      </c>
      <c r="G71" s="39"/>
      <c r="H71" s="39"/>
      <c r="I71" s="39"/>
      <c r="J71" s="39"/>
      <c r="K71" s="39">
        <v>0</v>
      </c>
      <c r="L71" s="39">
        <f>ROUND(F71*K71,2)</f>
        <v>0</v>
      </c>
      <c r="M71" s="39">
        <f t="shared" si="5"/>
        <v>0</v>
      </c>
      <c r="N71" s="27"/>
      <c r="O71" s="72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81" customFormat="1" ht="27" x14ac:dyDescent="0.2">
      <c r="A72" s="3"/>
      <c r="B72" s="56"/>
      <c r="C72" s="80" t="s">
        <v>93</v>
      </c>
      <c r="D72" s="39" t="s">
        <v>57</v>
      </c>
      <c r="E72" s="37">
        <v>2.73</v>
      </c>
      <c r="F72" s="39">
        <f>ROUND(F68*E72,2)</f>
        <v>0.41</v>
      </c>
      <c r="G72" s="39"/>
      <c r="H72" s="39"/>
      <c r="I72" s="39"/>
      <c r="J72" s="39"/>
      <c r="K72" s="39">
        <v>0</v>
      </c>
      <c r="L72" s="39">
        <f>ROUND(F72*K72,2)</f>
        <v>0</v>
      </c>
      <c r="M72" s="39">
        <f t="shared" si="5"/>
        <v>0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81" customFormat="1" ht="15.75" x14ac:dyDescent="0.2">
      <c r="A73" s="3"/>
      <c r="B73" s="41"/>
      <c r="C73" s="80" t="s">
        <v>83</v>
      </c>
      <c r="D73" s="37" t="s">
        <v>68</v>
      </c>
      <c r="E73" s="37">
        <v>122</v>
      </c>
      <c r="F73" s="39">
        <f>ROUND(F68*E73,2)</f>
        <v>18.3</v>
      </c>
      <c r="G73" s="39">
        <v>0</v>
      </c>
      <c r="H73" s="39">
        <f>ROUND(F73*G73,2)</f>
        <v>0</v>
      </c>
      <c r="I73" s="39"/>
      <c r="J73" s="39"/>
      <c r="K73" s="39"/>
      <c r="L73" s="39"/>
      <c r="M73" s="39">
        <f t="shared" si="5"/>
        <v>0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s="81" customFormat="1" ht="15.75" x14ac:dyDescent="0.2">
      <c r="A74" s="3"/>
      <c r="B74" s="40"/>
      <c r="C74" s="80" t="s">
        <v>58</v>
      </c>
      <c r="D74" s="37" t="s">
        <v>68</v>
      </c>
      <c r="E74" s="37">
        <v>7</v>
      </c>
      <c r="F74" s="39">
        <f>ROUND(F68*E74,2)</f>
        <v>1.05</v>
      </c>
      <c r="G74" s="42">
        <v>0</v>
      </c>
      <c r="H74" s="39">
        <f>ROUND(F74*G74,2)</f>
        <v>0</v>
      </c>
      <c r="I74" s="39"/>
      <c r="J74" s="39"/>
      <c r="K74" s="39"/>
      <c r="L74" s="39"/>
      <c r="M74" s="39">
        <f t="shared" si="5"/>
        <v>0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s="27" customFormat="1" ht="13.5" x14ac:dyDescent="0.25">
      <c r="A75" s="3"/>
      <c r="B75" s="57"/>
      <c r="C75" s="21" t="s">
        <v>190</v>
      </c>
      <c r="D75" s="3"/>
      <c r="E75" s="52"/>
      <c r="F75" s="39"/>
      <c r="G75" s="39"/>
      <c r="H75" s="39"/>
      <c r="I75" s="39"/>
      <c r="J75" s="45"/>
      <c r="K75" s="39"/>
      <c r="L75" s="39"/>
      <c r="M75" s="39"/>
    </row>
    <row r="76" spans="1:256" s="27" customFormat="1" ht="54" x14ac:dyDescent="0.25">
      <c r="A76" s="3">
        <v>14</v>
      </c>
      <c r="B76" s="73" t="s">
        <v>104</v>
      </c>
      <c r="C76" s="53" t="s">
        <v>148</v>
      </c>
      <c r="D76" s="54" t="s">
        <v>62</v>
      </c>
      <c r="E76" s="54"/>
      <c r="F76" s="77">
        <v>8.6400000000000001E-3</v>
      </c>
      <c r="G76" s="3"/>
      <c r="H76" s="3"/>
      <c r="I76" s="39"/>
      <c r="J76" s="45"/>
      <c r="K76" s="3"/>
      <c r="L76" s="39"/>
      <c r="M76" s="45"/>
      <c r="N76" s="46"/>
    </row>
    <row r="77" spans="1:256" s="58" customFormat="1" ht="13.5" x14ac:dyDescent="0.25">
      <c r="A77" s="3"/>
      <c r="B77" s="56"/>
      <c r="C77" s="4" t="s">
        <v>64</v>
      </c>
      <c r="D77" s="3" t="s">
        <v>65</v>
      </c>
      <c r="E77" s="39">
        <v>20</v>
      </c>
      <c r="F77" s="39">
        <f>ROUND(E77*F76,2)</f>
        <v>0.17</v>
      </c>
      <c r="G77" s="57"/>
      <c r="H77" s="57"/>
      <c r="I77" s="39">
        <v>0</v>
      </c>
      <c r="J77" s="39">
        <f>ROUND(I77*F77,2)</f>
        <v>0</v>
      </c>
      <c r="K77" s="57"/>
      <c r="L77" s="39"/>
      <c r="M77" s="39">
        <f>L77+J77+H77</f>
        <v>0</v>
      </c>
    </row>
    <row r="78" spans="1:256" s="58" customFormat="1" ht="15.75" x14ac:dyDescent="0.25">
      <c r="A78" s="3"/>
      <c r="B78" s="56"/>
      <c r="C78" s="4" t="s">
        <v>98</v>
      </c>
      <c r="D78" s="3" t="s">
        <v>94</v>
      </c>
      <c r="E78" s="39">
        <v>44.8</v>
      </c>
      <c r="F78" s="39">
        <f>ROUND(E78*F76,2)</f>
        <v>0.39</v>
      </c>
      <c r="G78" s="57"/>
      <c r="H78" s="57"/>
      <c r="I78" s="3"/>
      <c r="J78" s="45"/>
      <c r="K78" s="3">
        <v>0</v>
      </c>
      <c r="L78" s="39">
        <f>ROUND(K78*F78,2)</f>
        <v>0</v>
      </c>
      <c r="M78" s="39">
        <f>L78+J78+H78</f>
        <v>0</v>
      </c>
    </row>
    <row r="79" spans="1:256" s="31" customFormat="1" ht="13.5" x14ac:dyDescent="0.25">
      <c r="A79" s="3"/>
      <c r="B79" s="59"/>
      <c r="C79" s="5" t="s">
        <v>55</v>
      </c>
      <c r="D79" s="3" t="s">
        <v>66</v>
      </c>
      <c r="E79" s="39">
        <v>2.1</v>
      </c>
      <c r="F79" s="39">
        <f>ROUND(E79*F76,2)</f>
        <v>0.02</v>
      </c>
      <c r="G79" s="39"/>
      <c r="H79" s="45"/>
      <c r="I79" s="39"/>
      <c r="J79" s="45"/>
      <c r="K79" s="39">
        <v>0</v>
      </c>
      <c r="L79" s="39">
        <f>ROUND(F79*K79,2)</f>
        <v>0</v>
      </c>
      <c r="M79" s="39">
        <f>L79+J79+H79</f>
        <v>0</v>
      </c>
      <c r="N79" s="27"/>
    </row>
    <row r="80" spans="1:256" s="2" customFormat="1" ht="15.75" x14ac:dyDescent="0.25">
      <c r="A80" s="60"/>
      <c r="B80" s="60"/>
      <c r="C80" s="89" t="s">
        <v>67</v>
      </c>
      <c r="D80" s="61" t="s">
        <v>68</v>
      </c>
      <c r="E80" s="12">
        <v>0.05</v>
      </c>
      <c r="F80" s="39">
        <f>ROUND(E80*F76,2)</f>
        <v>0</v>
      </c>
      <c r="G80" s="12">
        <v>0</v>
      </c>
      <c r="H80" s="62">
        <f>ROUND(F80*G80,2)</f>
        <v>0</v>
      </c>
      <c r="I80" s="60"/>
      <c r="J80" s="45"/>
      <c r="K80" s="60"/>
      <c r="L80" s="39"/>
      <c r="M80" s="39">
        <f>L80+J80+H80</f>
        <v>0</v>
      </c>
    </row>
    <row r="81" spans="1:256" s="31" customFormat="1" ht="27" x14ac:dyDescent="0.25">
      <c r="A81" s="3">
        <v>15</v>
      </c>
      <c r="B81" s="22" t="s">
        <v>236</v>
      </c>
      <c r="C81" s="36" t="s">
        <v>178</v>
      </c>
      <c r="D81" s="39" t="s">
        <v>53</v>
      </c>
      <c r="E81" s="37"/>
      <c r="F81" s="38">
        <f>F76*1.95*1000</f>
        <v>16.847999999999999</v>
      </c>
      <c r="G81" s="39"/>
      <c r="H81" s="39"/>
      <c r="I81" s="39"/>
      <c r="J81" s="39"/>
      <c r="K81" s="39">
        <v>0</v>
      </c>
      <c r="L81" s="39">
        <f>ROUND(F81*K81,2)</f>
        <v>0</v>
      </c>
      <c r="M81" s="39">
        <f>L81+J81+H81</f>
        <v>0</v>
      </c>
    </row>
    <row r="82" spans="1:256" s="27" customFormat="1" ht="13.5" x14ac:dyDescent="0.25">
      <c r="A82" s="3">
        <v>16</v>
      </c>
      <c r="B82" s="73" t="s">
        <v>69</v>
      </c>
      <c r="C82" s="5" t="s">
        <v>70</v>
      </c>
      <c r="D82" s="54" t="s">
        <v>71</v>
      </c>
      <c r="E82" s="54"/>
      <c r="F82" s="77">
        <v>8.6400000000000001E-3</v>
      </c>
      <c r="G82" s="3"/>
      <c r="H82" s="3"/>
      <c r="I82" s="39"/>
      <c r="J82" s="45"/>
      <c r="K82" s="3"/>
      <c r="L82" s="39"/>
      <c r="M82" s="39"/>
      <c r="N82" s="46"/>
    </row>
    <row r="83" spans="1:256" s="27" customFormat="1" ht="13.5" x14ac:dyDescent="0.25">
      <c r="A83" s="3"/>
      <c r="B83" s="43"/>
      <c r="C83" s="5" t="s">
        <v>63</v>
      </c>
      <c r="D83" s="54" t="s">
        <v>65</v>
      </c>
      <c r="E83" s="54">
        <v>3.23</v>
      </c>
      <c r="F83" s="37">
        <f>ROUND(F82*E83,2)</f>
        <v>0.03</v>
      </c>
      <c r="G83" s="3"/>
      <c r="H83" s="3"/>
      <c r="I83" s="39">
        <v>0</v>
      </c>
      <c r="J83" s="39">
        <f>ROUND(F83*I83,2)</f>
        <v>0</v>
      </c>
      <c r="K83" s="3"/>
      <c r="L83" s="39"/>
      <c r="M83" s="39">
        <f>H83+J83+L83</f>
        <v>0</v>
      </c>
      <c r="N83" s="46"/>
    </row>
    <row r="84" spans="1:256" s="27" customFormat="1" ht="13.5" x14ac:dyDescent="0.25">
      <c r="A84" s="3"/>
      <c r="B84" s="43"/>
      <c r="C84" s="5" t="s">
        <v>88</v>
      </c>
      <c r="D84" s="54" t="s">
        <v>57</v>
      </c>
      <c r="E84" s="54">
        <v>3.62</v>
      </c>
      <c r="F84" s="37">
        <f>ROUND(F82*E84,2)</f>
        <v>0.03</v>
      </c>
      <c r="G84" s="3"/>
      <c r="H84" s="3"/>
      <c r="I84" s="39"/>
      <c r="J84" s="45"/>
      <c r="K84" s="3">
        <v>0</v>
      </c>
      <c r="L84" s="39">
        <f>ROUND(F84*K84,2)</f>
        <v>0</v>
      </c>
      <c r="M84" s="39">
        <f>H84+J84+L84</f>
        <v>0</v>
      </c>
      <c r="N84" s="46"/>
    </row>
    <row r="85" spans="1:256" s="27" customFormat="1" ht="13.5" x14ac:dyDescent="0.25">
      <c r="A85" s="3"/>
      <c r="B85" s="43"/>
      <c r="C85" s="5" t="s">
        <v>55</v>
      </c>
      <c r="D85" s="54" t="s">
        <v>56</v>
      </c>
      <c r="E85" s="54">
        <v>0.18</v>
      </c>
      <c r="F85" s="37">
        <f>ROUND(F82*E85,2)</f>
        <v>0</v>
      </c>
      <c r="G85" s="3"/>
      <c r="H85" s="3"/>
      <c r="I85" s="39"/>
      <c r="J85" s="45"/>
      <c r="K85" s="3">
        <v>0</v>
      </c>
      <c r="L85" s="39">
        <f>ROUND(F85*K85,2)</f>
        <v>0</v>
      </c>
      <c r="M85" s="39">
        <f>H85+J85+L85</f>
        <v>0</v>
      </c>
      <c r="N85" s="46"/>
    </row>
    <row r="86" spans="1:256" s="27" customFormat="1" ht="13.5" x14ac:dyDescent="0.25">
      <c r="A86" s="3"/>
      <c r="B86" s="43"/>
      <c r="C86" s="5" t="s">
        <v>67</v>
      </c>
      <c r="D86" s="54" t="s">
        <v>54</v>
      </c>
      <c r="E86" s="54">
        <v>0.04</v>
      </c>
      <c r="F86" s="37">
        <f>ROUND(F82*E86,2)</f>
        <v>0</v>
      </c>
      <c r="G86" s="3">
        <v>0</v>
      </c>
      <c r="H86" s="3">
        <f>ROUND(F86*G86,2)</f>
        <v>0</v>
      </c>
      <c r="I86" s="39"/>
      <c r="J86" s="45"/>
      <c r="K86" s="3"/>
      <c r="L86" s="39"/>
      <c r="M86" s="39">
        <f>H86+J86+L86</f>
        <v>0</v>
      </c>
      <c r="N86" s="46"/>
    </row>
    <row r="87" spans="1:256" s="27" customFormat="1" ht="40.5" x14ac:dyDescent="0.25">
      <c r="A87" s="3">
        <v>17</v>
      </c>
      <c r="B87" s="73" t="s">
        <v>115</v>
      </c>
      <c r="C87" s="5" t="s">
        <v>145</v>
      </c>
      <c r="D87" s="54" t="s">
        <v>54</v>
      </c>
      <c r="E87" s="54"/>
      <c r="F87" s="55">
        <v>0.96</v>
      </c>
      <c r="G87" s="3"/>
      <c r="H87" s="3"/>
      <c r="I87" s="39"/>
      <c r="J87" s="45"/>
      <c r="K87" s="3"/>
      <c r="L87" s="39"/>
      <c r="M87" s="39"/>
      <c r="N87" s="46"/>
    </row>
    <row r="88" spans="1:256" s="27" customFormat="1" ht="13.5" x14ac:dyDescent="0.25">
      <c r="A88" s="3"/>
      <c r="B88" s="43"/>
      <c r="C88" s="5" t="s">
        <v>63</v>
      </c>
      <c r="D88" s="54" t="s">
        <v>65</v>
      </c>
      <c r="E88" s="54">
        <v>2.1</v>
      </c>
      <c r="F88" s="37">
        <f>ROUND(F87*E88,2)</f>
        <v>2.02</v>
      </c>
      <c r="G88" s="3"/>
      <c r="H88" s="3"/>
      <c r="I88" s="39">
        <v>0</v>
      </c>
      <c r="J88" s="39">
        <f>ROUND(F88*I88,2)</f>
        <v>0</v>
      </c>
      <c r="K88" s="3"/>
      <c r="L88" s="39"/>
      <c r="M88" s="39">
        <f>H88+J88+L88</f>
        <v>0</v>
      </c>
      <c r="N88" s="46"/>
    </row>
    <row r="89" spans="1:256" s="31" customFormat="1" ht="27" x14ac:dyDescent="0.25">
      <c r="A89" s="3">
        <v>18</v>
      </c>
      <c r="B89" s="22" t="s">
        <v>236</v>
      </c>
      <c r="C89" s="36" t="s">
        <v>179</v>
      </c>
      <c r="D89" s="39" t="s">
        <v>53</v>
      </c>
      <c r="E89" s="37"/>
      <c r="F89" s="38">
        <f>F87*1.95</f>
        <v>1.8719999999999999</v>
      </c>
      <c r="G89" s="39"/>
      <c r="H89" s="39"/>
      <c r="I89" s="39"/>
      <c r="J89" s="39"/>
      <c r="K89" s="39">
        <v>0</v>
      </c>
      <c r="L89" s="39">
        <f>ROUND(F89*K89,2)</f>
        <v>0</v>
      </c>
      <c r="M89" s="39">
        <f>L89+J89+H89</f>
        <v>0</v>
      </c>
    </row>
    <row r="90" spans="1:256" s="27" customFormat="1" ht="13.5" x14ac:dyDescent="0.25">
      <c r="A90" s="3">
        <v>19</v>
      </c>
      <c r="B90" s="73" t="s">
        <v>69</v>
      </c>
      <c r="C90" s="5" t="s">
        <v>70</v>
      </c>
      <c r="D90" s="54" t="s">
        <v>71</v>
      </c>
      <c r="E90" s="54"/>
      <c r="F90" s="77">
        <v>9.6000000000000002E-4</v>
      </c>
      <c r="G90" s="3"/>
      <c r="H90" s="3"/>
      <c r="I90" s="39"/>
      <c r="J90" s="45"/>
      <c r="K90" s="3"/>
      <c r="L90" s="39"/>
      <c r="M90" s="39"/>
      <c r="N90" s="46"/>
    </row>
    <row r="91" spans="1:256" s="27" customFormat="1" ht="13.5" x14ac:dyDescent="0.25">
      <c r="A91" s="3"/>
      <c r="B91" s="43"/>
      <c r="C91" s="5" t="s">
        <v>63</v>
      </c>
      <c r="D91" s="54" t="s">
        <v>65</v>
      </c>
      <c r="E91" s="54">
        <v>3.23</v>
      </c>
      <c r="F91" s="37">
        <f>ROUND(F90*E91,2)</f>
        <v>0</v>
      </c>
      <c r="G91" s="3"/>
      <c r="H91" s="3"/>
      <c r="I91" s="39">
        <v>0</v>
      </c>
      <c r="J91" s="39">
        <f>ROUND(F91*I91,2)</f>
        <v>0</v>
      </c>
      <c r="K91" s="3"/>
      <c r="L91" s="39"/>
      <c r="M91" s="39">
        <f>H91+J91+L91</f>
        <v>0</v>
      </c>
      <c r="N91" s="46"/>
    </row>
    <row r="92" spans="1:256" s="27" customFormat="1" ht="13.5" x14ac:dyDescent="0.25">
      <c r="A92" s="3"/>
      <c r="B92" s="43"/>
      <c r="C92" s="5" t="s">
        <v>88</v>
      </c>
      <c r="D92" s="54" t="s">
        <v>57</v>
      </c>
      <c r="E92" s="54">
        <v>3.62</v>
      </c>
      <c r="F92" s="37">
        <f>ROUND(F90*E92,2)</f>
        <v>0</v>
      </c>
      <c r="G92" s="3"/>
      <c r="H92" s="3"/>
      <c r="I92" s="39"/>
      <c r="J92" s="45"/>
      <c r="K92" s="3">
        <v>0</v>
      </c>
      <c r="L92" s="39">
        <f>ROUND(F92*K92,2)</f>
        <v>0</v>
      </c>
      <c r="M92" s="39">
        <f>H92+J92+L92</f>
        <v>0</v>
      </c>
      <c r="N92" s="46"/>
    </row>
    <row r="93" spans="1:256" s="27" customFormat="1" ht="13.5" x14ac:dyDescent="0.25">
      <c r="A93" s="3"/>
      <c r="B93" s="43"/>
      <c r="C93" s="5" t="s">
        <v>55</v>
      </c>
      <c r="D93" s="54" t="s">
        <v>56</v>
      </c>
      <c r="E93" s="54">
        <v>0.18</v>
      </c>
      <c r="F93" s="37">
        <f>ROUND(F90*E93,2)</f>
        <v>0</v>
      </c>
      <c r="G93" s="3"/>
      <c r="H93" s="3"/>
      <c r="I93" s="39"/>
      <c r="J93" s="45"/>
      <c r="K93" s="3">
        <v>0</v>
      </c>
      <c r="L93" s="39">
        <f>ROUND(F93*K93,2)</f>
        <v>0</v>
      </c>
      <c r="M93" s="39">
        <f>H93+J93+L93</f>
        <v>0</v>
      </c>
      <c r="N93" s="46"/>
    </row>
    <row r="94" spans="1:256" s="27" customFormat="1" ht="13.5" x14ac:dyDescent="0.25">
      <c r="A94" s="3"/>
      <c r="B94" s="43"/>
      <c r="C94" s="5" t="s">
        <v>67</v>
      </c>
      <c r="D94" s="54" t="s">
        <v>54</v>
      </c>
      <c r="E94" s="54">
        <v>0.04</v>
      </c>
      <c r="F94" s="37">
        <f>ROUND(F90*E94,2)</f>
        <v>0</v>
      </c>
      <c r="G94" s="3">
        <v>0</v>
      </c>
      <c r="H94" s="3">
        <f>ROUND(F94*G94,2)</f>
        <v>0</v>
      </c>
      <c r="I94" s="39"/>
      <c r="J94" s="45"/>
      <c r="K94" s="3"/>
      <c r="L94" s="39"/>
      <c r="M94" s="39">
        <f>H94+J94+L94</f>
        <v>0</v>
      </c>
      <c r="N94" s="46"/>
    </row>
    <row r="95" spans="1:256" s="81" customFormat="1" ht="15.75" x14ac:dyDescent="0.2">
      <c r="A95" s="3">
        <v>20</v>
      </c>
      <c r="B95" s="40" t="s">
        <v>163</v>
      </c>
      <c r="C95" s="80" t="s">
        <v>164</v>
      </c>
      <c r="D95" s="39" t="s">
        <v>146</v>
      </c>
      <c r="E95" s="44"/>
      <c r="F95" s="55">
        <v>0.28799999999999998</v>
      </c>
      <c r="G95" s="39"/>
      <c r="H95" s="39"/>
      <c r="I95" s="39"/>
      <c r="J95" s="39"/>
      <c r="K95" s="39"/>
      <c r="L95" s="39"/>
      <c r="M95" s="39"/>
      <c r="N95" s="27"/>
      <c r="O95" s="103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s="81" customFormat="1" ht="13.5" x14ac:dyDescent="0.25">
      <c r="A96" s="3"/>
      <c r="B96" s="43"/>
      <c r="C96" s="100" t="s">
        <v>63</v>
      </c>
      <c r="D96" s="37" t="s">
        <v>52</v>
      </c>
      <c r="E96" s="37">
        <v>17.8</v>
      </c>
      <c r="F96" s="39">
        <f>ROUND(F95*E96,2)</f>
        <v>5.13</v>
      </c>
      <c r="G96" s="39"/>
      <c r="H96" s="39"/>
      <c r="I96" s="39">
        <v>0</v>
      </c>
      <c r="J96" s="39">
        <f>ROUND(F96*I96,2)</f>
        <v>0</v>
      </c>
      <c r="K96" s="39"/>
      <c r="L96" s="39"/>
      <c r="M96" s="39">
        <f>L96+J96+H96</f>
        <v>0</v>
      </c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1:256" s="81" customFormat="1" ht="13.5" x14ac:dyDescent="0.25">
      <c r="A97" s="3"/>
      <c r="B97" s="73"/>
      <c r="C97" s="100" t="s">
        <v>67</v>
      </c>
      <c r="D97" s="37" t="s">
        <v>54</v>
      </c>
      <c r="E97" s="37">
        <v>11</v>
      </c>
      <c r="F97" s="39">
        <f>ROUND(F95*E97,2)</f>
        <v>3.17</v>
      </c>
      <c r="G97" s="39">
        <v>0</v>
      </c>
      <c r="H97" s="39">
        <f>ROUND(F97*G97,2)</f>
        <v>0</v>
      </c>
      <c r="I97" s="39"/>
      <c r="J97" s="39"/>
      <c r="K97" s="39"/>
      <c r="L97" s="39"/>
      <c r="M97" s="39">
        <f>L97+J97+H97</f>
        <v>0</v>
      </c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</row>
    <row r="98" spans="1:256" s="27" customFormat="1" ht="27" x14ac:dyDescent="0.25">
      <c r="A98" s="3">
        <v>21</v>
      </c>
      <c r="B98" s="73" t="s">
        <v>167</v>
      </c>
      <c r="C98" s="104" t="s">
        <v>165</v>
      </c>
      <c r="D98" s="39" t="s">
        <v>141</v>
      </c>
      <c r="E98" s="37"/>
      <c r="F98" s="55">
        <v>1.2E-2</v>
      </c>
      <c r="G98" s="39"/>
      <c r="H98" s="39"/>
      <c r="I98" s="39"/>
      <c r="J98" s="39"/>
      <c r="K98" s="39"/>
      <c r="L98" s="39"/>
      <c r="M98" s="39"/>
    </row>
    <row r="99" spans="1:256" s="27" customFormat="1" ht="13.5" x14ac:dyDescent="0.25">
      <c r="A99" s="3"/>
      <c r="B99" s="43"/>
      <c r="C99" s="104" t="s">
        <v>63</v>
      </c>
      <c r="D99" s="39" t="s">
        <v>52</v>
      </c>
      <c r="E99" s="37">
        <v>745</v>
      </c>
      <c r="F99" s="39">
        <f>ROUND(F98*E99,2)</f>
        <v>8.94</v>
      </c>
      <c r="G99" s="39"/>
      <c r="H99" s="39"/>
      <c r="I99" s="39">
        <v>0</v>
      </c>
      <c r="J99" s="39">
        <f>ROUND(F99*I99,2)</f>
        <v>0</v>
      </c>
      <c r="K99" s="39"/>
      <c r="L99" s="39"/>
      <c r="M99" s="39">
        <f t="shared" ref="M99:M102" si="6">L99+J99+H99</f>
        <v>0</v>
      </c>
    </row>
    <row r="100" spans="1:256" s="58" customFormat="1" ht="13.5" x14ac:dyDescent="0.25">
      <c r="A100" s="3"/>
      <c r="B100" s="40"/>
      <c r="C100" s="104" t="s">
        <v>55</v>
      </c>
      <c r="D100" s="37" t="s">
        <v>56</v>
      </c>
      <c r="E100" s="39">
        <v>380</v>
      </c>
      <c r="F100" s="39">
        <f>ROUND(F98*E100,2)</f>
        <v>4.5599999999999996</v>
      </c>
      <c r="G100" s="39"/>
      <c r="H100" s="39"/>
      <c r="I100" s="39"/>
      <c r="J100" s="39"/>
      <c r="K100" s="39">
        <v>0</v>
      </c>
      <c r="L100" s="39">
        <f>ROUND(F100*K100,2)</f>
        <v>0</v>
      </c>
      <c r="M100" s="39">
        <f t="shared" si="6"/>
        <v>0</v>
      </c>
    </row>
    <row r="101" spans="1:256" s="58" customFormat="1" ht="13.5" x14ac:dyDescent="0.25">
      <c r="A101" s="3"/>
      <c r="B101" s="40"/>
      <c r="C101" s="104" t="s">
        <v>166</v>
      </c>
      <c r="D101" s="37" t="s">
        <v>142</v>
      </c>
      <c r="E101" s="39">
        <v>995</v>
      </c>
      <c r="F101" s="39">
        <f>ROUND(F98*E101,2)</f>
        <v>11.94</v>
      </c>
      <c r="G101" s="39">
        <v>0</v>
      </c>
      <c r="H101" s="39">
        <f>ROUND(F101*G101,2)</f>
        <v>0</v>
      </c>
      <c r="I101" s="39"/>
      <c r="J101" s="39"/>
      <c r="K101" s="39"/>
      <c r="L101" s="39"/>
      <c r="M101" s="39">
        <f t="shared" si="6"/>
        <v>0</v>
      </c>
    </row>
    <row r="102" spans="1:256" s="58" customFormat="1" ht="13.5" x14ac:dyDescent="0.25">
      <c r="A102" s="3"/>
      <c r="B102" s="40"/>
      <c r="C102" s="104" t="s">
        <v>82</v>
      </c>
      <c r="D102" s="37" t="s">
        <v>56</v>
      </c>
      <c r="E102" s="39">
        <v>184</v>
      </c>
      <c r="F102" s="39">
        <f>ROUND(F98*E102,2)</f>
        <v>2.21</v>
      </c>
      <c r="G102" s="39">
        <v>0</v>
      </c>
      <c r="H102" s="39">
        <f>ROUND(F102*G102,2)</f>
        <v>0</v>
      </c>
      <c r="I102" s="39"/>
      <c r="J102" s="39"/>
      <c r="K102" s="39"/>
      <c r="L102" s="39"/>
      <c r="M102" s="39">
        <f t="shared" si="6"/>
        <v>0</v>
      </c>
    </row>
    <row r="103" spans="1:256" s="31" customFormat="1" ht="27" x14ac:dyDescent="0.25">
      <c r="A103" s="3">
        <v>22</v>
      </c>
      <c r="B103" s="40" t="s">
        <v>138</v>
      </c>
      <c r="C103" s="104" t="s">
        <v>139</v>
      </c>
      <c r="D103" s="39" t="s">
        <v>140</v>
      </c>
      <c r="E103" s="39"/>
      <c r="F103" s="52">
        <v>0.1583</v>
      </c>
      <c r="G103" s="39"/>
      <c r="H103" s="39"/>
      <c r="I103" s="39"/>
      <c r="J103" s="39"/>
      <c r="K103" s="39"/>
      <c r="L103" s="39"/>
      <c r="M103" s="39"/>
      <c r="Q103" s="98"/>
    </row>
    <row r="104" spans="1:256" s="31" customFormat="1" ht="13.5" x14ac:dyDescent="0.25">
      <c r="A104" s="3"/>
      <c r="B104" s="41"/>
      <c r="C104" s="104" t="s">
        <v>63</v>
      </c>
      <c r="D104" s="39" t="s">
        <v>52</v>
      </c>
      <c r="E104" s="39">
        <v>56.4</v>
      </c>
      <c r="F104" s="39">
        <f>ROUND(F103*E104,2)</f>
        <v>8.93</v>
      </c>
      <c r="G104" s="39"/>
      <c r="H104" s="39"/>
      <c r="I104" s="39">
        <v>0</v>
      </c>
      <c r="J104" s="39">
        <f>ROUND(F104*I104,2)</f>
        <v>0</v>
      </c>
      <c r="K104" s="39"/>
      <c r="L104" s="39"/>
      <c r="M104" s="39">
        <f t="shared" ref="M104:M108" si="7">L104+J104+H104</f>
        <v>0</v>
      </c>
    </row>
    <row r="105" spans="1:256" s="31" customFormat="1" ht="13.5" x14ac:dyDescent="0.25">
      <c r="A105" s="3"/>
      <c r="B105" s="41"/>
      <c r="C105" s="104" t="s">
        <v>55</v>
      </c>
      <c r="D105" s="39" t="s">
        <v>56</v>
      </c>
      <c r="E105" s="39">
        <v>4.09</v>
      </c>
      <c r="F105" s="39">
        <f>ROUND(F103*E105,2)</f>
        <v>0.65</v>
      </c>
      <c r="G105" s="39"/>
      <c r="H105" s="39"/>
      <c r="I105" s="39"/>
      <c r="J105" s="39"/>
      <c r="K105" s="39">
        <v>0</v>
      </c>
      <c r="L105" s="39">
        <f>ROUND(F105*K105,2)</f>
        <v>0</v>
      </c>
      <c r="M105" s="39">
        <f t="shared" si="7"/>
        <v>0</v>
      </c>
    </row>
    <row r="106" spans="1:256" s="27" customFormat="1" ht="13.5" x14ac:dyDescent="0.25">
      <c r="A106" s="3"/>
      <c r="B106" s="43"/>
      <c r="C106" s="104" t="s">
        <v>79</v>
      </c>
      <c r="D106" s="37" t="s">
        <v>53</v>
      </c>
      <c r="E106" s="37">
        <v>0.45</v>
      </c>
      <c r="F106" s="39">
        <f>ROUND(F103*E106,2)</f>
        <v>7.0000000000000007E-2</v>
      </c>
      <c r="G106" s="39">
        <v>0</v>
      </c>
      <c r="H106" s="39">
        <f>ROUND(F106*G106,2)</f>
        <v>0</v>
      </c>
      <c r="I106" s="39"/>
      <c r="J106" s="39"/>
      <c r="K106" s="39"/>
      <c r="L106" s="39"/>
      <c r="M106" s="39">
        <f t="shared" si="7"/>
        <v>0</v>
      </c>
    </row>
    <row r="107" spans="1:256" s="27" customFormat="1" ht="15.75" x14ac:dyDescent="0.25">
      <c r="A107" s="3"/>
      <c r="B107" s="43"/>
      <c r="C107" s="104" t="s">
        <v>137</v>
      </c>
      <c r="D107" s="37" t="s">
        <v>68</v>
      </c>
      <c r="E107" s="37">
        <v>0.75</v>
      </c>
      <c r="F107" s="39">
        <f>ROUND(F103*E107,2)</f>
        <v>0.12</v>
      </c>
      <c r="G107" s="39">
        <v>0</v>
      </c>
      <c r="H107" s="39">
        <f t="shared" ref="H107:H108" si="8">ROUND(F107*G107,2)</f>
        <v>0</v>
      </c>
      <c r="I107" s="39"/>
      <c r="J107" s="39"/>
      <c r="K107" s="39"/>
      <c r="L107" s="39"/>
      <c r="M107" s="39">
        <f t="shared" si="7"/>
        <v>0</v>
      </c>
      <c r="O107" s="72"/>
    </row>
    <row r="108" spans="1:256" s="27" customFormat="1" ht="13.5" x14ac:dyDescent="0.25">
      <c r="A108" s="3"/>
      <c r="B108" s="43"/>
      <c r="C108" s="104" t="s">
        <v>82</v>
      </c>
      <c r="D108" s="37" t="s">
        <v>56</v>
      </c>
      <c r="E108" s="37">
        <v>26.5</v>
      </c>
      <c r="F108" s="39">
        <f>ROUND(F103*E108,2)</f>
        <v>4.1900000000000004</v>
      </c>
      <c r="G108" s="39">
        <v>0</v>
      </c>
      <c r="H108" s="39">
        <f t="shared" si="8"/>
        <v>0</v>
      </c>
      <c r="I108" s="39"/>
      <c r="J108" s="39"/>
      <c r="K108" s="39"/>
      <c r="L108" s="39"/>
      <c r="M108" s="39">
        <f t="shared" si="7"/>
        <v>0</v>
      </c>
    </row>
    <row r="109" spans="1:256" s="51" customFormat="1" ht="40.5" x14ac:dyDescent="0.25">
      <c r="A109" s="125">
        <v>23</v>
      </c>
      <c r="B109" s="73" t="s">
        <v>168</v>
      </c>
      <c r="C109" s="82" t="s">
        <v>174</v>
      </c>
      <c r="D109" s="116" t="s">
        <v>84</v>
      </c>
      <c r="E109" s="6"/>
      <c r="F109" s="83">
        <v>3.8999999999999998E-3</v>
      </c>
      <c r="G109" s="6"/>
      <c r="H109" s="6"/>
      <c r="I109" s="6"/>
      <c r="J109" s="6"/>
      <c r="K109" s="6"/>
      <c r="L109" s="6"/>
      <c r="M109" s="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51" customFormat="1" x14ac:dyDescent="0.25">
      <c r="A110" s="125"/>
      <c r="B110" s="125"/>
      <c r="C110" s="117" t="s">
        <v>63</v>
      </c>
      <c r="D110" s="6" t="s">
        <v>52</v>
      </c>
      <c r="E110" s="6">
        <v>281</v>
      </c>
      <c r="F110" s="39">
        <f>ROUND(F109*E110,2)</f>
        <v>1.1000000000000001</v>
      </c>
      <c r="G110" s="39"/>
      <c r="H110" s="39"/>
      <c r="I110" s="68">
        <v>0</v>
      </c>
      <c r="J110" s="39">
        <f>ROUND(F110*I110,2)</f>
        <v>0</v>
      </c>
      <c r="K110" s="39"/>
      <c r="L110" s="39"/>
      <c r="M110" s="39">
        <f t="shared" ref="M110:M117" si="9">H110+J110+L110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51" customFormat="1" x14ac:dyDescent="0.25">
      <c r="A111" s="125"/>
      <c r="B111" s="125"/>
      <c r="C111" s="118" t="s">
        <v>55</v>
      </c>
      <c r="D111" s="6" t="s">
        <v>56</v>
      </c>
      <c r="E111" s="6">
        <v>33</v>
      </c>
      <c r="F111" s="39">
        <f>ROUND(F109*E111,2)</f>
        <v>0.13</v>
      </c>
      <c r="G111" s="6"/>
      <c r="H111" s="6"/>
      <c r="I111" s="39"/>
      <c r="J111" s="39"/>
      <c r="K111" s="39">
        <v>0</v>
      </c>
      <c r="L111" s="39">
        <f>ROUND(F111*K111,2)</f>
        <v>0</v>
      </c>
      <c r="M111" s="39">
        <f t="shared" si="9"/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51" customFormat="1" ht="15.75" x14ac:dyDescent="0.25">
      <c r="A112" s="67"/>
      <c r="B112" s="61"/>
      <c r="C112" s="82" t="s">
        <v>175</v>
      </c>
      <c r="D112" s="37" t="s">
        <v>68</v>
      </c>
      <c r="E112" s="12">
        <v>102</v>
      </c>
      <c r="F112" s="39">
        <f>ROUND(F109*E112,2)</f>
        <v>0.4</v>
      </c>
      <c r="G112" s="6">
        <v>0</v>
      </c>
      <c r="H112" s="6">
        <f t="shared" ref="H112:H116" si="10">ROUND(F112*G112,2)</f>
        <v>0</v>
      </c>
      <c r="I112" s="39"/>
      <c r="J112" s="39"/>
      <c r="K112" s="39"/>
      <c r="L112" s="39"/>
      <c r="M112" s="39">
        <f t="shared" si="9"/>
        <v>0</v>
      </c>
    </row>
    <row r="113" spans="1:256" s="51" customFormat="1" x14ac:dyDescent="0.25">
      <c r="A113" s="67"/>
      <c r="B113" s="61"/>
      <c r="C113" s="118" t="s">
        <v>169</v>
      </c>
      <c r="D113" s="37" t="s">
        <v>170</v>
      </c>
      <c r="E113" s="12">
        <v>71.7</v>
      </c>
      <c r="F113" s="39">
        <f>ROUND(F109*E113,2)</f>
        <v>0.28000000000000003</v>
      </c>
      <c r="G113" s="6">
        <v>0</v>
      </c>
      <c r="H113" s="6">
        <f t="shared" si="10"/>
        <v>0</v>
      </c>
      <c r="I113" s="39"/>
      <c r="J113" s="39"/>
      <c r="K113" s="39"/>
      <c r="L113" s="39"/>
      <c r="M113" s="39">
        <f t="shared" si="9"/>
        <v>0</v>
      </c>
    </row>
    <row r="114" spans="1:256" s="51" customFormat="1" x14ac:dyDescent="0.25">
      <c r="A114" s="125"/>
      <c r="B114" s="125"/>
      <c r="C114" s="117" t="s">
        <v>171</v>
      </c>
      <c r="D114" s="37" t="s">
        <v>54</v>
      </c>
      <c r="E114" s="6">
        <v>0.13</v>
      </c>
      <c r="F114" s="39">
        <f>ROUND(F109*E114,2)</f>
        <v>0</v>
      </c>
      <c r="G114" s="6">
        <v>0</v>
      </c>
      <c r="H114" s="6">
        <f t="shared" si="10"/>
        <v>0</v>
      </c>
      <c r="I114" s="39"/>
      <c r="J114" s="39"/>
      <c r="K114" s="39"/>
      <c r="L114" s="39"/>
      <c r="M114" s="39">
        <f t="shared" si="9"/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51" customFormat="1" x14ac:dyDescent="0.25">
      <c r="A115" s="3"/>
      <c r="B115" s="41"/>
      <c r="C115" s="80" t="s">
        <v>172</v>
      </c>
      <c r="D115" s="37" t="s">
        <v>53</v>
      </c>
      <c r="E115" s="39">
        <v>0.09</v>
      </c>
      <c r="F115" s="39">
        <f>ROUND(F109*E115,2)</f>
        <v>0</v>
      </c>
      <c r="G115" s="6">
        <v>0</v>
      </c>
      <c r="H115" s="6">
        <f t="shared" si="10"/>
        <v>0</v>
      </c>
      <c r="I115" s="39"/>
      <c r="J115" s="39"/>
      <c r="K115" s="39"/>
      <c r="L115" s="39"/>
      <c r="M115" s="39">
        <f t="shared" si="9"/>
        <v>0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</row>
    <row r="116" spans="1:256" s="51" customFormat="1" ht="15.75" x14ac:dyDescent="0.25">
      <c r="A116" s="60"/>
      <c r="B116" s="61"/>
      <c r="C116" s="117" t="s">
        <v>173</v>
      </c>
      <c r="D116" s="37" t="s">
        <v>68</v>
      </c>
      <c r="E116" s="68">
        <v>1.52</v>
      </c>
      <c r="F116" s="39">
        <f>ROUND(F109*E116,2)</f>
        <v>0.01</v>
      </c>
      <c r="G116" s="6">
        <v>0</v>
      </c>
      <c r="H116" s="6">
        <f t="shared" si="10"/>
        <v>0</v>
      </c>
      <c r="I116" s="39"/>
      <c r="J116" s="39"/>
      <c r="K116" s="39"/>
      <c r="L116" s="39"/>
      <c r="M116" s="39">
        <f t="shared" si="9"/>
        <v>0</v>
      </c>
    </row>
    <row r="117" spans="1:256" s="51" customFormat="1" x14ac:dyDescent="0.25">
      <c r="A117" s="125"/>
      <c r="B117" s="125"/>
      <c r="C117" s="118" t="s">
        <v>82</v>
      </c>
      <c r="D117" s="6" t="s">
        <v>56</v>
      </c>
      <c r="E117" s="6">
        <v>16</v>
      </c>
      <c r="F117" s="39">
        <f>ROUND(F109*E117,2)</f>
        <v>0.06</v>
      </c>
      <c r="G117" s="6">
        <v>0</v>
      </c>
      <c r="H117" s="6">
        <f>ROUND(F117*G117,2)</f>
        <v>0</v>
      </c>
      <c r="I117" s="39"/>
      <c r="J117" s="39"/>
      <c r="K117" s="39"/>
      <c r="L117" s="39"/>
      <c r="M117" s="39">
        <f t="shared" si="9"/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27" customFormat="1" ht="54" x14ac:dyDescent="0.25">
      <c r="A118" s="3">
        <v>24</v>
      </c>
      <c r="B118" s="73" t="s">
        <v>128</v>
      </c>
      <c r="C118" s="53" t="s">
        <v>130</v>
      </c>
      <c r="D118" s="54" t="s">
        <v>62</v>
      </c>
      <c r="E118" s="54"/>
      <c r="F118" s="77">
        <v>4.1000000000000003E-3</v>
      </c>
      <c r="G118" s="3"/>
      <c r="H118" s="3"/>
      <c r="I118" s="39"/>
      <c r="J118" s="45"/>
      <c r="K118" s="3"/>
      <c r="L118" s="39"/>
      <c r="M118" s="45"/>
      <c r="N118" s="46"/>
    </row>
    <row r="119" spans="1:256" s="58" customFormat="1" ht="13.5" x14ac:dyDescent="0.25">
      <c r="A119" s="3"/>
      <c r="B119" s="56"/>
      <c r="C119" s="4" t="s">
        <v>64</v>
      </c>
      <c r="D119" s="3" t="s">
        <v>65</v>
      </c>
      <c r="E119" s="39">
        <v>7.25</v>
      </c>
      <c r="F119" s="39">
        <f>ROUND(E119*F118,2)</f>
        <v>0.03</v>
      </c>
      <c r="G119" s="57"/>
      <c r="H119" s="57"/>
      <c r="I119" s="39">
        <v>0</v>
      </c>
      <c r="J119" s="39">
        <f>ROUND(I119*F119,2)</f>
        <v>0</v>
      </c>
      <c r="K119" s="57"/>
      <c r="L119" s="39"/>
      <c r="M119" s="39">
        <f>L119+J119+H119</f>
        <v>0</v>
      </c>
    </row>
    <row r="120" spans="1:256" s="58" customFormat="1" ht="15.75" x14ac:dyDescent="0.25">
      <c r="A120" s="3"/>
      <c r="B120" s="56"/>
      <c r="C120" s="4" t="s">
        <v>129</v>
      </c>
      <c r="D120" s="3" t="s">
        <v>94</v>
      </c>
      <c r="E120" s="39">
        <v>16.2</v>
      </c>
      <c r="F120" s="39">
        <f>ROUND(E120*F118,2)</f>
        <v>7.0000000000000007E-2</v>
      </c>
      <c r="G120" s="57"/>
      <c r="H120" s="57"/>
      <c r="I120" s="3"/>
      <c r="J120" s="45"/>
      <c r="K120" s="3">
        <v>0</v>
      </c>
      <c r="L120" s="39">
        <f>ROUND(K120*F120,2)</f>
        <v>0</v>
      </c>
      <c r="M120" s="39">
        <f>L120+J120+H120</f>
        <v>0</v>
      </c>
    </row>
    <row r="121" spans="1:256" s="31" customFormat="1" ht="13.5" x14ac:dyDescent="0.25">
      <c r="A121" s="3"/>
      <c r="B121" s="59"/>
      <c r="C121" s="5" t="s">
        <v>55</v>
      </c>
      <c r="D121" s="3" t="s">
        <v>66</v>
      </c>
      <c r="E121" s="39">
        <v>1.35</v>
      </c>
      <c r="F121" s="39">
        <f>ROUND(E121*F118,2)</f>
        <v>0.01</v>
      </c>
      <c r="G121" s="39"/>
      <c r="H121" s="45"/>
      <c r="I121" s="39"/>
      <c r="J121" s="45"/>
      <c r="K121" s="39">
        <v>0</v>
      </c>
      <c r="L121" s="39">
        <f>ROUND(F121*K121,2)</f>
        <v>0</v>
      </c>
      <c r="M121" s="39">
        <f>L121+J121+H121</f>
        <v>0</v>
      </c>
      <c r="N121" s="27"/>
    </row>
    <row r="122" spans="1:256" s="2" customFormat="1" ht="15.75" x14ac:dyDescent="0.25">
      <c r="A122" s="60"/>
      <c r="B122" s="60"/>
      <c r="C122" s="89" t="s">
        <v>67</v>
      </c>
      <c r="D122" s="61" t="s">
        <v>68</v>
      </c>
      <c r="E122" s="12">
        <v>0.04</v>
      </c>
      <c r="F122" s="39">
        <f>ROUND(E122*F118,2)</f>
        <v>0</v>
      </c>
      <c r="G122" s="12">
        <v>0</v>
      </c>
      <c r="H122" s="62">
        <f>ROUND(F122*G122,2)</f>
        <v>0</v>
      </c>
      <c r="I122" s="60"/>
      <c r="J122" s="45"/>
      <c r="K122" s="60"/>
      <c r="L122" s="39"/>
      <c r="M122" s="39">
        <f>L122+J122+H122</f>
        <v>0</v>
      </c>
    </row>
    <row r="123" spans="1:256" s="31" customFormat="1" ht="27" x14ac:dyDescent="0.25">
      <c r="A123" s="3">
        <v>25</v>
      </c>
      <c r="B123" s="22" t="s">
        <v>236</v>
      </c>
      <c r="C123" s="36" t="s">
        <v>237</v>
      </c>
      <c r="D123" s="39" t="s">
        <v>53</v>
      </c>
      <c r="E123" s="37"/>
      <c r="F123" s="38">
        <f>F118*1.95*1000</f>
        <v>7.9950000000000001</v>
      </c>
      <c r="G123" s="39"/>
      <c r="H123" s="39"/>
      <c r="I123" s="39"/>
      <c r="J123" s="39"/>
      <c r="K123" s="39">
        <v>0</v>
      </c>
      <c r="L123" s="39">
        <f>ROUND(F123*K123,2)</f>
        <v>0</v>
      </c>
      <c r="M123" s="39">
        <f>L123+J123+H123</f>
        <v>0</v>
      </c>
    </row>
    <row r="124" spans="1:256" s="27" customFormat="1" ht="13.5" x14ac:dyDescent="0.25">
      <c r="A124" s="3">
        <v>26</v>
      </c>
      <c r="B124" s="73" t="s">
        <v>69</v>
      </c>
      <c r="C124" s="5" t="s">
        <v>70</v>
      </c>
      <c r="D124" s="54" t="s">
        <v>71</v>
      </c>
      <c r="E124" s="54"/>
      <c r="F124" s="97">
        <v>4.1000000000000003E-3</v>
      </c>
      <c r="G124" s="3"/>
      <c r="H124" s="3"/>
      <c r="I124" s="39"/>
      <c r="J124" s="45"/>
      <c r="K124" s="3"/>
      <c r="L124" s="39"/>
      <c r="M124" s="39"/>
      <c r="N124" s="46"/>
    </row>
    <row r="125" spans="1:256" s="27" customFormat="1" ht="13.5" x14ac:dyDescent="0.25">
      <c r="A125" s="3"/>
      <c r="B125" s="43"/>
      <c r="C125" s="5" t="s">
        <v>63</v>
      </c>
      <c r="D125" s="54" t="s">
        <v>65</v>
      </c>
      <c r="E125" s="54">
        <v>3.23</v>
      </c>
      <c r="F125" s="37">
        <f>ROUND(F124*E125,2)</f>
        <v>0.01</v>
      </c>
      <c r="G125" s="3"/>
      <c r="H125" s="3"/>
      <c r="I125" s="39">
        <v>0</v>
      </c>
      <c r="J125" s="39">
        <f>ROUND(F125*I125,2)</f>
        <v>0</v>
      </c>
      <c r="K125" s="3"/>
      <c r="L125" s="39"/>
      <c r="M125" s="39">
        <f t="shared" ref="M125:M128" si="11">H125+J125+L125</f>
        <v>0</v>
      </c>
      <c r="N125" s="46"/>
    </row>
    <row r="126" spans="1:256" s="27" customFormat="1" ht="13.5" x14ac:dyDescent="0.25">
      <c r="A126" s="3"/>
      <c r="B126" s="43"/>
      <c r="C126" s="5" t="s">
        <v>88</v>
      </c>
      <c r="D126" s="54" t="s">
        <v>57</v>
      </c>
      <c r="E126" s="54">
        <v>3.62</v>
      </c>
      <c r="F126" s="37">
        <f>ROUND(F124*E126,2)</f>
        <v>0.01</v>
      </c>
      <c r="G126" s="3"/>
      <c r="H126" s="3"/>
      <c r="I126" s="39"/>
      <c r="J126" s="45"/>
      <c r="K126" s="3">
        <v>0</v>
      </c>
      <c r="L126" s="39">
        <f>ROUND(F126*K126,2)</f>
        <v>0</v>
      </c>
      <c r="M126" s="39">
        <f t="shared" si="11"/>
        <v>0</v>
      </c>
      <c r="N126" s="46"/>
    </row>
    <row r="127" spans="1:256" s="27" customFormat="1" ht="13.5" x14ac:dyDescent="0.25">
      <c r="A127" s="3"/>
      <c r="B127" s="43"/>
      <c r="C127" s="5" t="s">
        <v>55</v>
      </c>
      <c r="D127" s="54" t="s">
        <v>56</v>
      </c>
      <c r="E127" s="54">
        <v>0.18</v>
      </c>
      <c r="F127" s="37">
        <f>ROUND(F124*E127,2)</f>
        <v>0</v>
      </c>
      <c r="G127" s="3"/>
      <c r="H127" s="3"/>
      <c r="I127" s="39"/>
      <c r="J127" s="45"/>
      <c r="K127" s="3">
        <v>0</v>
      </c>
      <c r="L127" s="39">
        <f>ROUND(F127*K127,2)</f>
        <v>0</v>
      </c>
      <c r="M127" s="39">
        <f t="shared" si="11"/>
        <v>0</v>
      </c>
      <c r="N127" s="46"/>
    </row>
    <row r="128" spans="1:256" s="27" customFormat="1" ht="13.5" x14ac:dyDescent="0.25">
      <c r="A128" s="3"/>
      <c r="B128" s="43"/>
      <c r="C128" s="5" t="s">
        <v>67</v>
      </c>
      <c r="D128" s="54" t="s">
        <v>54</v>
      </c>
      <c r="E128" s="54">
        <v>0.04</v>
      </c>
      <c r="F128" s="37">
        <f>ROUND(F124*E128,2)</f>
        <v>0</v>
      </c>
      <c r="G128" s="3">
        <v>0</v>
      </c>
      <c r="H128" s="3">
        <f>ROUND(F128*G128,2)</f>
        <v>0</v>
      </c>
      <c r="I128" s="39"/>
      <c r="J128" s="45"/>
      <c r="K128" s="3"/>
      <c r="L128" s="39"/>
      <c r="M128" s="39">
        <f t="shared" si="11"/>
        <v>0</v>
      </c>
      <c r="N128" s="46"/>
    </row>
    <row r="129" spans="1:14" s="27" customFormat="1" ht="27" x14ac:dyDescent="0.25">
      <c r="A129" s="3">
        <v>27</v>
      </c>
      <c r="B129" s="73" t="s">
        <v>131</v>
      </c>
      <c r="C129" s="5" t="s">
        <v>255</v>
      </c>
      <c r="D129" s="54" t="s">
        <v>132</v>
      </c>
      <c r="E129" s="54"/>
      <c r="F129" s="97">
        <v>4.1000000000000002E-2</v>
      </c>
      <c r="G129" s="3"/>
      <c r="H129" s="3"/>
      <c r="I129" s="39"/>
      <c r="J129" s="45"/>
      <c r="K129" s="3"/>
      <c r="L129" s="39"/>
      <c r="M129" s="39"/>
      <c r="N129" s="46"/>
    </row>
    <row r="130" spans="1:14" s="27" customFormat="1" ht="13.5" x14ac:dyDescent="0.25">
      <c r="A130" s="3"/>
      <c r="B130" s="43"/>
      <c r="C130" s="5" t="s">
        <v>63</v>
      </c>
      <c r="D130" s="54" t="s">
        <v>65</v>
      </c>
      <c r="E130" s="54">
        <v>13.4</v>
      </c>
      <c r="F130" s="37">
        <f>ROUND(F129*E130,2)</f>
        <v>0.55000000000000004</v>
      </c>
      <c r="G130" s="3"/>
      <c r="H130" s="3"/>
      <c r="I130" s="39">
        <v>0</v>
      </c>
      <c r="J130" s="39">
        <f>ROUND(F130*I130,2)</f>
        <v>0</v>
      </c>
      <c r="K130" s="3"/>
      <c r="L130" s="39"/>
      <c r="M130" s="39">
        <f t="shared" ref="M130:M134" si="12">H130+J130+L130</f>
        <v>0</v>
      </c>
      <c r="N130" s="46"/>
    </row>
    <row r="131" spans="1:14" s="27" customFormat="1" ht="13.5" x14ac:dyDescent="0.25">
      <c r="A131" s="3"/>
      <c r="B131" s="43"/>
      <c r="C131" s="5" t="s">
        <v>133</v>
      </c>
      <c r="D131" s="54" t="s">
        <v>57</v>
      </c>
      <c r="E131" s="54">
        <v>13</v>
      </c>
      <c r="F131" s="37">
        <f>ROUND(F129*E131,2)</f>
        <v>0.53</v>
      </c>
      <c r="G131" s="3"/>
      <c r="H131" s="3"/>
      <c r="I131" s="39"/>
      <c r="J131" s="45"/>
      <c r="K131" s="3">
        <v>0</v>
      </c>
      <c r="L131" s="39">
        <f>ROUND(F131*K131,2)</f>
        <v>0</v>
      </c>
      <c r="M131" s="39">
        <f t="shared" si="12"/>
        <v>0</v>
      </c>
      <c r="N131" s="46"/>
    </row>
    <row r="132" spans="1:14" s="51" customFormat="1" ht="40.5" x14ac:dyDescent="0.25">
      <c r="A132" s="61">
        <v>28</v>
      </c>
      <c r="B132" s="105" t="s">
        <v>238</v>
      </c>
      <c r="C132" s="109" t="s">
        <v>240</v>
      </c>
      <c r="D132" s="39" t="s">
        <v>53</v>
      </c>
      <c r="E132" s="12"/>
      <c r="F132" s="110">
        <f>26.23+18.31</f>
        <v>44.54</v>
      </c>
      <c r="G132" s="39"/>
      <c r="H132" s="39"/>
      <c r="I132" s="39"/>
      <c r="J132" s="39"/>
      <c r="K132" s="39">
        <v>0</v>
      </c>
      <c r="L132" s="39">
        <f t="shared" ref="L132:L134" si="13">ROUND(F132*K132,2)</f>
        <v>0</v>
      </c>
      <c r="M132" s="39">
        <f t="shared" si="12"/>
        <v>0</v>
      </c>
    </row>
    <row r="133" spans="1:14" s="51" customFormat="1" ht="54" x14ac:dyDescent="0.25">
      <c r="A133" s="61">
        <v>29</v>
      </c>
      <c r="B133" s="105" t="s">
        <v>239</v>
      </c>
      <c r="C133" s="109" t="s">
        <v>241</v>
      </c>
      <c r="D133" s="39" t="s">
        <v>53</v>
      </c>
      <c r="E133" s="12"/>
      <c r="F133" s="110">
        <f>65.03*1.55+18.3*1.55+42.02*1.6+3.17*1.6</f>
        <v>201.46550000000002</v>
      </c>
      <c r="G133" s="39"/>
      <c r="H133" s="39"/>
      <c r="I133" s="39"/>
      <c r="J133" s="39"/>
      <c r="K133" s="39">
        <v>0</v>
      </c>
      <c r="L133" s="39">
        <f t="shared" si="13"/>
        <v>0</v>
      </c>
      <c r="M133" s="39">
        <f t="shared" si="12"/>
        <v>0</v>
      </c>
    </row>
    <row r="134" spans="1:14" s="51" customFormat="1" ht="40.5" x14ac:dyDescent="0.25">
      <c r="A134" s="61">
        <v>30</v>
      </c>
      <c r="B134" s="105" t="s">
        <v>239</v>
      </c>
      <c r="C134" s="109" t="s">
        <v>246</v>
      </c>
      <c r="D134" s="39" t="s">
        <v>53</v>
      </c>
      <c r="E134" s="12"/>
      <c r="F134" s="110">
        <f>0.4*2.4</f>
        <v>0.96</v>
      </c>
      <c r="G134" s="39"/>
      <c r="H134" s="39"/>
      <c r="I134" s="39"/>
      <c r="J134" s="39"/>
      <c r="K134" s="39">
        <v>0</v>
      </c>
      <c r="L134" s="39">
        <f t="shared" si="13"/>
        <v>0</v>
      </c>
      <c r="M134" s="39">
        <f t="shared" si="12"/>
        <v>0</v>
      </c>
    </row>
    <row r="135" spans="1:14" s="51" customFormat="1" ht="54" x14ac:dyDescent="0.25">
      <c r="A135" s="61">
        <v>31</v>
      </c>
      <c r="B135" s="105" t="s">
        <v>239</v>
      </c>
      <c r="C135" s="109" t="s">
        <v>256</v>
      </c>
      <c r="D135" s="39" t="s">
        <v>53</v>
      </c>
      <c r="E135" s="12"/>
      <c r="F135" s="110">
        <f>0.0519*12</f>
        <v>0.62280000000000002</v>
      </c>
      <c r="G135" s="39"/>
      <c r="H135" s="39"/>
      <c r="I135" s="39"/>
      <c r="J135" s="39"/>
      <c r="K135" s="39">
        <v>0</v>
      </c>
      <c r="L135" s="39">
        <f t="shared" ref="L135" si="14">ROUND(F135*K135,2)</f>
        <v>0</v>
      </c>
      <c r="M135" s="39">
        <f t="shared" ref="M135" si="15">H135+J135+L135</f>
        <v>0</v>
      </c>
    </row>
    <row r="136" spans="1:14" ht="15" customHeight="1" x14ac:dyDescent="0.25">
      <c r="A136" s="196"/>
      <c r="B136" s="196"/>
      <c r="C136" s="197" t="s">
        <v>49</v>
      </c>
      <c r="D136" s="179" t="s">
        <v>56</v>
      </c>
      <c r="E136" s="180"/>
      <c r="F136" s="196"/>
      <c r="G136" s="196"/>
      <c r="H136" s="183"/>
      <c r="I136" s="183"/>
      <c r="J136" s="183"/>
      <c r="K136" s="183"/>
      <c r="L136" s="183"/>
      <c r="M136" s="183">
        <f>SUM(M10:M135)</f>
        <v>0</v>
      </c>
    </row>
    <row r="137" spans="1:14" x14ac:dyDescent="0.25">
      <c r="A137" s="196"/>
      <c r="B137" s="196"/>
      <c r="C137" s="198" t="s">
        <v>97</v>
      </c>
      <c r="D137" s="179" t="s">
        <v>60</v>
      </c>
      <c r="E137" s="182"/>
      <c r="F137" s="196"/>
      <c r="G137" s="196"/>
      <c r="H137" s="196"/>
      <c r="I137" s="196"/>
      <c r="J137" s="196"/>
      <c r="K137" s="196"/>
      <c r="L137" s="196"/>
      <c r="M137" s="183"/>
    </row>
    <row r="138" spans="1:14" x14ac:dyDescent="0.25">
      <c r="A138" s="196"/>
      <c r="B138" s="196"/>
      <c r="C138" s="198" t="s">
        <v>72</v>
      </c>
      <c r="D138" s="179" t="s">
        <v>56</v>
      </c>
      <c r="E138" s="182"/>
      <c r="F138" s="196"/>
      <c r="G138" s="196"/>
      <c r="H138" s="196"/>
      <c r="I138" s="196"/>
      <c r="J138" s="196"/>
      <c r="K138" s="196"/>
      <c r="L138" s="196"/>
      <c r="M138" s="183"/>
    </row>
    <row r="139" spans="1:14" x14ac:dyDescent="0.25">
      <c r="A139" s="196"/>
      <c r="B139" s="196"/>
      <c r="C139" s="198" t="s">
        <v>102</v>
      </c>
      <c r="D139" s="179" t="s">
        <v>60</v>
      </c>
      <c r="E139" s="182"/>
      <c r="F139" s="196"/>
      <c r="G139" s="196"/>
      <c r="H139" s="196"/>
      <c r="I139" s="196"/>
      <c r="J139" s="196"/>
      <c r="K139" s="196"/>
      <c r="L139" s="196"/>
      <c r="M139" s="183"/>
    </row>
    <row r="140" spans="1:14" x14ac:dyDescent="0.25">
      <c r="A140" s="196"/>
      <c r="B140" s="196"/>
      <c r="C140" s="198" t="s">
        <v>73</v>
      </c>
      <c r="D140" s="179" t="s">
        <v>56</v>
      </c>
      <c r="E140" s="179"/>
      <c r="F140" s="196"/>
      <c r="G140" s="196"/>
      <c r="H140" s="196"/>
      <c r="I140" s="196"/>
      <c r="J140" s="196"/>
      <c r="K140" s="196"/>
      <c r="L140" s="196"/>
      <c r="M140" s="183"/>
    </row>
    <row r="142" spans="1:14" x14ac:dyDescent="0.25">
      <c r="C142" s="1"/>
    </row>
    <row r="143" spans="1:14" x14ac:dyDescent="0.25">
      <c r="C143" s="1"/>
    </row>
  </sheetData>
  <mergeCells count="14">
    <mergeCell ref="M5:M6"/>
    <mergeCell ref="H4:K4"/>
    <mergeCell ref="A5:A6"/>
    <mergeCell ref="B5:B6"/>
    <mergeCell ref="C5:C6"/>
    <mergeCell ref="D5:D6"/>
    <mergeCell ref="E5:F5"/>
    <mergeCell ref="G5:H5"/>
    <mergeCell ref="I5:J5"/>
    <mergeCell ref="K5:L5"/>
    <mergeCell ref="A1:M1"/>
    <mergeCell ref="H3:K3"/>
    <mergeCell ref="A2:L2"/>
    <mergeCell ref="A3:F3"/>
  </mergeCells>
  <conditionalFormatting sqref="HN136:IQ176 A136:IR153 A7:IU135">
    <cfRule type="cellIs" dxfId="17" priority="71" stopIfTrue="1" operator="equal">
      <formula>8223.307275</formula>
    </cfRule>
  </conditionalFormatting>
  <conditionalFormatting sqref="A149:IU152">
    <cfRule type="cellIs" dxfId="16" priority="62" stopIfTrue="1" operator="equal">
      <formula>8223.307275</formula>
    </cfRule>
  </conditionalFormatting>
  <conditionalFormatting sqref="IS136:IU149">
    <cfRule type="cellIs" dxfId="15" priority="59" stopIfTrue="1" operator="equal">
      <formula>8223.307275</formula>
    </cfRule>
  </conditionalFormatting>
  <conditionalFormatting sqref="A156:IU156 IS161:IU172 A176:IU180 A196:IU223 A154:IU154 A155:IR155 A157:IR175 A181:IR195 A224:IR224">
    <cfRule type="cellIs" dxfId="14" priority="58" stopIfTrue="1" operator="equal">
      <formula>8223.307275</formula>
    </cfRule>
  </conditionalFormatting>
  <conditionalFormatting sqref="A156:IO162">
    <cfRule type="cellIs" dxfId="13" priority="56" stopIfTrue="1" operator="equal">
      <formula>8223.307275</formula>
    </cfRule>
  </conditionalFormatting>
  <conditionalFormatting sqref="A183:IO189 HN151:IR161 HN162:IO175">
    <cfRule type="cellIs" dxfId="12" priority="55" stopIfTrue="1" operator="equal">
      <formula>8223.307275</formula>
    </cfRule>
  </conditionalFormatting>
  <conditionalFormatting sqref="A136:IQ207">
    <cfRule type="cellIs" dxfId="11" priority="31" stopIfTrue="1" operator="equal">
      <formula>8223.307275</formula>
    </cfRule>
  </conditionalFormatting>
  <conditionalFormatting sqref="A187:IO193 A137:HM186 HN155:IR165 HN138:IO154 HN166:IO179">
    <cfRule type="cellIs" dxfId="10" priority="30" stopIfTrue="1" operator="equal">
      <formula>8223.307275</formula>
    </cfRule>
  </conditionalFormatting>
  <conditionalFormatting sqref="D136:E140">
    <cfRule type="cellIs" dxfId="9" priority="29" stopIfTrue="1" operator="equal">
      <formula>8223.307275</formula>
    </cfRule>
  </conditionalFormatting>
  <conditionalFormatting sqref="D136:D140">
    <cfRule type="cellIs" dxfId="8" priority="28" stopIfTrue="1" operator="equal">
      <formula>8223.307275</formula>
    </cfRule>
  </conditionalFormatting>
  <conditionalFormatting sqref="A118:IU135">
    <cfRule type="cellIs" dxfId="7" priority="4" stopIfTrue="1" operator="equal">
      <formula>8223.307275</formula>
    </cfRule>
  </conditionalFormatting>
  <conditionalFormatting sqref="A132:IU134">
    <cfRule type="cellIs" dxfId="6" priority="3" stopIfTrue="1" operator="equal">
      <formula>8223.307275</formula>
    </cfRule>
  </conditionalFormatting>
  <conditionalFormatting sqref="A135:IU135">
    <cfRule type="cellIs" dxfId="5" priority="2" stopIfTrue="1" operator="equal">
      <formula>8223.307275</formula>
    </cfRule>
  </conditionalFormatting>
  <conditionalFormatting sqref="A134:IU134">
    <cfRule type="cellIs" dxfId="4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topLeftCell="D4" zoomScale="130" zoomScaleNormal="100" zoomScaleSheetLayoutView="130" workbookViewId="0">
      <selection activeCell="F23" sqref="F23"/>
    </sheetView>
  </sheetViews>
  <sheetFormatPr defaultRowHeight="15" x14ac:dyDescent="0.25"/>
  <cols>
    <col min="1" max="1" width="3.7109375" style="51" customWidth="1"/>
    <col min="2" max="2" width="8.7109375" style="51" customWidth="1"/>
    <col min="3" max="3" width="30.28515625" style="51" customWidth="1"/>
    <col min="4" max="4" width="8.42578125" style="51" customWidth="1"/>
    <col min="5" max="5" width="12" style="51" customWidth="1"/>
    <col min="6" max="6" width="8.42578125" style="51" customWidth="1"/>
    <col min="7" max="8" width="9.140625" style="51"/>
    <col min="9" max="9" width="8.42578125" style="51" customWidth="1"/>
    <col min="10" max="10" width="8.28515625" style="51" customWidth="1"/>
    <col min="11" max="11" width="9" style="51" customWidth="1"/>
    <col min="12" max="12" width="10.5703125" style="51" customWidth="1"/>
    <col min="13" max="13" width="8.140625" style="51" customWidth="1"/>
    <col min="14" max="256" width="9.140625" style="51"/>
    <col min="257" max="257" width="3.7109375" style="51" customWidth="1"/>
    <col min="258" max="258" width="8.7109375" style="51" customWidth="1"/>
    <col min="259" max="259" width="30.28515625" style="51" customWidth="1"/>
    <col min="260" max="260" width="8.42578125" style="51" customWidth="1"/>
    <col min="261" max="261" width="12" style="51" customWidth="1"/>
    <col min="262" max="262" width="11" style="51" customWidth="1"/>
    <col min="263" max="265" width="9.140625" style="51"/>
    <col min="266" max="266" width="8.28515625" style="51" customWidth="1"/>
    <col min="267" max="267" width="10.140625" style="51" customWidth="1"/>
    <col min="268" max="268" width="10.5703125" style="51" customWidth="1"/>
    <col min="269" max="269" width="8.140625" style="51" customWidth="1"/>
    <col min="270" max="512" width="9.140625" style="51"/>
    <col min="513" max="513" width="3.7109375" style="51" customWidth="1"/>
    <col min="514" max="514" width="8.7109375" style="51" customWidth="1"/>
    <col min="515" max="515" width="30.28515625" style="51" customWidth="1"/>
    <col min="516" max="516" width="8.42578125" style="51" customWidth="1"/>
    <col min="517" max="517" width="12" style="51" customWidth="1"/>
    <col min="518" max="518" width="11" style="51" customWidth="1"/>
    <col min="519" max="521" width="9.140625" style="51"/>
    <col min="522" max="522" width="8.28515625" style="51" customWidth="1"/>
    <col min="523" max="523" width="10.140625" style="51" customWidth="1"/>
    <col min="524" max="524" width="10.5703125" style="51" customWidth="1"/>
    <col min="525" max="525" width="8.140625" style="51" customWidth="1"/>
    <col min="526" max="768" width="9.140625" style="51"/>
    <col min="769" max="769" width="3.7109375" style="51" customWidth="1"/>
    <col min="770" max="770" width="8.7109375" style="51" customWidth="1"/>
    <col min="771" max="771" width="30.28515625" style="51" customWidth="1"/>
    <col min="772" max="772" width="8.42578125" style="51" customWidth="1"/>
    <col min="773" max="773" width="12" style="51" customWidth="1"/>
    <col min="774" max="774" width="11" style="51" customWidth="1"/>
    <col min="775" max="777" width="9.140625" style="51"/>
    <col min="778" max="778" width="8.28515625" style="51" customWidth="1"/>
    <col min="779" max="779" width="10.140625" style="51" customWidth="1"/>
    <col min="780" max="780" width="10.5703125" style="51" customWidth="1"/>
    <col min="781" max="781" width="8.140625" style="51" customWidth="1"/>
    <col min="782" max="1024" width="9.140625" style="51"/>
    <col min="1025" max="1025" width="3.7109375" style="51" customWidth="1"/>
    <col min="1026" max="1026" width="8.7109375" style="51" customWidth="1"/>
    <col min="1027" max="1027" width="30.28515625" style="51" customWidth="1"/>
    <col min="1028" max="1028" width="8.42578125" style="51" customWidth="1"/>
    <col min="1029" max="1029" width="12" style="51" customWidth="1"/>
    <col min="1030" max="1030" width="11" style="51" customWidth="1"/>
    <col min="1031" max="1033" width="9.140625" style="51"/>
    <col min="1034" max="1034" width="8.28515625" style="51" customWidth="1"/>
    <col min="1035" max="1035" width="10.140625" style="51" customWidth="1"/>
    <col min="1036" max="1036" width="10.5703125" style="51" customWidth="1"/>
    <col min="1037" max="1037" width="8.140625" style="51" customWidth="1"/>
    <col min="1038" max="1280" width="9.140625" style="51"/>
    <col min="1281" max="1281" width="3.7109375" style="51" customWidth="1"/>
    <col min="1282" max="1282" width="8.7109375" style="51" customWidth="1"/>
    <col min="1283" max="1283" width="30.28515625" style="51" customWidth="1"/>
    <col min="1284" max="1284" width="8.42578125" style="51" customWidth="1"/>
    <col min="1285" max="1285" width="12" style="51" customWidth="1"/>
    <col min="1286" max="1286" width="11" style="51" customWidth="1"/>
    <col min="1287" max="1289" width="9.140625" style="51"/>
    <col min="1290" max="1290" width="8.28515625" style="51" customWidth="1"/>
    <col min="1291" max="1291" width="10.140625" style="51" customWidth="1"/>
    <col min="1292" max="1292" width="10.5703125" style="51" customWidth="1"/>
    <col min="1293" max="1293" width="8.140625" style="51" customWidth="1"/>
    <col min="1294" max="1536" width="9.140625" style="51"/>
    <col min="1537" max="1537" width="3.7109375" style="51" customWidth="1"/>
    <col min="1538" max="1538" width="8.7109375" style="51" customWidth="1"/>
    <col min="1539" max="1539" width="30.28515625" style="51" customWidth="1"/>
    <col min="1540" max="1540" width="8.42578125" style="51" customWidth="1"/>
    <col min="1541" max="1541" width="12" style="51" customWidth="1"/>
    <col min="1542" max="1542" width="11" style="51" customWidth="1"/>
    <col min="1543" max="1545" width="9.140625" style="51"/>
    <col min="1546" max="1546" width="8.28515625" style="51" customWidth="1"/>
    <col min="1547" max="1547" width="10.140625" style="51" customWidth="1"/>
    <col min="1548" max="1548" width="10.5703125" style="51" customWidth="1"/>
    <col min="1549" max="1549" width="8.140625" style="51" customWidth="1"/>
    <col min="1550" max="1792" width="9.140625" style="51"/>
    <col min="1793" max="1793" width="3.7109375" style="51" customWidth="1"/>
    <col min="1794" max="1794" width="8.7109375" style="51" customWidth="1"/>
    <col min="1795" max="1795" width="30.28515625" style="51" customWidth="1"/>
    <col min="1796" max="1796" width="8.42578125" style="51" customWidth="1"/>
    <col min="1797" max="1797" width="12" style="51" customWidth="1"/>
    <col min="1798" max="1798" width="11" style="51" customWidth="1"/>
    <col min="1799" max="1801" width="9.140625" style="51"/>
    <col min="1802" max="1802" width="8.28515625" style="51" customWidth="1"/>
    <col min="1803" max="1803" width="10.140625" style="51" customWidth="1"/>
    <col min="1804" max="1804" width="10.5703125" style="51" customWidth="1"/>
    <col min="1805" max="1805" width="8.140625" style="51" customWidth="1"/>
    <col min="1806" max="2048" width="9.140625" style="51"/>
    <col min="2049" max="2049" width="3.7109375" style="51" customWidth="1"/>
    <col min="2050" max="2050" width="8.7109375" style="51" customWidth="1"/>
    <col min="2051" max="2051" width="30.28515625" style="51" customWidth="1"/>
    <col min="2052" max="2052" width="8.42578125" style="51" customWidth="1"/>
    <col min="2053" max="2053" width="12" style="51" customWidth="1"/>
    <col min="2054" max="2054" width="11" style="51" customWidth="1"/>
    <col min="2055" max="2057" width="9.140625" style="51"/>
    <col min="2058" max="2058" width="8.28515625" style="51" customWidth="1"/>
    <col min="2059" max="2059" width="10.140625" style="51" customWidth="1"/>
    <col min="2060" max="2060" width="10.5703125" style="51" customWidth="1"/>
    <col min="2061" max="2061" width="8.140625" style="51" customWidth="1"/>
    <col min="2062" max="2304" width="9.140625" style="51"/>
    <col min="2305" max="2305" width="3.7109375" style="51" customWidth="1"/>
    <col min="2306" max="2306" width="8.7109375" style="51" customWidth="1"/>
    <col min="2307" max="2307" width="30.28515625" style="51" customWidth="1"/>
    <col min="2308" max="2308" width="8.42578125" style="51" customWidth="1"/>
    <col min="2309" max="2309" width="12" style="51" customWidth="1"/>
    <col min="2310" max="2310" width="11" style="51" customWidth="1"/>
    <col min="2311" max="2313" width="9.140625" style="51"/>
    <col min="2314" max="2314" width="8.28515625" style="51" customWidth="1"/>
    <col min="2315" max="2315" width="10.140625" style="51" customWidth="1"/>
    <col min="2316" max="2316" width="10.5703125" style="51" customWidth="1"/>
    <col min="2317" max="2317" width="8.140625" style="51" customWidth="1"/>
    <col min="2318" max="2560" width="9.140625" style="51"/>
    <col min="2561" max="2561" width="3.7109375" style="51" customWidth="1"/>
    <col min="2562" max="2562" width="8.7109375" style="51" customWidth="1"/>
    <col min="2563" max="2563" width="30.28515625" style="51" customWidth="1"/>
    <col min="2564" max="2564" width="8.42578125" style="51" customWidth="1"/>
    <col min="2565" max="2565" width="12" style="51" customWidth="1"/>
    <col min="2566" max="2566" width="11" style="51" customWidth="1"/>
    <col min="2567" max="2569" width="9.140625" style="51"/>
    <col min="2570" max="2570" width="8.28515625" style="51" customWidth="1"/>
    <col min="2571" max="2571" width="10.140625" style="51" customWidth="1"/>
    <col min="2572" max="2572" width="10.5703125" style="51" customWidth="1"/>
    <col min="2573" max="2573" width="8.140625" style="51" customWidth="1"/>
    <col min="2574" max="2816" width="9.140625" style="51"/>
    <col min="2817" max="2817" width="3.7109375" style="51" customWidth="1"/>
    <col min="2818" max="2818" width="8.7109375" style="51" customWidth="1"/>
    <col min="2819" max="2819" width="30.28515625" style="51" customWidth="1"/>
    <col min="2820" max="2820" width="8.42578125" style="51" customWidth="1"/>
    <col min="2821" max="2821" width="12" style="51" customWidth="1"/>
    <col min="2822" max="2822" width="11" style="51" customWidth="1"/>
    <col min="2823" max="2825" width="9.140625" style="51"/>
    <col min="2826" max="2826" width="8.28515625" style="51" customWidth="1"/>
    <col min="2827" max="2827" width="10.140625" style="51" customWidth="1"/>
    <col min="2828" max="2828" width="10.5703125" style="51" customWidth="1"/>
    <col min="2829" max="2829" width="8.140625" style="51" customWidth="1"/>
    <col min="2830" max="3072" width="9.140625" style="51"/>
    <col min="3073" max="3073" width="3.7109375" style="51" customWidth="1"/>
    <col min="3074" max="3074" width="8.7109375" style="51" customWidth="1"/>
    <col min="3075" max="3075" width="30.28515625" style="51" customWidth="1"/>
    <col min="3076" max="3076" width="8.42578125" style="51" customWidth="1"/>
    <col min="3077" max="3077" width="12" style="51" customWidth="1"/>
    <col min="3078" max="3078" width="11" style="51" customWidth="1"/>
    <col min="3079" max="3081" width="9.140625" style="51"/>
    <col min="3082" max="3082" width="8.28515625" style="51" customWidth="1"/>
    <col min="3083" max="3083" width="10.140625" style="51" customWidth="1"/>
    <col min="3084" max="3084" width="10.5703125" style="51" customWidth="1"/>
    <col min="3085" max="3085" width="8.140625" style="51" customWidth="1"/>
    <col min="3086" max="3328" width="9.140625" style="51"/>
    <col min="3329" max="3329" width="3.7109375" style="51" customWidth="1"/>
    <col min="3330" max="3330" width="8.7109375" style="51" customWidth="1"/>
    <col min="3331" max="3331" width="30.28515625" style="51" customWidth="1"/>
    <col min="3332" max="3332" width="8.42578125" style="51" customWidth="1"/>
    <col min="3333" max="3333" width="12" style="51" customWidth="1"/>
    <col min="3334" max="3334" width="11" style="51" customWidth="1"/>
    <col min="3335" max="3337" width="9.140625" style="51"/>
    <col min="3338" max="3338" width="8.28515625" style="51" customWidth="1"/>
    <col min="3339" max="3339" width="10.140625" style="51" customWidth="1"/>
    <col min="3340" max="3340" width="10.5703125" style="51" customWidth="1"/>
    <col min="3341" max="3341" width="8.140625" style="51" customWidth="1"/>
    <col min="3342" max="3584" width="9.140625" style="51"/>
    <col min="3585" max="3585" width="3.7109375" style="51" customWidth="1"/>
    <col min="3586" max="3586" width="8.7109375" style="51" customWidth="1"/>
    <col min="3587" max="3587" width="30.28515625" style="51" customWidth="1"/>
    <col min="3588" max="3588" width="8.42578125" style="51" customWidth="1"/>
    <col min="3589" max="3589" width="12" style="51" customWidth="1"/>
    <col min="3590" max="3590" width="11" style="51" customWidth="1"/>
    <col min="3591" max="3593" width="9.140625" style="51"/>
    <col min="3594" max="3594" width="8.28515625" style="51" customWidth="1"/>
    <col min="3595" max="3595" width="10.140625" style="51" customWidth="1"/>
    <col min="3596" max="3596" width="10.5703125" style="51" customWidth="1"/>
    <col min="3597" max="3597" width="8.140625" style="51" customWidth="1"/>
    <col min="3598" max="3840" width="9.140625" style="51"/>
    <col min="3841" max="3841" width="3.7109375" style="51" customWidth="1"/>
    <col min="3842" max="3842" width="8.7109375" style="51" customWidth="1"/>
    <col min="3843" max="3843" width="30.28515625" style="51" customWidth="1"/>
    <col min="3844" max="3844" width="8.42578125" style="51" customWidth="1"/>
    <col min="3845" max="3845" width="12" style="51" customWidth="1"/>
    <col min="3846" max="3846" width="11" style="51" customWidth="1"/>
    <col min="3847" max="3849" width="9.140625" style="51"/>
    <col min="3850" max="3850" width="8.28515625" style="51" customWidth="1"/>
    <col min="3851" max="3851" width="10.140625" style="51" customWidth="1"/>
    <col min="3852" max="3852" width="10.5703125" style="51" customWidth="1"/>
    <col min="3853" max="3853" width="8.140625" style="51" customWidth="1"/>
    <col min="3854" max="4096" width="9.140625" style="51"/>
    <col min="4097" max="4097" width="3.7109375" style="51" customWidth="1"/>
    <col min="4098" max="4098" width="8.7109375" style="51" customWidth="1"/>
    <col min="4099" max="4099" width="30.28515625" style="51" customWidth="1"/>
    <col min="4100" max="4100" width="8.42578125" style="51" customWidth="1"/>
    <col min="4101" max="4101" width="12" style="51" customWidth="1"/>
    <col min="4102" max="4102" width="11" style="51" customWidth="1"/>
    <col min="4103" max="4105" width="9.140625" style="51"/>
    <col min="4106" max="4106" width="8.28515625" style="51" customWidth="1"/>
    <col min="4107" max="4107" width="10.140625" style="51" customWidth="1"/>
    <col min="4108" max="4108" width="10.5703125" style="51" customWidth="1"/>
    <col min="4109" max="4109" width="8.140625" style="51" customWidth="1"/>
    <col min="4110" max="4352" width="9.140625" style="51"/>
    <col min="4353" max="4353" width="3.7109375" style="51" customWidth="1"/>
    <col min="4354" max="4354" width="8.7109375" style="51" customWidth="1"/>
    <col min="4355" max="4355" width="30.28515625" style="51" customWidth="1"/>
    <col min="4356" max="4356" width="8.42578125" style="51" customWidth="1"/>
    <col min="4357" max="4357" width="12" style="51" customWidth="1"/>
    <col min="4358" max="4358" width="11" style="51" customWidth="1"/>
    <col min="4359" max="4361" width="9.140625" style="51"/>
    <col min="4362" max="4362" width="8.28515625" style="51" customWidth="1"/>
    <col min="4363" max="4363" width="10.140625" style="51" customWidth="1"/>
    <col min="4364" max="4364" width="10.5703125" style="51" customWidth="1"/>
    <col min="4365" max="4365" width="8.140625" style="51" customWidth="1"/>
    <col min="4366" max="4608" width="9.140625" style="51"/>
    <col min="4609" max="4609" width="3.7109375" style="51" customWidth="1"/>
    <col min="4610" max="4610" width="8.7109375" style="51" customWidth="1"/>
    <col min="4611" max="4611" width="30.28515625" style="51" customWidth="1"/>
    <col min="4612" max="4612" width="8.42578125" style="51" customWidth="1"/>
    <col min="4613" max="4613" width="12" style="51" customWidth="1"/>
    <col min="4614" max="4614" width="11" style="51" customWidth="1"/>
    <col min="4615" max="4617" width="9.140625" style="51"/>
    <col min="4618" max="4618" width="8.28515625" style="51" customWidth="1"/>
    <col min="4619" max="4619" width="10.140625" style="51" customWidth="1"/>
    <col min="4620" max="4620" width="10.5703125" style="51" customWidth="1"/>
    <col min="4621" max="4621" width="8.140625" style="51" customWidth="1"/>
    <col min="4622" max="4864" width="9.140625" style="51"/>
    <col min="4865" max="4865" width="3.7109375" style="51" customWidth="1"/>
    <col min="4866" max="4866" width="8.7109375" style="51" customWidth="1"/>
    <col min="4867" max="4867" width="30.28515625" style="51" customWidth="1"/>
    <col min="4868" max="4868" width="8.42578125" style="51" customWidth="1"/>
    <col min="4869" max="4869" width="12" style="51" customWidth="1"/>
    <col min="4870" max="4870" width="11" style="51" customWidth="1"/>
    <col min="4871" max="4873" width="9.140625" style="51"/>
    <col min="4874" max="4874" width="8.28515625" style="51" customWidth="1"/>
    <col min="4875" max="4875" width="10.140625" style="51" customWidth="1"/>
    <col min="4876" max="4876" width="10.5703125" style="51" customWidth="1"/>
    <col min="4877" max="4877" width="8.140625" style="51" customWidth="1"/>
    <col min="4878" max="5120" width="9.140625" style="51"/>
    <col min="5121" max="5121" width="3.7109375" style="51" customWidth="1"/>
    <col min="5122" max="5122" width="8.7109375" style="51" customWidth="1"/>
    <col min="5123" max="5123" width="30.28515625" style="51" customWidth="1"/>
    <col min="5124" max="5124" width="8.42578125" style="51" customWidth="1"/>
    <col min="5125" max="5125" width="12" style="51" customWidth="1"/>
    <col min="5126" max="5126" width="11" style="51" customWidth="1"/>
    <col min="5127" max="5129" width="9.140625" style="51"/>
    <col min="5130" max="5130" width="8.28515625" style="51" customWidth="1"/>
    <col min="5131" max="5131" width="10.140625" style="51" customWidth="1"/>
    <col min="5132" max="5132" width="10.5703125" style="51" customWidth="1"/>
    <col min="5133" max="5133" width="8.140625" style="51" customWidth="1"/>
    <col min="5134" max="5376" width="9.140625" style="51"/>
    <col min="5377" max="5377" width="3.7109375" style="51" customWidth="1"/>
    <col min="5378" max="5378" width="8.7109375" style="51" customWidth="1"/>
    <col min="5379" max="5379" width="30.28515625" style="51" customWidth="1"/>
    <col min="5380" max="5380" width="8.42578125" style="51" customWidth="1"/>
    <col min="5381" max="5381" width="12" style="51" customWidth="1"/>
    <col min="5382" max="5382" width="11" style="51" customWidth="1"/>
    <col min="5383" max="5385" width="9.140625" style="51"/>
    <col min="5386" max="5386" width="8.28515625" style="51" customWidth="1"/>
    <col min="5387" max="5387" width="10.140625" style="51" customWidth="1"/>
    <col min="5388" max="5388" width="10.5703125" style="51" customWidth="1"/>
    <col min="5389" max="5389" width="8.140625" style="51" customWidth="1"/>
    <col min="5390" max="5632" width="9.140625" style="51"/>
    <col min="5633" max="5633" width="3.7109375" style="51" customWidth="1"/>
    <col min="5634" max="5634" width="8.7109375" style="51" customWidth="1"/>
    <col min="5635" max="5635" width="30.28515625" style="51" customWidth="1"/>
    <col min="5636" max="5636" width="8.42578125" style="51" customWidth="1"/>
    <col min="5637" max="5637" width="12" style="51" customWidth="1"/>
    <col min="5638" max="5638" width="11" style="51" customWidth="1"/>
    <col min="5639" max="5641" width="9.140625" style="51"/>
    <col min="5642" max="5642" width="8.28515625" style="51" customWidth="1"/>
    <col min="5643" max="5643" width="10.140625" style="51" customWidth="1"/>
    <col min="5644" max="5644" width="10.5703125" style="51" customWidth="1"/>
    <col min="5645" max="5645" width="8.140625" style="51" customWidth="1"/>
    <col min="5646" max="5888" width="9.140625" style="51"/>
    <col min="5889" max="5889" width="3.7109375" style="51" customWidth="1"/>
    <col min="5890" max="5890" width="8.7109375" style="51" customWidth="1"/>
    <col min="5891" max="5891" width="30.28515625" style="51" customWidth="1"/>
    <col min="5892" max="5892" width="8.42578125" style="51" customWidth="1"/>
    <col min="5893" max="5893" width="12" style="51" customWidth="1"/>
    <col min="5894" max="5894" width="11" style="51" customWidth="1"/>
    <col min="5895" max="5897" width="9.140625" style="51"/>
    <col min="5898" max="5898" width="8.28515625" style="51" customWidth="1"/>
    <col min="5899" max="5899" width="10.140625" style="51" customWidth="1"/>
    <col min="5900" max="5900" width="10.5703125" style="51" customWidth="1"/>
    <col min="5901" max="5901" width="8.140625" style="51" customWidth="1"/>
    <col min="5902" max="6144" width="9.140625" style="51"/>
    <col min="6145" max="6145" width="3.7109375" style="51" customWidth="1"/>
    <col min="6146" max="6146" width="8.7109375" style="51" customWidth="1"/>
    <col min="6147" max="6147" width="30.28515625" style="51" customWidth="1"/>
    <col min="6148" max="6148" width="8.42578125" style="51" customWidth="1"/>
    <col min="6149" max="6149" width="12" style="51" customWidth="1"/>
    <col min="6150" max="6150" width="11" style="51" customWidth="1"/>
    <col min="6151" max="6153" width="9.140625" style="51"/>
    <col min="6154" max="6154" width="8.28515625" style="51" customWidth="1"/>
    <col min="6155" max="6155" width="10.140625" style="51" customWidth="1"/>
    <col min="6156" max="6156" width="10.5703125" style="51" customWidth="1"/>
    <col min="6157" max="6157" width="8.140625" style="51" customWidth="1"/>
    <col min="6158" max="6400" width="9.140625" style="51"/>
    <col min="6401" max="6401" width="3.7109375" style="51" customWidth="1"/>
    <col min="6402" max="6402" width="8.7109375" style="51" customWidth="1"/>
    <col min="6403" max="6403" width="30.28515625" style="51" customWidth="1"/>
    <col min="6404" max="6404" width="8.42578125" style="51" customWidth="1"/>
    <col min="6405" max="6405" width="12" style="51" customWidth="1"/>
    <col min="6406" max="6406" width="11" style="51" customWidth="1"/>
    <col min="6407" max="6409" width="9.140625" style="51"/>
    <col min="6410" max="6410" width="8.28515625" style="51" customWidth="1"/>
    <col min="6411" max="6411" width="10.140625" style="51" customWidth="1"/>
    <col min="6412" max="6412" width="10.5703125" style="51" customWidth="1"/>
    <col min="6413" max="6413" width="8.140625" style="51" customWidth="1"/>
    <col min="6414" max="6656" width="9.140625" style="51"/>
    <col min="6657" max="6657" width="3.7109375" style="51" customWidth="1"/>
    <col min="6658" max="6658" width="8.7109375" style="51" customWidth="1"/>
    <col min="6659" max="6659" width="30.28515625" style="51" customWidth="1"/>
    <col min="6660" max="6660" width="8.42578125" style="51" customWidth="1"/>
    <col min="6661" max="6661" width="12" style="51" customWidth="1"/>
    <col min="6662" max="6662" width="11" style="51" customWidth="1"/>
    <col min="6663" max="6665" width="9.140625" style="51"/>
    <col min="6666" max="6666" width="8.28515625" style="51" customWidth="1"/>
    <col min="6667" max="6667" width="10.140625" style="51" customWidth="1"/>
    <col min="6668" max="6668" width="10.5703125" style="51" customWidth="1"/>
    <col min="6669" max="6669" width="8.140625" style="51" customWidth="1"/>
    <col min="6670" max="6912" width="9.140625" style="51"/>
    <col min="6913" max="6913" width="3.7109375" style="51" customWidth="1"/>
    <col min="6914" max="6914" width="8.7109375" style="51" customWidth="1"/>
    <col min="6915" max="6915" width="30.28515625" style="51" customWidth="1"/>
    <col min="6916" max="6916" width="8.42578125" style="51" customWidth="1"/>
    <col min="6917" max="6917" width="12" style="51" customWidth="1"/>
    <col min="6918" max="6918" width="11" style="51" customWidth="1"/>
    <col min="6919" max="6921" width="9.140625" style="51"/>
    <col min="6922" max="6922" width="8.28515625" style="51" customWidth="1"/>
    <col min="6923" max="6923" width="10.140625" style="51" customWidth="1"/>
    <col min="6924" max="6924" width="10.5703125" style="51" customWidth="1"/>
    <col min="6925" max="6925" width="8.140625" style="51" customWidth="1"/>
    <col min="6926" max="7168" width="9.140625" style="51"/>
    <col min="7169" max="7169" width="3.7109375" style="51" customWidth="1"/>
    <col min="7170" max="7170" width="8.7109375" style="51" customWidth="1"/>
    <col min="7171" max="7171" width="30.28515625" style="51" customWidth="1"/>
    <col min="7172" max="7172" width="8.42578125" style="51" customWidth="1"/>
    <col min="7173" max="7173" width="12" style="51" customWidth="1"/>
    <col min="7174" max="7174" width="11" style="51" customWidth="1"/>
    <col min="7175" max="7177" width="9.140625" style="51"/>
    <col min="7178" max="7178" width="8.28515625" style="51" customWidth="1"/>
    <col min="7179" max="7179" width="10.140625" style="51" customWidth="1"/>
    <col min="7180" max="7180" width="10.5703125" style="51" customWidth="1"/>
    <col min="7181" max="7181" width="8.140625" style="51" customWidth="1"/>
    <col min="7182" max="7424" width="9.140625" style="51"/>
    <col min="7425" max="7425" width="3.7109375" style="51" customWidth="1"/>
    <col min="7426" max="7426" width="8.7109375" style="51" customWidth="1"/>
    <col min="7427" max="7427" width="30.28515625" style="51" customWidth="1"/>
    <col min="7428" max="7428" width="8.42578125" style="51" customWidth="1"/>
    <col min="7429" max="7429" width="12" style="51" customWidth="1"/>
    <col min="7430" max="7430" width="11" style="51" customWidth="1"/>
    <col min="7431" max="7433" width="9.140625" style="51"/>
    <col min="7434" max="7434" width="8.28515625" style="51" customWidth="1"/>
    <col min="7435" max="7435" width="10.140625" style="51" customWidth="1"/>
    <col min="7436" max="7436" width="10.5703125" style="51" customWidth="1"/>
    <col min="7437" max="7437" width="8.140625" style="51" customWidth="1"/>
    <col min="7438" max="7680" width="9.140625" style="51"/>
    <col min="7681" max="7681" width="3.7109375" style="51" customWidth="1"/>
    <col min="7682" max="7682" width="8.7109375" style="51" customWidth="1"/>
    <col min="7683" max="7683" width="30.28515625" style="51" customWidth="1"/>
    <col min="7684" max="7684" width="8.42578125" style="51" customWidth="1"/>
    <col min="7685" max="7685" width="12" style="51" customWidth="1"/>
    <col min="7686" max="7686" width="11" style="51" customWidth="1"/>
    <col min="7687" max="7689" width="9.140625" style="51"/>
    <col min="7690" max="7690" width="8.28515625" style="51" customWidth="1"/>
    <col min="7691" max="7691" width="10.140625" style="51" customWidth="1"/>
    <col min="7692" max="7692" width="10.5703125" style="51" customWidth="1"/>
    <col min="7693" max="7693" width="8.140625" style="51" customWidth="1"/>
    <col min="7694" max="7936" width="9.140625" style="51"/>
    <col min="7937" max="7937" width="3.7109375" style="51" customWidth="1"/>
    <col min="7938" max="7938" width="8.7109375" style="51" customWidth="1"/>
    <col min="7939" max="7939" width="30.28515625" style="51" customWidth="1"/>
    <col min="7940" max="7940" width="8.42578125" style="51" customWidth="1"/>
    <col min="7941" max="7941" width="12" style="51" customWidth="1"/>
    <col min="7942" max="7942" width="11" style="51" customWidth="1"/>
    <col min="7943" max="7945" width="9.140625" style="51"/>
    <col min="7946" max="7946" width="8.28515625" style="51" customWidth="1"/>
    <col min="7947" max="7947" width="10.140625" style="51" customWidth="1"/>
    <col min="7948" max="7948" width="10.5703125" style="51" customWidth="1"/>
    <col min="7949" max="7949" width="8.140625" style="51" customWidth="1"/>
    <col min="7950" max="8192" width="9.140625" style="51"/>
    <col min="8193" max="8193" width="3.7109375" style="51" customWidth="1"/>
    <col min="8194" max="8194" width="8.7109375" style="51" customWidth="1"/>
    <col min="8195" max="8195" width="30.28515625" style="51" customWidth="1"/>
    <col min="8196" max="8196" width="8.42578125" style="51" customWidth="1"/>
    <col min="8197" max="8197" width="12" style="51" customWidth="1"/>
    <col min="8198" max="8198" width="11" style="51" customWidth="1"/>
    <col min="8199" max="8201" width="9.140625" style="51"/>
    <col min="8202" max="8202" width="8.28515625" style="51" customWidth="1"/>
    <col min="8203" max="8203" width="10.140625" style="51" customWidth="1"/>
    <col min="8204" max="8204" width="10.5703125" style="51" customWidth="1"/>
    <col min="8205" max="8205" width="8.140625" style="51" customWidth="1"/>
    <col min="8206" max="8448" width="9.140625" style="51"/>
    <col min="8449" max="8449" width="3.7109375" style="51" customWidth="1"/>
    <col min="8450" max="8450" width="8.7109375" style="51" customWidth="1"/>
    <col min="8451" max="8451" width="30.28515625" style="51" customWidth="1"/>
    <col min="8452" max="8452" width="8.42578125" style="51" customWidth="1"/>
    <col min="8453" max="8453" width="12" style="51" customWidth="1"/>
    <col min="8454" max="8454" width="11" style="51" customWidth="1"/>
    <col min="8455" max="8457" width="9.140625" style="51"/>
    <col min="8458" max="8458" width="8.28515625" style="51" customWidth="1"/>
    <col min="8459" max="8459" width="10.140625" style="51" customWidth="1"/>
    <col min="8460" max="8460" width="10.5703125" style="51" customWidth="1"/>
    <col min="8461" max="8461" width="8.140625" style="51" customWidth="1"/>
    <col min="8462" max="8704" width="9.140625" style="51"/>
    <col min="8705" max="8705" width="3.7109375" style="51" customWidth="1"/>
    <col min="8706" max="8706" width="8.7109375" style="51" customWidth="1"/>
    <col min="8707" max="8707" width="30.28515625" style="51" customWidth="1"/>
    <col min="8708" max="8708" width="8.42578125" style="51" customWidth="1"/>
    <col min="8709" max="8709" width="12" style="51" customWidth="1"/>
    <col min="8710" max="8710" width="11" style="51" customWidth="1"/>
    <col min="8711" max="8713" width="9.140625" style="51"/>
    <col min="8714" max="8714" width="8.28515625" style="51" customWidth="1"/>
    <col min="8715" max="8715" width="10.140625" style="51" customWidth="1"/>
    <col min="8716" max="8716" width="10.5703125" style="51" customWidth="1"/>
    <col min="8717" max="8717" width="8.140625" style="51" customWidth="1"/>
    <col min="8718" max="8960" width="9.140625" style="51"/>
    <col min="8961" max="8961" width="3.7109375" style="51" customWidth="1"/>
    <col min="8962" max="8962" width="8.7109375" style="51" customWidth="1"/>
    <col min="8963" max="8963" width="30.28515625" style="51" customWidth="1"/>
    <col min="8964" max="8964" width="8.42578125" style="51" customWidth="1"/>
    <col min="8965" max="8965" width="12" style="51" customWidth="1"/>
    <col min="8966" max="8966" width="11" style="51" customWidth="1"/>
    <col min="8967" max="8969" width="9.140625" style="51"/>
    <col min="8970" max="8970" width="8.28515625" style="51" customWidth="1"/>
    <col min="8971" max="8971" width="10.140625" style="51" customWidth="1"/>
    <col min="8972" max="8972" width="10.5703125" style="51" customWidth="1"/>
    <col min="8973" max="8973" width="8.140625" style="51" customWidth="1"/>
    <col min="8974" max="9216" width="9.140625" style="51"/>
    <col min="9217" max="9217" width="3.7109375" style="51" customWidth="1"/>
    <col min="9218" max="9218" width="8.7109375" style="51" customWidth="1"/>
    <col min="9219" max="9219" width="30.28515625" style="51" customWidth="1"/>
    <col min="9220" max="9220" width="8.42578125" style="51" customWidth="1"/>
    <col min="9221" max="9221" width="12" style="51" customWidth="1"/>
    <col min="9222" max="9222" width="11" style="51" customWidth="1"/>
    <col min="9223" max="9225" width="9.140625" style="51"/>
    <col min="9226" max="9226" width="8.28515625" style="51" customWidth="1"/>
    <col min="9227" max="9227" width="10.140625" style="51" customWidth="1"/>
    <col min="9228" max="9228" width="10.5703125" style="51" customWidth="1"/>
    <col min="9229" max="9229" width="8.140625" style="51" customWidth="1"/>
    <col min="9230" max="9472" width="9.140625" style="51"/>
    <col min="9473" max="9473" width="3.7109375" style="51" customWidth="1"/>
    <col min="9474" max="9474" width="8.7109375" style="51" customWidth="1"/>
    <col min="9475" max="9475" width="30.28515625" style="51" customWidth="1"/>
    <col min="9476" max="9476" width="8.42578125" style="51" customWidth="1"/>
    <col min="9477" max="9477" width="12" style="51" customWidth="1"/>
    <col min="9478" max="9478" width="11" style="51" customWidth="1"/>
    <col min="9479" max="9481" width="9.140625" style="51"/>
    <col min="9482" max="9482" width="8.28515625" style="51" customWidth="1"/>
    <col min="9483" max="9483" width="10.140625" style="51" customWidth="1"/>
    <col min="9484" max="9484" width="10.5703125" style="51" customWidth="1"/>
    <col min="9485" max="9485" width="8.140625" style="51" customWidth="1"/>
    <col min="9486" max="9728" width="9.140625" style="51"/>
    <col min="9729" max="9729" width="3.7109375" style="51" customWidth="1"/>
    <col min="9730" max="9730" width="8.7109375" style="51" customWidth="1"/>
    <col min="9731" max="9731" width="30.28515625" style="51" customWidth="1"/>
    <col min="9732" max="9732" width="8.42578125" style="51" customWidth="1"/>
    <col min="9733" max="9733" width="12" style="51" customWidth="1"/>
    <col min="9734" max="9734" width="11" style="51" customWidth="1"/>
    <col min="9735" max="9737" width="9.140625" style="51"/>
    <col min="9738" max="9738" width="8.28515625" style="51" customWidth="1"/>
    <col min="9739" max="9739" width="10.140625" style="51" customWidth="1"/>
    <col min="9740" max="9740" width="10.5703125" style="51" customWidth="1"/>
    <col min="9741" max="9741" width="8.140625" style="51" customWidth="1"/>
    <col min="9742" max="9984" width="9.140625" style="51"/>
    <col min="9985" max="9985" width="3.7109375" style="51" customWidth="1"/>
    <col min="9986" max="9986" width="8.7109375" style="51" customWidth="1"/>
    <col min="9987" max="9987" width="30.28515625" style="51" customWidth="1"/>
    <col min="9988" max="9988" width="8.42578125" style="51" customWidth="1"/>
    <col min="9989" max="9989" width="12" style="51" customWidth="1"/>
    <col min="9990" max="9990" width="11" style="51" customWidth="1"/>
    <col min="9991" max="9993" width="9.140625" style="51"/>
    <col min="9994" max="9994" width="8.28515625" style="51" customWidth="1"/>
    <col min="9995" max="9995" width="10.140625" style="51" customWidth="1"/>
    <col min="9996" max="9996" width="10.5703125" style="51" customWidth="1"/>
    <col min="9997" max="9997" width="8.140625" style="51" customWidth="1"/>
    <col min="9998" max="10240" width="9.140625" style="51"/>
    <col min="10241" max="10241" width="3.7109375" style="51" customWidth="1"/>
    <col min="10242" max="10242" width="8.7109375" style="51" customWidth="1"/>
    <col min="10243" max="10243" width="30.28515625" style="51" customWidth="1"/>
    <col min="10244" max="10244" width="8.42578125" style="51" customWidth="1"/>
    <col min="10245" max="10245" width="12" style="51" customWidth="1"/>
    <col min="10246" max="10246" width="11" style="51" customWidth="1"/>
    <col min="10247" max="10249" width="9.140625" style="51"/>
    <col min="10250" max="10250" width="8.28515625" style="51" customWidth="1"/>
    <col min="10251" max="10251" width="10.140625" style="51" customWidth="1"/>
    <col min="10252" max="10252" width="10.5703125" style="51" customWidth="1"/>
    <col min="10253" max="10253" width="8.140625" style="51" customWidth="1"/>
    <col min="10254" max="10496" width="9.140625" style="51"/>
    <col min="10497" max="10497" width="3.7109375" style="51" customWidth="1"/>
    <col min="10498" max="10498" width="8.7109375" style="51" customWidth="1"/>
    <col min="10499" max="10499" width="30.28515625" style="51" customWidth="1"/>
    <col min="10500" max="10500" width="8.42578125" style="51" customWidth="1"/>
    <col min="10501" max="10501" width="12" style="51" customWidth="1"/>
    <col min="10502" max="10502" width="11" style="51" customWidth="1"/>
    <col min="10503" max="10505" width="9.140625" style="51"/>
    <col min="10506" max="10506" width="8.28515625" style="51" customWidth="1"/>
    <col min="10507" max="10507" width="10.140625" style="51" customWidth="1"/>
    <col min="10508" max="10508" width="10.5703125" style="51" customWidth="1"/>
    <col min="10509" max="10509" width="8.140625" style="51" customWidth="1"/>
    <col min="10510" max="10752" width="9.140625" style="51"/>
    <col min="10753" max="10753" width="3.7109375" style="51" customWidth="1"/>
    <col min="10754" max="10754" width="8.7109375" style="51" customWidth="1"/>
    <col min="10755" max="10755" width="30.28515625" style="51" customWidth="1"/>
    <col min="10756" max="10756" width="8.42578125" style="51" customWidth="1"/>
    <col min="10757" max="10757" width="12" style="51" customWidth="1"/>
    <col min="10758" max="10758" width="11" style="51" customWidth="1"/>
    <col min="10759" max="10761" width="9.140625" style="51"/>
    <col min="10762" max="10762" width="8.28515625" style="51" customWidth="1"/>
    <col min="10763" max="10763" width="10.140625" style="51" customWidth="1"/>
    <col min="10764" max="10764" width="10.5703125" style="51" customWidth="1"/>
    <col min="10765" max="10765" width="8.140625" style="51" customWidth="1"/>
    <col min="10766" max="11008" width="9.140625" style="51"/>
    <col min="11009" max="11009" width="3.7109375" style="51" customWidth="1"/>
    <col min="11010" max="11010" width="8.7109375" style="51" customWidth="1"/>
    <col min="11011" max="11011" width="30.28515625" style="51" customWidth="1"/>
    <col min="11012" max="11012" width="8.42578125" style="51" customWidth="1"/>
    <col min="11013" max="11013" width="12" style="51" customWidth="1"/>
    <col min="11014" max="11014" width="11" style="51" customWidth="1"/>
    <col min="11015" max="11017" width="9.140625" style="51"/>
    <col min="11018" max="11018" width="8.28515625" style="51" customWidth="1"/>
    <col min="11019" max="11019" width="10.140625" style="51" customWidth="1"/>
    <col min="11020" max="11020" width="10.5703125" style="51" customWidth="1"/>
    <col min="11021" max="11021" width="8.140625" style="51" customWidth="1"/>
    <col min="11022" max="11264" width="9.140625" style="51"/>
    <col min="11265" max="11265" width="3.7109375" style="51" customWidth="1"/>
    <col min="11266" max="11266" width="8.7109375" style="51" customWidth="1"/>
    <col min="11267" max="11267" width="30.28515625" style="51" customWidth="1"/>
    <col min="11268" max="11268" width="8.42578125" style="51" customWidth="1"/>
    <col min="11269" max="11269" width="12" style="51" customWidth="1"/>
    <col min="11270" max="11270" width="11" style="51" customWidth="1"/>
    <col min="11271" max="11273" width="9.140625" style="51"/>
    <col min="11274" max="11274" width="8.28515625" style="51" customWidth="1"/>
    <col min="11275" max="11275" width="10.140625" style="51" customWidth="1"/>
    <col min="11276" max="11276" width="10.5703125" style="51" customWidth="1"/>
    <col min="11277" max="11277" width="8.140625" style="51" customWidth="1"/>
    <col min="11278" max="11520" width="9.140625" style="51"/>
    <col min="11521" max="11521" width="3.7109375" style="51" customWidth="1"/>
    <col min="11522" max="11522" width="8.7109375" style="51" customWidth="1"/>
    <col min="11523" max="11523" width="30.28515625" style="51" customWidth="1"/>
    <col min="11524" max="11524" width="8.42578125" style="51" customWidth="1"/>
    <col min="11525" max="11525" width="12" style="51" customWidth="1"/>
    <col min="11526" max="11526" width="11" style="51" customWidth="1"/>
    <col min="11527" max="11529" width="9.140625" style="51"/>
    <col min="11530" max="11530" width="8.28515625" style="51" customWidth="1"/>
    <col min="11531" max="11531" width="10.140625" style="51" customWidth="1"/>
    <col min="11532" max="11532" width="10.5703125" style="51" customWidth="1"/>
    <col min="11533" max="11533" width="8.140625" style="51" customWidth="1"/>
    <col min="11534" max="11776" width="9.140625" style="51"/>
    <col min="11777" max="11777" width="3.7109375" style="51" customWidth="1"/>
    <col min="11778" max="11778" width="8.7109375" style="51" customWidth="1"/>
    <col min="11779" max="11779" width="30.28515625" style="51" customWidth="1"/>
    <col min="11780" max="11780" width="8.42578125" style="51" customWidth="1"/>
    <col min="11781" max="11781" width="12" style="51" customWidth="1"/>
    <col min="11782" max="11782" width="11" style="51" customWidth="1"/>
    <col min="11783" max="11785" width="9.140625" style="51"/>
    <col min="11786" max="11786" width="8.28515625" style="51" customWidth="1"/>
    <col min="11787" max="11787" width="10.140625" style="51" customWidth="1"/>
    <col min="11788" max="11788" width="10.5703125" style="51" customWidth="1"/>
    <col min="11789" max="11789" width="8.140625" style="51" customWidth="1"/>
    <col min="11790" max="12032" width="9.140625" style="51"/>
    <col min="12033" max="12033" width="3.7109375" style="51" customWidth="1"/>
    <col min="12034" max="12034" width="8.7109375" style="51" customWidth="1"/>
    <col min="12035" max="12035" width="30.28515625" style="51" customWidth="1"/>
    <col min="12036" max="12036" width="8.42578125" style="51" customWidth="1"/>
    <col min="12037" max="12037" width="12" style="51" customWidth="1"/>
    <col min="12038" max="12038" width="11" style="51" customWidth="1"/>
    <col min="12039" max="12041" width="9.140625" style="51"/>
    <col min="12042" max="12042" width="8.28515625" style="51" customWidth="1"/>
    <col min="12043" max="12043" width="10.140625" style="51" customWidth="1"/>
    <col min="12044" max="12044" width="10.5703125" style="51" customWidth="1"/>
    <col min="12045" max="12045" width="8.140625" style="51" customWidth="1"/>
    <col min="12046" max="12288" width="9.140625" style="51"/>
    <col min="12289" max="12289" width="3.7109375" style="51" customWidth="1"/>
    <col min="12290" max="12290" width="8.7109375" style="51" customWidth="1"/>
    <col min="12291" max="12291" width="30.28515625" style="51" customWidth="1"/>
    <col min="12292" max="12292" width="8.42578125" style="51" customWidth="1"/>
    <col min="12293" max="12293" width="12" style="51" customWidth="1"/>
    <col min="12294" max="12294" width="11" style="51" customWidth="1"/>
    <col min="12295" max="12297" width="9.140625" style="51"/>
    <col min="12298" max="12298" width="8.28515625" style="51" customWidth="1"/>
    <col min="12299" max="12299" width="10.140625" style="51" customWidth="1"/>
    <col min="12300" max="12300" width="10.5703125" style="51" customWidth="1"/>
    <col min="12301" max="12301" width="8.140625" style="51" customWidth="1"/>
    <col min="12302" max="12544" width="9.140625" style="51"/>
    <col min="12545" max="12545" width="3.7109375" style="51" customWidth="1"/>
    <col min="12546" max="12546" width="8.7109375" style="51" customWidth="1"/>
    <col min="12547" max="12547" width="30.28515625" style="51" customWidth="1"/>
    <col min="12548" max="12548" width="8.42578125" style="51" customWidth="1"/>
    <col min="12549" max="12549" width="12" style="51" customWidth="1"/>
    <col min="12550" max="12550" width="11" style="51" customWidth="1"/>
    <col min="12551" max="12553" width="9.140625" style="51"/>
    <col min="12554" max="12554" width="8.28515625" style="51" customWidth="1"/>
    <col min="12555" max="12555" width="10.140625" style="51" customWidth="1"/>
    <col min="12556" max="12556" width="10.5703125" style="51" customWidth="1"/>
    <col min="12557" max="12557" width="8.140625" style="51" customWidth="1"/>
    <col min="12558" max="12800" width="9.140625" style="51"/>
    <col min="12801" max="12801" width="3.7109375" style="51" customWidth="1"/>
    <col min="12802" max="12802" width="8.7109375" style="51" customWidth="1"/>
    <col min="12803" max="12803" width="30.28515625" style="51" customWidth="1"/>
    <col min="12804" max="12804" width="8.42578125" style="51" customWidth="1"/>
    <col min="12805" max="12805" width="12" style="51" customWidth="1"/>
    <col min="12806" max="12806" width="11" style="51" customWidth="1"/>
    <col min="12807" max="12809" width="9.140625" style="51"/>
    <col min="12810" max="12810" width="8.28515625" style="51" customWidth="1"/>
    <col min="12811" max="12811" width="10.140625" style="51" customWidth="1"/>
    <col min="12812" max="12812" width="10.5703125" style="51" customWidth="1"/>
    <col min="12813" max="12813" width="8.140625" style="51" customWidth="1"/>
    <col min="12814" max="13056" width="9.140625" style="51"/>
    <col min="13057" max="13057" width="3.7109375" style="51" customWidth="1"/>
    <col min="13058" max="13058" width="8.7109375" style="51" customWidth="1"/>
    <col min="13059" max="13059" width="30.28515625" style="51" customWidth="1"/>
    <col min="13060" max="13060" width="8.42578125" style="51" customWidth="1"/>
    <col min="13061" max="13061" width="12" style="51" customWidth="1"/>
    <col min="13062" max="13062" width="11" style="51" customWidth="1"/>
    <col min="13063" max="13065" width="9.140625" style="51"/>
    <col min="13066" max="13066" width="8.28515625" style="51" customWidth="1"/>
    <col min="13067" max="13067" width="10.140625" style="51" customWidth="1"/>
    <col min="13068" max="13068" width="10.5703125" style="51" customWidth="1"/>
    <col min="13069" max="13069" width="8.140625" style="51" customWidth="1"/>
    <col min="13070" max="13312" width="9.140625" style="51"/>
    <col min="13313" max="13313" width="3.7109375" style="51" customWidth="1"/>
    <col min="13314" max="13314" width="8.7109375" style="51" customWidth="1"/>
    <col min="13315" max="13315" width="30.28515625" style="51" customWidth="1"/>
    <col min="13316" max="13316" width="8.42578125" style="51" customWidth="1"/>
    <col min="13317" max="13317" width="12" style="51" customWidth="1"/>
    <col min="13318" max="13318" width="11" style="51" customWidth="1"/>
    <col min="13319" max="13321" width="9.140625" style="51"/>
    <col min="13322" max="13322" width="8.28515625" style="51" customWidth="1"/>
    <col min="13323" max="13323" width="10.140625" style="51" customWidth="1"/>
    <col min="13324" max="13324" width="10.5703125" style="51" customWidth="1"/>
    <col min="13325" max="13325" width="8.140625" style="51" customWidth="1"/>
    <col min="13326" max="13568" width="9.140625" style="51"/>
    <col min="13569" max="13569" width="3.7109375" style="51" customWidth="1"/>
    <col min="13570" max="13570" width="8.7109375" style="51" customWidth="1"/>
    <col min="13571" max="13571" width="30.28515625" style="51" customWidth="1"/>
    <col min="13572" max="13572" width="8.42578125" style="51" customWidth="1"/>
    <col min="13573" max="13573" width="12" style="51" customWidth="1"/>
    <col min="13574" max="13574" width="11" style="51" customWidth="1"/>
    <col min="13575" max="13577" width="9.140625" style="51"/>
    <col min="13578" max="13578" width="8.28515625" style="51" customWidth="1"/>
    <col min="13579" max="13579" width="10.140625" style="51" customWidth="1"/>
    <col min="13580" max="13580" width="10.5703125" style="51" customWidth="1"/>
    <col min="13581" max="13581" width="8.140625" style="51" customWidth="1"/>
    <col min="13582" max="13824" width="9.140625" style="51"/>
    <col min="13825" max="13825" width="3.7109375" style="51" customWidth="1"/>
    <col min="13826" max="13826" width="8.7109375" style="51" customWidth="1"/>
    <col min="13827" max="13827" width="30.28515625" style="51" customWidth="1"/>
    <col min="13828" max="13828" width="8.42578125" style="51" customWidth="1"/>
    <col min="13829" max="13829" width="12" style="51" customWidth="1"/>
    <col min="13830" max="13830" width="11" style="51" customWidth="1"/>
    <col min="13831" max="13833" width="9.140625" style="51"/>
    <col min="13834" max="13834" width="8.28515625" style="51" customWidth="1"/>
    <col min="13835" max="13835" width="10.140625" style="51" customWidth="1"/>
    <col min="13836" max="13836" width="10.5703125" style="51" customWidth="1"/>
    <col min="13837" max="13837" width="8.140625" style="51" customWidth="1"/>
    <col min="13838" max="14080" width="9.140625" style="51"/>
    <col min="14081" max="14081" width="3.7109375" style="51" customWidth="1"/>
    <col min="14082" max="14082" width="8.7109375" style="51" customWidth="1"/>
    <col min="14083" max="14083" width="30.28515625" style="51" customWidth="1"/>
    <col min="14084" max="14084" width="8.42578125" style="51" customWidth="1"/>
    <col min="14085" max="14085" width="12" style="51" customWidth="1"/>
    <col min="14086" max="14086" width="11" style="51" customWidth="1"/>
    <col min="14087" max="14089" width="9.140625" style="51"/>
    <col min="14090" max="14090" width="8.28515625" style="51" customWidth="1"/>
    <col min="14091" max="14091" width="10.140625" style="51" customWidth="1"/>
    <col min="14092" max="14092" width="10.5703125" style="51" customWidth="1"/>
    <col min="14093" max="14093" width="8.140625" style="51" customWidth="1"/>
    <col min="14094" max="14336" width="9.140625" style="51"/>
    <col min="14337" max="14337" width="3.7109375" style="51" customWidth="1"/>
    <col min="14338" max="14338" width="8.7109375" style="51" customWidth="1"/>
    <col min="14339" max="14339" width="30.28515625" style="51" customWidth="1"/>
    <col min="14340" max="14340" width="8.42578125" style="51" customWidth="1"/>
    <col min="14341" max="14341" width="12" style="51" customWidth="1"/>
    <col min="14342" max="14342" width="11" style="51" customWidth="1"/>
    <col min="14343" max="14345" width="9.140625" style="51"/>
    <col min="14346" max="14346" width="8.28515625" style="51" customWidth="1"/>
    <col min="14347" max="14347" width="10.140625" style="51" customWidth="1"/>
    <col min="14348" max="14348" width="10.5703125" style="51" customWidth="1"/>
    <col min="14349" max="14349" width="8.140625" style="51" customWidth="1"/>
    <col min="14350" max="14592" width="9.140625" style="51"/>
    <col min="14593" max="14593" width="3.7109375" style="51" customWidth="1"/>
    <col min="14594" max="14594" width="8.7109375" style="51" customWidth="1"/>
    <col min="14595" max="14595" width="30.28515625" style="51" customWidth="1"/>
    <col min="14596" max="14596" width="8.42578125" style="51" customWidth="1"/>
    <col min="14597" max="14597" width="12" style="51" customWidth="1"/>
    <col min="14598" max="14598" width="11" style="51" customWidth="1"/>
    <col min="14599" max="14601" width="9.140625" style="51"/>
    <col min="14602" max="14602" width="8.28515625" style="51" customWidth="1"/>
    <col min="14603" max="14603" width="10.140625" style="51" customWidth="1"/>
    <col min="14604" max="14604" width="10.5703125" style="51" customWidth="1"/>
    <col min="14605" max="14605" width="8.140625" style="51" customWidth="1"/>
    <col min="14606" max="14848" width="9.140625" style="51"/>
    <col min="14849" max="14849" width="3.7109375" style="51" customWidth="1"/>
    <col min="14850" max="14850" width="8.7109375" style="51" customWidth="1"/>
    <col min="14851" max="14851" width="30.28515625" style="51" customWidth="1"/>
    <col min="14852" max="14852" width="8.42578125" style="51" customWidth="1"/>
    <col min="14853" max="14853" width="12" style="51" customWidth="1"/>
    <col min="14854" max="14854" width="11" style="51" customWidth="1"/>
    <col min="14855" max="14857" width="9.140625" style="51"/>
    <col min="14858" max="14858" width="8.28515625" style="51" customWidth="1"/>
    <col min="14859" max="14859" width="10.140625" style="51" customWidth="1"/>
    <col min="14860" max="14860" width="10.5703125" style="51" customWidth="1"/>
    <col min="14861" max="14861" width="8.140625" style="51" customWidth="1"/>
    <col min="14862" max="15104" width="9.140625" style="51"/>
    <col min="15105" max="15105" width="3.7109375" style="51" customWidth="1"/>
    <col min="15106" max="15106" width="8.7109375" style="51" customWidth="1"/>
    <col min="15107" max="15107" width="30.28515625" style="51" customWidth="1"/>
    <col min="15108" max="15108" width="8.42578125" style="51" customWidth="1"/>
    <col min="15109" max="15109" width="12" style="51" customWidth="1"/>
    <col min="15110" max="15110" width="11" style="51" customWidth="1"/>
    <col min="15111" max="15113" width="9.140625" style="51"/>
    <col min="15114" max="15114" width="8.28515625" style="51" customWidth="1"/>
    <col min="15115" max="15115" width="10.140625" style="51" customWidth="1"/>
    <col min="15116" max="15116" width="10.5703125" style="51" customWidth="1"/>
    <col min="15117" max="15117" width="8.140625" style="51" customWidth="1"/>
    <col min="15118" max="15360" width="9.140625" style="51"/>
    <col min="15361" max="15361" width="3.7109375" style="51" customWidth="1"/>
    <col min="15362" max="15362" width="8.7109375" style="51" customWidth="1"/>
    <col min="15363" max="15363" width="30.28515625" style="51" customWidth="1"/>
    <col min="15364" max="15364" width="8.42578125" style="51" customWidth="1"/>
    <col min="15365" max="15365" width="12" style="51" customWidth="1"/>
    <col min="15366" max="15366" width="11" style="51" customWidth="1"/>
    <col min="15367" max="15369" width="9.140625" style="51"/>
    <col min="15370" max="15370" width="8.28515625" style="51" customWidth="1"/>
    <col min="15371" max="15371" width="10.140625" style="51" customWidth="1"/>
    <col min="15372" max="15372" width="10.5703125" style="51" customWidth="1"/>
    <col min="15373" max="15373" width="8.140625" style="51" customWidth="1"/>
    <col min="15374" max="15616" width="9.140625" style="51"/>
    <col min="15617" max="15617" width="3.7109375" style="51" customWidth="1"/>
    <col min="15618" max="15618" width="8.7109375" style="51" customWidth="1"/>
    <col min="15619" max="15619" width="30.28515625" style="51" customWidth="1"/>
    <col min="15620" max="15620" width="8.42578125" style="51" customWidth="1"/>
    <col min="15621" max="15621" width="12" style="51" customWidth="1"/>
    <col min="15622" max="15622" width="11" style="51" customWidth="1"/>
    <col min="15623" max="15625" width="9.140625" style="51"/>
    <col min="15626" max="15626" width="8.28515625" style="51" customWidth="1"/>
    <col min="15627" max="15627" width="10.140625" style="51" customWidth="1"/>
    <col min="15628" max="15628" width="10.5703125" style="51" customWidth="1"/>
    <col min="15629" max="15629" width="8.140625" style="51" customWidth="1"/>
    <col min="15630" max="15872" width="9.140625" style="51"/>
    <col min="15873" max="15873" width="3.7109375" style="51" customWidth="1"/>
    <col min="15874" max="15874" width="8.7109375" style="51" customWidth="1"/>
    <col min="15875" max="15875" width="30.28515625" style="51" customWidth="1"/>
    <col min="15876" max="15876" width="8.42578125" style="51" customWidth="1"/>
    <col min="15877" max="15877" width="12" style="51" customWidth="1"/>
    <col min="15878" max="15878" width="11" style="51" customWidth="1"/>
    <col min="15879" max="15881" width="9.140625" style="51"/>
    <col min="15882" max="15882" width="8.28515625" style="51" customWidth="1"/>
    <col min="15883" max="15883" width="10.140625" style="51" customWidth="1"/>
    <col min="15884" max="15884" width="10.5703125" style="51" customWidth="1"/>
    <col min="15885" max="15885" width="8.140625" style="51" customWidth="1"/>
    <col min="15886" max="16128" width="9.140625" style="51"/>
    <col min="16129" max="16129" width="3.7109375" style="51" customWidth="1"/>
    <col min="16130" max="16130" width="8.7109375" style="51" customWidth="1"/>
    <col min="16131" max="16131" width="30.28515625" style="51" customWidth="1"/>
    <col min="16132" max="16132" width="8.42578125" style="51" customWidth="1"/>
    <col min="16133" max="16133" width="12" style="51" customWidth="1"/>
    <col min="16134" max="16134" width="11" style="51" customWidth="1"/>
    <col min="16135" max="16137" width="9.140625" style="51"/>
    <col min="16138" max="16138" width="8.28515625" style="51" customWidth="1"/>
    <col min="16139" max="16139" width="10.140625" style="51" customWidth="1"/>
    <col min="16140" max="16140" width="10.5703125" style="51" customWidth="1"/>
    <col min="16141" max="16141" width="8.140625" style="51" customWidth="1"/>
    <col min="16142" max="16384" width="9.140625" style="51"/>
  </cols>
  <sheetData>
    <row r="1" spans="1:13" s="2" customFormat="1" ht="14.25" x14ac:dyDescent="0.25">
      <c r="A1" s="170" t="s">
        <v>201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7" customFormat="1" ht="13.5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27" customFormat="1" ht="13.5" x14ac:dyDescent="0.25">
      <c r="A3" s="172" t="s">
        <v>254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s="27" customFormat="1" x14ac:dyDescent="0.25">
      <c r="A4" s="173"/>
      <c r="B4" s="173"/>
      <c r="C4" s="173"/>
      <c r="D4" s="173"/>
      <c r="E4" s="173"/>
      <c r="F4" s="173"/>
      <c r="G4" s="71"/>
      <c r="H4" s="174"/>
      <c r="I4" s="174"/>
      <c r="J4" s="174"/>
      <c r="K4" s="174"/>
      <c r="L4" s="29"/>
      <c r="M4" s="133"/>
    </row>
    <row r="5" spans="1:13" s="27" customFormat="1" ht="13.5" x14ac:dyDescent="0.25">
      <c r="A5" s="30"/>
      <c r="B5" s="30"/>
      <c r="D5" s="31"/>
      <c r="E5" s="31"/>
      <c r="F5" s="29"/>
      <c r="G5" s="132"/>
      <c r="H5" s="169"/>
      <c r="I5" s="169"/>
      <c r="J5" s="169"/>
      <c r="K5" s="169"/>
      <c r="L5" s="29"/>
      <c r="M5" s="133"/>
    </row>
    <row r="6" spans="1:13" s="31" customFormat="1" ht="31.5" customHeight="1" x14ac:dyDescent="0.25">
      <c r="A6" s="184" t="s">
        <v>0</v>
      </c>
      <c r="B6" s="185" t="s">
        <v>42</v>
      </c>
      <c r="C6" s="186" t="s">
        <v>43</v>
      </c>
      <c r="D6" s="184" t="s">
        <v>44</v>
      </c>
      <c r="E6" s="187" t="s">
        <v>45</v>
      </c>
      <c r="F6" s="188"/>
      <c r="G6" s="187" t="s">
        <v>46</v>
      </c>
      <c r="H6" s="188"/>
      <c r="I6" s="187" t="s">
        <v>47</v>
      </c>
      <c r="J6" s="188"/>
      <c r="K6" s="187" t="s">
        <v>48</v>
      </c>
      <c r="L6" s="188"/>
      <c r="M6" s="189" t="s">
        <v>49</v>
      </c>
    </row>
    <row r="7" spans="1:13" s="31" customFormat="1" ht="27" x14ac:dyDescent="0.25">
      <c r="A7" s="184"/>
      <c r="B7" s="190"/>
      <c r="C7" s="191"/>
      <c r="D7" s="184"/>
      <c r="E7" s="192" t="s">
        <v>50</v>
      </c>
      <c r="F7" s="192" t="s">
        <v>1</v>
      </c>
      <c r="G7" s="192" t="s">
        <v>99</v>
      </c>
      <c r="H7" s="193" t="s">
        <v>49</v>
      </c>
      <c r="I7" s="194" t="s">
        <v>99</v>
      </c>
      <c r="J7" s="192" t="s">
        <v>49</v>
      </c>
      <c r="K7" s="192" t="s">
        <v>99</v>
      </c>
      <c r="L7" s="195" t="s">
        <v>49</v>
      </c>
      <c r="M7" s="189"/>
    </row>
    <row r="8" spans="1:13" s="31" customFormat="1" ht="13.5" x14ac:dyDescent="0.25">
      <c r="A8" s="33">
        <v>1</v>
      </c>
      <c r="B8" s="34">
        <v>2</v>
      </c>
      <c r="C8" s="33">
        <v>3</v>
      </c>
      <c r="D8" s="34">
        <v>4</v>
      </c>
      <c r="E8" s="33">
        <v>5</v>
      </c>
      <c r="F8" s="34">
        <v>6</v>
      </c>
      <c r="G8" s="35">
        <v>7</v>
      </c>
      <c r="H8" s="34">
        <v>8</v>
      </c>
      <c r="I8" s="33">
        <v>9</v>
      </c>
      <c r="J8" s="34">
        <v>10</v>
      </c>
      <c r="K8" s="33">
        <v>11</v>
      </c>
      <c r="L8" s="35">
        <v>12</v>
      </c>
      <c r="M8" s="34" t="s">
        <v>51</v>
      </c>
    </row>
    <row r="9" spans="1:13" s="27" customFormat="1" ht="27" x14ac:dyDescent="0.25">
      <c r="A9" s="3">
        <v>1</v>
      </c>
      <c r="B9" s="22" t="s">
        <v>191</v>
      </c>
      <c r="C9" s="104" t="s">
        <v>192</v>
      </c>
      <c r="D9" s="39" t="s">
        <v>184</v>
      </c>
      <c r="E9" s="44"/>
      <c r="F9" s="55">
        <v>6.16</v>
      </c>
      <c r="G9" s="39"/>
      <c r="H9" s="39"/>
      <c r="I9" s="39"/>
      <c r="J9" s="39"/>
      <c r="K9" s="39"/>
      <c r="L9" s="39"/>
      <c r="M9" s="39"/>
    </row>
    <row r="10" spans="1:13" s="27" customFormat="1" ht="13.5" x14ac:dyDescent="0.25">
      <c r="A10" s="3"/>
      <c r="B10" s="22"/>
      <c r="C10" s="104" t="s">
        <v>63</v>
      </c>
      <c r="D10" s="39" t="s">
        <v>52</v>
      </c>
      <c r="E10" s="37">
        <v>2.23</v>
      </c>
      <c r="F10" s="39">
        <f>ROUND(F9*E10,2)</f>
        <v>13.74</v>
      </c>
      <c r="G10" s="39"/>
      <c r="H10" s="39"/>
      <c r="I10" s="39">
        <v>0</v>
      </c>
      <c r="J10" s="39">
        <f>ROUND(F10*I10,2)</f>
        <v>0</v>
      </c>
      <c r="K10" s="39"/>
      <c r="L10" s="39"/>
      <c r="M10" s="39">
        <f t="shared" ref="M10:M14" si="0">L10+J10+H10</f>
        <v>0</v>
      </c>
    </row>
    <row r="11" spans="1:13" s="27" customFormat="1" ht="13.5" x14ac:dyDescent="0.25">
      <c r="A11" s="3"/>
      <c r="B11" s="22"/>
      <c r="C11" s="104" t="s">
        <v>193</v>
      </c>
      <c r="D11" s="39" t="s">
        <v>57</v>
      </c>
      <c r="E11" s="38">
        <v>0.59399999999999997</v>
      </c>
      <c r="F11" s="39">
        <f>ROUND(F9*E11,2)</f>
        <v>3.66</v>
      </c>
      <c r="G11" s="39"/>
      <c r="H11" s="39"/>
      <c r="I11" s="39"/>
      <c r="J11" s="39"/>
      <c r="K11" s="39">
        <v>0</v>
      </c>
      <c r="L11" s="39">
        <f>ROUND(F11*K11,2)</f>
        <v>0</v>
      </c>
      <c r="M11" s="39">
        <f t="shared" si="0"/>
        <v>0</v>
      </c>
    </row>
    <row r="12" spans="1:13" s="27" customFormat="1" ht="13.5" x14ac:dyDescent="0.25">
      <c r="A12" s="3"/>
      <c r="B12" s="22"/>
      <c r="C12" s="104" t="s">
        <v>55</v>
      </c>
      <c r="D12" s="39" t="s">
        <v>56</v>
      </c>
      <c r="E12" s="38">
        <v>0.10199999999999999</v>
      </c>
      <c r="F12" s="39">
        <f>ROUND(F9*E12,2)</f>
        <v>0.63</v>
      </c>
      <c r="G12" s="39"/>
      <c r="H12" s="39"/>
      <c r="I12" s="39"/>
      <c r="J12" s="39"/>
      <c r="K12" s="39">
        <v>0</v>
      </c>
      <c r="L12" s="39">
        <f t="shared" ref="L12" si="1">ROUND(F12*K12,2)</f>
        <v>0</v>
      </c>
      <c r="M12" s="39">
        <f t="shared" si="0"/>
        <v>0</v>
      </c>
    </row>
    <row r="13" spans="1:13" s="27" customFormat="1" ht="13.5" x14ac:dyDescent="0.25">
      <c r="A13" s="3"/>
      <c r="B13" s="22"/>
      <c r="C13" s="104" t="s">
        <v>82</v>
      </c>
      <c r="D13" s="37" t="s">
        <v>56</v>
      </c>
      <c r="E13" s="38">
        <v>0.38200000000000001</v>
      </c>
      <c r="F13" s="39">
        <f>ROUND(F9*E13,2)</f>
        <v>2.35</v>
      </c>
      <c r="G13" s="39">
        <v>0</v>
      </c>
      <c r="H13" s="39">
        <f>ROUND(F13*G13,2)</f>
        <v>0</v>
      </c>
      <c r="I13" s="39"/>
      <c r="J13" s="39"/>
      <c r="K13" s="39"/>
      <c r="L13" s="39"/>
      <c r="M13" s="39">
        <f t="shared" si="0"/>
        <v>0</v>
      </c>
    </row>
    <row r="14" spans="1:13" s="27" customFormat="1" ht="27" x14ac:dyDescent="0.25">
      <c r="A14" s="3"/>
      <c r="B14" s="22"/>
      <c r="C14" s="104" t="s">
        <v>194</v>
      </c>
      <c r="D14" s="37" t="s">
        <v>54</v>
      </c>
      <c r="E14" s="37">
        <v>1</v>
      </c>
      <c r="F14" s="39">
        <f>ROUND(F9*E14,2)</f>
        <v>6.16</v>
      </c>
      <c r="G14" s="39">
        <v>0</v>
      </c>
      <c r="H14" s="39">
        <f>ROUND(F14*G14,2)</f>
        <v>0</v>
      </c>
      <c r="I14" s="39"/>
      <c r="J14" s="39"/>
      <c r="K14" s="39"/>
      <c r="L14" s="39"/>
      <c r="M14" s="39">
        <f t="shared" si="0"/>
        <v>0</v>
      </c>
    </row>
    <row r="15" spans="1:13" ht="27" x14ac:dyDescent="0.25">
      <c r="A15" s="61">
        <v>2</v>
      </c>
      <c r="B15" s="70" t="s">
        <v>195</v>
      </c>
      <c r="C15" s="104" t="s">
        <v>196</v>
      </c>
      <c r="D15" s="39" t="s">
        <v>140</v>
      </c>
      <c r="E15" s="12"/>
      <c r="F15" s="134">
        <v>0.28999999999999998</v>
      </c>
      <c r="G15" s="39"/>
      <c r="H15" s="39"/>
      <c r="I15" s="12"/>
      <c r="J15" s="12"/>
      <c r="K15" s="12"/>
      <c r="L15" s="12"/>
      <c r="M15" s="39"/>
    </row>
    <row r="16" spans="1:13" x14ac:dyDescent="0.25">
      <c r="A16" s="61"/>
      <c r="B16" s="70"/>
      <c r="C16" s="104" t="s">
        <v>63</v>
      </c>
      <c r="D16" s="39" t="s">
        <v>52</v>
      </c>
      <c r="E16" s="12">
        <v>13.9</v>
      </c>
      <c r="F16" s="39">
        <f>ROUND(F15*E16,2)</f>
        <v>4.03</v>
      </c>
      <c r="G16" s="39"/>
      <c r="H16" s="39"/>
      <c r="I16" s="68">
        <v>0</v>
      </c>
      <c r="J16" s="39">
        <f>ROUND(F16*I16,2)</f>
        <v>0</v>
      </c>
      <c r="K16" s="39"/>
      <c r="L16" s="39"/>
      <c r="M16" s="39">
        <f>H16+J16+L16</f>
        <v>0</v>
      </c>
    </row>
    <row r="17" spans="1:13" x14ac:dyDescent="0.25">
      <c r="A17" s="61"/>
      <c r="B17" s="70"/>
      <c r="C17" s="104" t="s">
        <v>55</v>
      </c>
      <c r="D17" s="39" t="s">
        <v>56</v>
      </c>
      <c r="E17" s="12">
        <v>0.7</v>
      </c>
      <c r="F17" s="39">
        <f>ROUND(F15*E17,2)</f>
        <v>0.2</v>
      </c>
      <c r="G17" s="39"/>
      <c r="H17" s="39"/>
      <c r="I17" s="39"/>
      <c r="J17" s="39"/>
      <c r="K17" s="39">
        <v>0</v>
      </c>
      <c r="L17" s="39">
        <f>ROUND(F17*K17,2)</f>
        <v>0</v>
      </c>
      <c r="M17" s="39">
        <f>H17+J17+L17</f>
        <v>0</v>
      </c>
    </row>
    <row r="18" spans="1:13" x14ac:dyDescent="0.25">
      <c r="A18" s="61"/>
      <c r="B18" s="70"/>
      <c r="C18" s="104" t="s">
        <v>197</v>
      </c>
      <c r="D18" s="39" t="s">
        <v>126</v>
      </c>
      <c r="E18" s="12">
        <v>59</v>
      </c>
      <c r="F18" s="39">
        <f>ROUND(F15*E18,2)</f>
        <v>17.11</v>
      </c>
      <c r="G18" s="6">
        <v>0</v>
      </c>
      <c r="H18" s="6">
        <f t="shared" ref="H18:H22" si="2">ROUND(F18*G18,2)</f>
        <v>0</v>
      </c>
      <c r="I18" s="39"/>
      <c r="J18" s="39"/>
      <c r="K18" s="39"/>
      <c r="L18" s="39"/>
      <c r="M18" s="39">
        <f t="shared" ref="M18:M23" si="3">H18+J18+L18</f>
        <v>0</v>
      </c>
    </row>
    <row r="19" spans="1:13" x14ac:dyDescent="0.25">
      <c r="A19" s="61"/>
      <c r="B19" s="70"/>
      <c r="C19" s="104" t="s">
        <v>198</v>
      </c>
      <c r="D19" s="39" t="s">
        <v>126</v>
      </c>
      <c r="E19" s="12">
        <v>10</v>
      </c>
      <c r="F19" s="39">
        <f t="shared" ref="F19" si="4">ROUND(F15*E19,2)</f>
        <v>2.9</v>
      </c>
      <c r="G19" s="6">
        <v>0</v>
      </c>
      <c r="H19" s="6">
        <f t="shared" si="2"/>
        <v>0</v>
      </c>
      <c r="I19" s="39"/>
      <c r="J19" s="39"/>
      <c r="K19" s="39"/>
      <c r="L19" s="39"/>
      <c r="M19" s="39">
        <f t="shared" si="3"/>
        <v>0</v>
      </c>
    </row>
    <row r="20" spans="1:13" x14ac:dyDescent="0.25">
      <c r="A20" s="61"/>
      <c r="B20" s="70"/>
      <c r="C20" s="104" t="s">
        <v>199</v>
      </c>
      <c r="D20" s="39" t="s">
        <v>126</v>
      </c>
      <c r="E20" s="12">
        <v>12</v>
      </c>
      <c r="F20" s="39">
        <f>ROUND(F15*E20,2)</f>
        <v>3.48</v>
      </c>
      <c r="G20" s="6">
        <v>0</v>
      </c>
      <c r="H20" s="6">
        <f t="shared" si="2"/>
        <v>0</v>
      </c>
      <c r="I20" s="39"/>
      <c r="J20" s="39"/>
      <c r="K20" s="39"/>
      <c r="L20" s="39"/>
      <c r="M20" s="39">
        <f t="shared" si="3"/>
        <v>0</v>
      </c>
    </row>
    <row r="21" spans="1:13" x14ac:dyDescent="0.25">
      <c r="A21" s="61"/>
      <c r="B21" s="70"/>
      <c r="C21" s="104" t="s">
        <v>200</v>
      </c>
      <c r="D21" s="39" t="s">
        <v>126</v>
      </c>
      <c r="E21" s="12">
        <v>15</v>
      </c>
      <c r="F21" s="39">
        <f>ROUND(F15*E21,2)</f>
        <v>4.3499999999999996</v>
      </c>
      <c r="G21" s="6">
        <v>0</v>
      </c>
      <c r="H21" s="6">
        <f t="shared" si="2"/>
        <v>0</v>
      </c>
      <c r="I21" s="39"/>
      <c r="J21" s="39"/>
      <c r="K21" s="39"/>
      <c r="L21" s="39"/>
      <c r="M21" s="39">
        <f t="shared" si="3"/>
        <v>0</v>
      </c>
    </row>
    <row r="22" spans="1:13" x14ac:dyDescent="0.25">
      <c r="A22" s="61"/>
      <c r="B22" s="70"/>
      <c r="C22" s="104" t="s">
        <v>82</v>
      </c>
      <c r="D22" s="39" t="s">
        <v>56</v>
      </c>
      <c r="E22" s="12">
        <v>0.34</v>
      </c>
      <c r="F22" s="39">
        <f>ROUND(F15*E22,2)</f>
        <v>0.1</v>
      </c>
      <c r="G22" s="6">
        <v>0</v>
      </c>
      <c r="H22" s="6">
        <f t="shared" si="2"/>
        <v>0</v>
      </c>
      <c r="I22" s="39"/>
      <c r="J22" s="39"/>
      <c r="K22" s="39"/>
      <c r="L22" s="39"/>
      <c r="M22" s="39">
        <f t="shared" si="3"/>
        <v>0</v>
      </c>
    </row>
    <row r="23" spans="1:13" ht="54" x14ac:dyDescent="0.25">
      <c r="A23" s="61">
        <v>3</v>
      </c>
      <c r="B23" s="105" t="s">
        <v>238</v>
      </c>
      <c r="C23" s="109" t="s">
        <v>253</v>
      </c>
      <c r="D23" s="39" t="s">
        <v>53</v>
      </c>
      <c r="E23" s="12"/>
      <c r="F23" s="110">
        <f>6.16*2.4</f>
        <v>14.783999999999999</v>
      </c>
      <c r="G23" s="39"/>
      <c r="H23" s="39"/>
      <c r="I23" s="39"/>
      <c r="J23" s="39"/>
      <c r="K23" s="39">
        <v>0</v>
      </c>
      <c r="L23" s="39">
        <f t="shared" ref="L23" si="5">ROUND(F23*K23,2)</f>
        <v>0</v>
      </c>
      <c r="M23" s="39">
        <f t="shared" si="3"/>
        <v>0</v>
      </c>
    </row>
    <row r="24" spans="1:13" x14ac:dyDescent="0.25">
      <c r="A24" s="204" t="s">
        <v>1</v>
      </c>
      <c r="B24" s="205"/>
      <c r="C24" s="206"/>
      <c r="D24" s="179" t="s">
        <v>56</v>
      </c>
      <c r="E24" s="180"/>
      <c r="F24" s="180"/>
      <c r="G24" s="180"/>
      <c r="H24" s="180"/>
      <c r="I24" s="180"/>
      <c r="J24" s="180"/>
      <c r="K24" s="180"/>
      <c r="L24" s="180"/>
      <c r="M24" s="180">
        <f>SUM(M9:M23)</f>
        <v>0</v>
      </c>
    </row>
    <row r="25" spans="1:13" x14ac:dyDescent="0.25">
      <c r="A25" s="204" t="s">
        <v>59</v>
      </c>
      <c r="B25" s="205"/>
      <c r="C25" s="206"/>
      <c r="D25" s="179" t="s">
        <v>60</v>
      </c>
      <c r="E25" s="182"/>
      <c r="F25" s="180"/>
      <c r="G25" s="180"/>
      <c r="H25" s="180"/>
      <c r="I25" s="180"/>
      <c r="J25" s="180"/>
      <c r="K25" s="180"/>
      <c r="L25" s="180"/>
      <c r="M25" s="183"/>
    </row>
    <row r="26" spans="1:13" x14ac:dyDescent="0.25">
      <c r="A26" s="204" t="s">
        <v>1</v>
      </c>
      <c r="B26" s="205"/>
      <c r="C26" s="206"/>
      <c r="D26" s="179" t="s">
        <v>56</v>
      </c>
      <c r="E26" s="182"/>
      <c r="F26" s="180"/>
      <c r="G26" s="180"/>
      <c r="H26" s="180"/>
      <c r="I26" s="180"/>
      <c r="J26" s="180"/>
      <c r="K26" s="180"/>
      <c r="L26" s="180"/>
      <c r="M26" s="183"/>
    </row>
    <row r="27" spans="1:13" x14ac:dyDescent="0.25">
      <c r="A27" s="204" t="s">
        <v>85</v>
      </c>
      <c r="B27" s="205"/>
      <c r="C27" s="206"/>
      <c r="D27" s="179" t="s">
        <v>60</v>
      </c>
      <c r="E27" s="182"/>
      <c r="F27" s="180"/>
      <c r="G27" s="180"/>
      <c r="H27" s="180"/>
      <c r="I27" s="180"/>
      <c r="J27" s="180"/>
      <c r="K27" s="180"/>
      <c r="L27" s="180"/>
      <c r="M27" s="183"/>
    </row>
    <row r="28" spans="1:13" x14ac:dyDescent="0.25">
      <c r="A28" s="204" t="s">
        <v>61</v>
      </c>
      <c r="B28" s="205"/>
      <c r="C28" s="206"/>
      <c r="D28" s="179" t="s">
        <v>56</v>
      </c>
      <c r="E28" s="179"/>
      <c r="F28" s="180"/>
      <c r="G28" s="180"/>
      <c r="H28" s="180"/>
      <c r="I28" s="180"/>
      <c r="J28" s="180"/>
      <c r="K28" s="180"/>
      <c r="L28" s="180"/>
      <c r="M28" s="183"/>
    </row>
    <row r="29" spans="1:13" x14ac:dyDescent="0.25">
      <c r="A29" s="48"/>
      <c r="B29" s="48"/>
      <c r="C29" s="102"/>
      <c r="D29" s="131"/>
      <c r="E29" s="48"/>
      <c r="F29" s="131"/>
      <c r="G29" s="131"/>
      <c r="H29" s="49"/>
      <c r="I29" s="48"/>
      <c r="J29" s="48"/>
      <c r="K29" s="48"/>
      <c r="L29" s="131"/>
      <c r="M29" s="75"/>
    </row>
    <row r="30" spans="1:13" x14ac:dyDescent="0.25">
      <c r="A30" s="48"/>
      <c r="B30" s="48"/>
      <c r="C30" s="166"/>
      <c r="D30" s="166"/>
      <c r="E30" s="47"/>
      <c r="F30" s="47"/>
      <c r="G30" s="167"/>
      <c r="H30" s="167"/>
      <c r="I30" s="167"/>
      <c r="J30" s="48"/>
      <c r="K30" s="48"/>
      <c r="L30" s="131"/>
      <c r="M30" s="75"/>
    </row>
    <row r="31" spans="1:13" x14ac:dyDescent="0.25">
      <c r="A31" s="48"/>
      <c r="B31" s="48"/>
      <c r="C31" s="102"/>
      <c r="D31" s="131"/>
      <c r="E31" s="48"/>
      <c r="F31" s="131"/>
      <c r="G31" s="131"/>
      <c r="H31" s="49"/>
      <c r="I31" s="48"/>
      <c r="J31" s="48"/>
      <c r="K31" s="48"/>
      <c r="L31" s="131"/>
      <c r="M31" s="76"/>
    </row>
    <row r="32" spans="1:13" x14ac:dyDescent="0.25">
      <c r="A32" s="48"/>
      <c r="B32" s="48"/>
      <c r="C32" s="168"/>
      <c r="D32" s="168"/>
      <c r="E32" s="50"/>
      <c r="F32" s="50"/>
      <c r="G32" s="168"/>
      <c r="H32" s="168"/>
      <c r="I32" s="168"/>
      <c r="J32" s="48"/>
      <c r="K32" s="48"/>
      <c r="L32" s="131"/>
      <c r="M32" s="75"/>
    </row>
  </sheetData>
  <mergeCells count="24">
    <mergeCell ref="A1:M1"/>
    <mergeCell ref="A2:M2"/>
    <mergeCell ref="A3:M3"/>
    <mergeCell ref="A4:F4"/>
    <mergeCell ref="H4:K4"/>
    <mergeCell ref="H5:K5"/>
    <mergeCell ref="A6:A7"/>
    <mergeCell ref="B6:B7"/>
    <mergeCell ref="C6:C7"/>
    <mergeCell ref="D6:D7"/>
    <mergeCell ref="E6:F6"/>
    <mergeCell ref="G6:H6"/>
    <mergeCell ref="I6:J6"/>
    <mergeCell ref="K6:L6"/>
    <mergeCell ref="C30:D30"/>
    <mergeCell ref="G30:I30"/>
    <mergeCell ref="C32:D32"/>
    <mergeCell ref="G32:I32"/>
    <mergeCell ref="M6:M7"/>
    <mergeCell ref="A24:C24"/>
    <mergeCell ref="A25:C25"/>
    <mergeCell ref="A26:C26"/>
    <mergeCell ref="A27:C27"/>
    <mergeCell ref="A28:C28"/>
  </mergeCells>
  <conditionalFormatting sqref="A7:IU33">
    <cfRule type="cellIs" dxfId="3" priority="4" stopIfTrue="1" operator="equal">
      <formula>8223.307275</formula>
    </cfRule>
  </conditionalFormatting>
  <conditionalFormatting sqref="D34:D38">
    <cfRule type="cellIs" dxfId="2" priority="3" stopIfTrue="1" operator="equal">
      <formula>8223.307275</formula>
    </cfRule>
  </conditionalFormatting>
  <conditionalFormatting sqref="F27:M27 K24:K26 F28:L31 D27:D31">
    <cfRule type="cellIs" dxfId="1" priority="2" stopIfTrue="1" operator="equal">
      <formula>8223.307275</formula>
    </cfRule>
  </conditionalFormatting>
  <conditionalFormatting sqref="F27:M27 K24:K26 F28:L31 D27:D31">
    <cfRule type="cellIs" dxfId="0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krebs</vt:lpstr>
      <vt:lpstr>2-1</vt:lpstr>
      <vt:lpstr>3-1</vt:lpstr>
      <vt:lpstr>4-1</vt:lpstr>
      <vt:lpstr>4-2</vt:lpstr>
      <vt:lpstr>4-3</vt:lpstr>
      <vt:lpstr>5-1</vt:lpstr>
      <vt:lpstr>6-1</vt:lpstr>
      <vt:lpstr>'5-1'!Print_Area</vt:lpstr>
      <vt:lpstr>krebs!Print_Titles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Eka Tsikhelashvili</cp:lastModifiedBy>
  <cp:revision/>
  <cp:lastPrinted>2019-05-27T07:00:40Z</cp:lastPrinted>
  <dcterms:created xsi:type="dcterms:W3CDTF">2013-04-21T20:24:51Z</dcterms:created>
  <dcterms:modified xsi:type="dcterms:W3CDTF">2019-11-12T07:48:00Z</dcterms:modified>
</cp:coreProperties>
</file>