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355" activeTab="0"/>
  </bookViews>
  <sheets>
    <sheet name="Nakrebi" sheetId="1" r:id="rId1"/>
    <sheet name="Gerdzi 1" sheetId="2" r:id="rId2"/>
    <sheet name="Gerdzi 2" sheetId="3" r:id="rId3"/>
  </sheets>
  <externalReferences>
    <externalReference r:id="rId6"/>
  </externalReferences>
  <definedNames>
    <definedName name="_xlnm._FilterDatabase" localSheetId="1" hidden="1">'Gerdzi 1'!$G$1:$G$1046</definedName>
    <definedName name="_xlnm._FilterDatabase" localSheetId="2" hidden="1">'Gerdzi 2'!$G$1:$G$1025</definedName>
    <definedName name="_xlnm.Print_Area" localSheetId="1">'Gerdzi 1'!$A$1:$M$575</definedName>
    <definedName name="_xlnm.Print_Area" localSheetId="2">'Gerdzi 2'!$A$1:$M$552</definedName>
    <definedName name="_xlnm.Print_Area" localSheetId="0">'Nakrebi'!$A$1:$H$25</definedName>
    <definedName name="_xlnm.Print_Titles" localSheetId="1">'Gerdzi 1'!$7:$7</definedName>
    <definedName name="_xlnm.Print_Titles" localSheetId="2">'Gerdzi 2'!$7:$7</definedName>
    <definedName name="Summary">#REF!</definedName>
  </definedNames>
  <calcPr fullCalcOnLoad="1" fullPrecision="0"/>
</workbook>
</file>

<file path=xl/sharedStrings.xml><?xml version="1.0" encoding="utf-8"?>
<sst xmlns="http://schemas.openxmlformats.org/spreadsheetml/2006/main" count="2437" uniqueCount="304">
  <si>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</si>
  <si>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</si>
  <si>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</si>
  <si>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</si>
  <si>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</si>
  <si>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</si>
  <si>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</si>
  <si>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</si>
  <si>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</si>
  <si>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</si>
  <si>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</si>
  <si>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</si>
  <si>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</si>
  <si>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</si>
  <si>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</si>
  <si>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</si>
  <si>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</si>
  <si>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</si>
  <si>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</si>
  <si>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</si>
  <si>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</si>
  <si>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</si>
  <si>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</si>
  <si>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</si>
  <si>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კმ</t>
  </si>
  <si>
    <t>კაც/სთ</t>
  </si>
  <si>
    <t>კვლევა-ძიების კრებული გვ. 557     ცხრ-17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</si>
  <si>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</si>
  <si>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ტნ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</si>
  <si>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</si>
  <si>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</si>
  <si>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</si>
  <si>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</si>
  <si>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</si>
  <si>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</si>
  <si>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სულ თავი 4-ის მიხედვით</t>
  </si>
  <si>
    <t>სულ თავი 5-ის მიხედვით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</si>
  <si>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</si>
  <si>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</si>
  <si>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</si>
  <si>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</si>
  <si>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</si>
  <si>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</si>
  <si>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t</t>
  </si>
  <si>
    <t>1_22_15</t>
  </si>
  <si>
    <t>_Sromis danaxarji</t>
  </si>
  <si>
    <t>_</t>
  </si>
  <si>
    <t>m-sT</t>
  </si>
  <si>
    <t>_sxva manqanebi</t>
  </si>
  <si>
    <t>27-7-2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</si>
  <si>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</si>
  <si>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</si>
  <si>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</si>
  <si>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</si>
  <si>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</si>
  <si>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</si>
  <si>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</si>
  <si>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RorRi fr. 0-40mm</t>
  </si>
  <si>
    <t>თავი 4. საგზაო სამოსი</t>
  </si>
  <si>
    <t>27-63-1</t>
  </si>
  <si>
    <t>avtogudronatori 3500l</t>
  </si>
  <si>
    <t xml:space="preserve">asfaltobetonis damgebi </t>
  </si>
  <si>
    <t xml:space="preserve">sxva manqana </t>
  </si>
  <si>
    <t xml:space="preserve">msxvilmarcvlovani asfaltobetoni </t>
  </si>
  <si>
    <t>sxva masala</t>
  </si>
  <si>
    <t xml:space="preserve">wvrilmarcvlovani asfaltobetoni </t>
  </si>
  <si>
    <t>ყველა თავების ჯამი</t>
  </si>
  <si>
    <t>trasis aRdgena-damagreba</t>
  </si>
  <si>
    <t>თავი 3. ხელოვნური ნაგებობები</t>
  </si>
  <si>
    <t>8-3-2</t>
  </si>
  <si>
    <t>8-7-5</t>
  </si>
  <si>
    <t>m</t>
  </si>
  <si>
    <t>kg</t>
  </si>
  <si>
    <r>
      <t xml:space="preserve">betoni </t>
    </r>
    <r>
      <rPr>
        <sz val="11"/>
        <rFont val="Arial"/>
        <family val="2"/>
      </rPr>
      <t>B-25</t>
    </r>
  </si>
  <si>
    <t>27-11-2</t>
  </si>
  <si>
    <t>6-1-1</t>
  </si>
  <si>
    <t>bitumi</t>
  </si>
  <si>
    <t>safaris qveda fenis mowyoba msxvilmarcvlovani forovani RorRovani a/betonis cxeli nareviT sisqiT 6sm</t>
  </si>
  <si>
    <t>safaris zeda fenis mowyoba wvrilmarcvlovani mkvrivi RorRovani a/betonis cxeli nareviT; sisqiT 4sm</t>
  </si>
  <si>
    <t>Txevadi bitumis mosxma safuZvlis zeda fenaze 0.3l/m2</t>
  </si>
  <si>
    <t>თავი 5. გზის კუთვნილება და მოწყობილობა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</si>
  <si>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</si>
  <si>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</si>
  <si>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</si>
  <si>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</si>
  <si>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 xml:space="preserve"> aT. lari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</si>
  <si>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</si>
  <si>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</si>
  <si>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</si>
  <si>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</si>
  <si>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</si>
  <si>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</si>
  <si>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</si>
  <si>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</si>
  <si>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</si>
  <si>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</si>
  <si>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</si>
  <si>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</si>
  <si>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</si>
  <si>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</si>
  <si>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</si>
  <si>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>lokaluri xarjTaRricxva #1-1</t>
  </si>
  <si>
    <t xml:space="preserve">jami Tavi II </t>
  </si>
  <si>
    <t>jami</t>
  </si>
  <si>
    <t>sul krebsiTi saxarjTaRricxvo Rirebuleba</t>
  </si>
  <si>
    <t>27-7-2 მიყ.</t>
  </si>
  <si>
    <t>kac-sT</t>
  </si>
  <si>
    <t>gruntis datvirTva a/manqanaze xeliT</t>
  </si>
  <si>
    <t>pnevmaturi CaquCi</t>
  </si>
  <si>
    <t>safaris mowyoba wvrilmarcvlovani mkvrivi RorRovani a/betonis cxeli nareviT, sisqiT 5 sm. (0,1216 t/m2)</t>
  </si>
  <si>
    <t>შედგენილია 2018 წ. IV kv. ფასებში</t>
  </si>
  <si>
    <t>სრფ-2018, IV კვ.</t>
  </si>
  <si>
    <t>Txevadi bitumis mosxma safuZvlis zeda fenaze 0.7l/m2</t>
  </si>
  <si>
    <r>
      <t>Sedgenilia:  2018 wlis IV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</si>
  <si>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avtogreideri saS. tipis 108 cx.Z</t>
  </si>
  <si>
    <t>qvesagebi fenis mowyoba qviSa-xreSovani nareviT (0-120mm), sisqiT 20sm.</t>
  </si>
  <si>
    <t>ჰა</t>
  </si>
  <si>
    <t>buCqmWreli traqtorze 108 cx.Z</t>
  </si>
  <si>
    <t>მანქ/სთ</t>
  </si>
  <si>
    <t>c</t>
  </si>
  <si>
    <r>
      <t xml:space="preserve">betoni </t>
    </r>
    <r>
      <rPr>
        <sz val="11"/>
        <rFont val="Arial"/>
        <family val="2"/>
      </rPr>
      <t>B-22.5</t>
    </r>
  </si>
  <si>
    <t>farebi xis ficrebisagan sisqiT 25 mm</t>
  </si>
  <si>
    <t>m/s</t>
  </si>
  <si>
    <t>amwe saavtomobilo svlaze 3tn</t>
  </si>
  <si>
    <t xml:space="preserve">anakrebi rkinabetonis kiuvetebis mowyoba </t>
  </si>
  <si>
    <t xml:space="preserve">anakrebi rkinabetonis kiuvetebi </t>
  </si>
  <si>
    <t>cementis xsnari</t>
  </si>
  <si>
    <t xml:space="preserve">foladis cxaurebis mowyoba </t>
  </si>
  <si>
    <t>30-51-3 miy.</t>
  </si>
  <si>
    <t>მ3</t>
  </si>
  <si>
    <t>30-8-3 miy.</t>
  </si>
  <si>
    <t>samSeneblo naWedi woniT 1.6kg-mde</t>
  </si>
  <si>
    <t>1-123-8</t>
  </si>
  <si>
    <t xml:space="preserve">qvis risbermis mowyoba </t>
  </si>
  <si>
    <t>qva</t>
  </si>
  <si>
    <t>საგზაო ნიშნები, მონიშვნა და შემოფარგვლა</t>
  </si>
  <si>
    <t>27-46-3</t>
  </si>
  <si>
    <t xml:space="preserve"> c</t>
  </si>
  <si>
    <t>saburRi manqana</t>
  </si>
  <si>
    <t>27-56-1</t>
  </si>
  <si>
    <t xml:space="preserve">savali nawilis horizontaluri moniSvna TeTri akrilaturi saRebaviT, gaumjobesebuli Ramis xilvadobis Suqdamabrunebeli minis burTulakebiT  zomiT 100-850 mkm-mde, uwyveti xazebi siganiT 100mm (1.1)  </t>
  </si>
  <si>
    <t xml:space="preserve">markirebis manqana </t>
  </si>
  <si>
    <t>saRebavi Suqdambrunebeli burTulebiT</t>
  </si>
  <si>
    <t xml:space="preserve">savali nawilis horizontaluri moniSvna TeTri akrilaturi saRebaviT, gaumjobesebuli Ramis xilvadobis Suqdamabrunebeli minis burTulakebiT  zomiT 100-850 mkm-mde, gverdiTi moniSvnis uwyveti xazebi siganiT 100mm (1.2)  </t>
  </si>
  <si>
    <t xml:space="preserve">gzajvaredinis aRniSvna siganiT 100mm (1.7)  </t>
  </si>
  <si>
    <t>prioritetuli samkuTxa 700X700X700mm</t>
  </si>
  <si>
    <t>amkrZalavi mrgvali 700mm</t>
  </si>
  <si>
    <t>sainformacio maCvenebeli marTkuTxa 200X300mm</t>
  </si>
  <si>
    <t xml:space="preserve">savali nawilis horizontaluri moniSvna TeTri akrilaturi saRebaviT, gaumjobesebuli Ramis xilvadobis Suqdamabrunebeli minis burTulakebiT  zomiT 100-850 mkm-mde, wyveti xazebi siganiT 100mm, Tanafardoba Strixsa da Sualeds Soris 1:3 (1.5)  </t>
  </si>
  <si>
    <t>27-56-5</t>
  </si>
  <si>
    <t xml:space="preserve">savali nawilis horizontaluri moniSvna TeTri akrilaturi saRebaviT, gaumjobesebuli Ramis xilvadobis Suqdamabrunebeli minis burTulakebiT  zomiT 100-850 mkm-mde, wyveti xazebi siganiT 100mm, Tanafardoba Strixsa da Sualeds Soris 3:1 (1.6)  </t>
  </si>
  <si>
    <t>specprofilis betonis parapetebi</t>
  </si>
  <si>
    <t>specbloki-niu-jersi</t>
  </si>
  <si>
    <t>dgarebze I tipis Suqamreklebis mowyoba, dafaruli maRali intensivobis prizmul-optikuri sistemis „IV“ klasis webovani firiT</t>
  </si>
  <si>
    <t>I tipis Suqamreklebi 40X100mm</t>
  </si>
  <si>
    <t>kaspis municipalitetis soflebis yarafila-saribari-zardiaanTkaris Tbilisi-senaki-leseliZis Cqarosnul magistralTan SemaerTebeli gzebis sruli reabilitacia</t>
  </si>
  <si>
    <t>kaspis municipaliteti</t>
  </si>
  <si>
    <t>კასპის მუნიციპალიტეტის სოფლების ყარაფილა-სარიბარი-ზარდიაანთკარის თბილისი-სენაკი-ლესელიძის ჩქაროსნულ მაგისტრალთან შემაერთებელი გზების სრული რეაბილიტაცია</t>
  </si>
  <si>
    <t xml:space="preserve">buCqnaris gaCexva </t>
  </si>
  <si>
    <t>1_80_3 miy.</t>
  </si>
  <si>
    <t>III kat. gruntis damuSaveba xeliT eqskavatoris Semdeg</t>
  </si>
  <si>
    <t>arsebuli rkinabetonis kiuvetis gawmenda gruntisgan xeliT</t>
  </si>
  <si>
    <t>gruntis gatana nayarSi 25km-ze</t>
  </si>
  <si>
    <t>kompresori moZravi Sida wvis ZraviT dizelze</t>
  </si>
  <si>
    <t>arsebuli dazianebuli monoliTuri betonis daSla pnevmaturi CaquCebiT</t>
  </si>
  <si>
    <t>samSeneblo nagavis datvirTva a/manqanaze xeliT</t>
  </si>
  <si>
    <t>samSeneblo nagavis gatana nayarSi 25km-ze</t>
  </si>
  <si>
    <t>d=100mm liTonis milebis demontaJi da zidva damkveTis mier miTiTebul adgilze da dasawyobeba</t>
  </si>
  <si>
    <t>d=100mm azbestis milebis demontaJi, SefuTva da damarxva  damkveTis mier miTiTebul adgilze</t>
  </si>
  <si>
    <t>d=200mm azbestis milebis demontaJi, SefuTva da damarxva  damkveTis mier miTiTebul adgilze</t>
  </si>
  <si>
    <t>22-1-3 miy.</t>
  </si>
  <si>
    <t xml:space="preserve">nawiburebis damuSaveba xerxiT </t>
  </si>
  <si>
    <t>motoxerxi</t>
  </si>
  <si>
    <t>Txevadi bitumis mosxma nawiburebze 0,35 l/grZ.m-ze</t>
  </si>
  <si>
    <t>III kat. gruntis damuSaveba meqanizmebiT da datvirTva avtoTviTmclelze</t>
  </si>
  <si>
    <t>III kategoriis gruntis damuSaveba xeliT kiuvetebis mosawyobad</t>
  </si>
  <si>
    <t>yrilis mowyoba qviSa-xreSovani nareviT fr. 0-120 mm</t>
  </si>
  <si>
    <t>რკ/ბეტონის მილების შეკეთება. ღერძი #1</t>
  </si>
  <si>
    <t xml:space="preserve">milebis gawmenda gruntisgan xeliT </t>
  </si>
  <si>
    <t>dazianebuli betonis saTavisis (pk 0+14,5) daSla pnevmaturi CaquCebiT</t>
  </si>
  <si>
    <t>gruntisa da samSeneblo nagavis gatana nayarSi 25km-ze</t>
  </si>
  <si>
    <t>qvesagebi fenis mowyoba qviSa-xreSovani nareviT portaluri kedlis fundamentis qveS sisqiT 10 sm da datkepna fr. 0-120 mm</t>
  </si>
  <si>
    <t>hidroiziliaciis mowyoba kedlebis  ukana mxares bitumis orjeradi wasmiT</t>
  </si>
  <si>
    <t>qviSa-xreSovani narevis ukuCayra  fr, 0-120 mm</t>
  </si>
  <si>
    <r>
      <t xml:space="preserve">ლითონის მილების მოწყობა </t>
    </r>
    <r>
      <rPr>
        <b/>
        <sz val="11"/>
        <rFont val="Arial"/>
        <family val="2"/>
      </rPr>
      <t>d=530/9მმ</t>
    </r>
    <r>
      <rPr>
        <b/>
        <sz val="11"/>
        <rFont val="AcadNusx"/>
        <family val="0"/>
      </rPr>
      <t>. ღერძი #2</t>
    </r>
  </si>
  <si>
    <t>სათავისები</t>
  </si>
  <si>
    <t>qviSa-xreSovani narevis fena kedlis fundamentis qveS sisqiT 10 sm. Ffr 0-120</t>
  </si>
  <si>
    <t>მილები</t>
  </si>
  <si>
    <t>qviSa-xreSovani narevis fena milis qveS sisqiT 20 sm</t>
  </si>
  <si>
    <t>22-5-11</t>
  </si>
  <si>
    <t>foladis mili d-530/9.0mm</t>
  </si>
  <si>
    <t>wasacxebi hidroizoliaciis mowyoba cxeli bitumis orjeradi wasmiT</t>
  </si>
  <si>
    <t>Txrilis darCenili nawilis Sevseba qviSa-xreSovani nareviT</t>
  </si>
  <si>
    <t>რკ/ბეტონის კიუვეტების მოწყობა სავალ ნაწილზე ზომით 40X40სმ</t>
  </si>
  <si>
    <r>
      <t xml:space="preserve">betoni </t>
    </r>
    <r>
      <rPr>
        <sz val="11"/>
        <rFont val="Arial"/>
        <family val="2"/>
      </rPr>
      <t>B-10</t>
    </r>
  </si>
  <si>
    <t>kuTxovana 75X75X6</t>
  </si>
  <si>
    <t>milkvadrati 16X16</t>
  </si>
  <si>
    <t>Sveleri 50X37X4.5</t>
  </si>
  <si>
    <t>gruntis ukuCayra TxrilSi mosworeba da fenebad datkepna</t>
  </si>
  <si>
    <t>Txrilis darCenili nawilis Sevseba qviSa-xreSovani nareviT da fenebad datvirTva. fr, 0-120 mm</t>
  </si>
  <si>
    <t>ტიპი I</t>
  </si>
  <si>
    <t>გვერდულები</t>
  </si>
  <si>
    <t xml:space="preserve">misayreli gverdulebis mowyoba qviSa-xreSovani nareviT (0-70mm), saS. sisqiT 20sm. </t>
  </si>
  <si>
    <t>ეზოში შესასვლელები (II ტიპის საგზაო სამოსით)</t>
  </si>
  <si>
    <r>
      <t xml:space="preserve">ლითონის მილების მოწყობა </t>
    </r>
    <r>
      <rPr>
        <b/>
        <sz val="11"/>
        <rFont val="Arial"/>
        <family val="2"/>
      </rPr>
      <t>d=377/6.5მმ</t>
    </r>
    <r>
      <rPr>
        <b/>
        <sz val="11"/>
        <rFont val="AcadNusx"/>
        <family val="0"/>
      </rPr>
      <t xml:space="preserve">. </t>
    </r>
  </si>
  <si>
    <t>qviSa-xreSovani narevis fenis mowyoba milis qveS sisqiT 10 sm.</t>
  </si>
  <si>
    <t>foladis mili d-377/6.5mm</t>
  </si>
  <si>
    <t>22-5-9</t>
  </si>
  <si>
    <t>qviSa-xreSovani narevis ukuCayra</t>
  </si>
  <si>
    <t>საფარის მოწყობა</t>
  </si>
  <si>
    <t>მიერთებები (I ტიპის საგზაო სამოსით)</t>
  </si>
  <si>
    <t>1_81_3</t>
  </si>
  <si>
    <t>გვერდულების მოწყობა</t>
  </si>
  <si>
    <t xml:space="preserve">sagzao niSnebis dayeneba liTonis dgarebze 76mm milebisagan-standartuli Suqamrekli sagzao niSnebi I da II tipiuri zomis, dafaruli maRali intensivobis prizmul-optikuri sistemis ,,IV" klasis webovani firiT erT sayrdenze  </t>
  </si>
  <si>
    <t xml:space="preserve"> __ ___________ 2019 weli</t>
  </si>
  <si>
    <t>ღერძი #1</t>
  </si>
  <si>
    <t>liTonis dgarebi-42c</t>
  </si>
  <si>
    <t>gamafrTxilebeli samkuTxa 700X700X700mm</t>
  </si>
  <si>
    <t>damatebiTi sainformacio marTkuTxa 350X700mm</t>
  </si>
  <si>
    <t>ღერძი #2</t>
  </si>
  <si>
    <t>liTonis dgarebi-6c</t>
  </si>
  <si>
    <t>ლოკალურ-რესურსული ხარჯთაღრიცხვა #1-2</t>
  </si>
  <si>
    <t>2.2</t>
  </si>
  <si>
    <t>lokaluri xarjTaRricxva #1-2</t>
  </si>
  <si>
    <t>samSeneblo samuSaoebi-RerZi #1</t>
  </si>
  <si>
    <t>samSeneblo samuSaoebi-RerZi #2</t>
  </si>
  <si>
    <r>
      <t>arsebuli miwisqveSa komunikaciebis Webis moyvana gzis niSnulze monoliTuri betoniT</t>
    </r>
    <r>
      <rPr>
        <b/>
        <sz val="11"/>
        <rFont val="Arial"/>
        <family val="2"/>
      </rPr>
      <t xml:space="preserve"> (B-20: F-100; W-6)</t>
    </r>
    <r>
      <rPr>
        <b/>
        <sz val="11"/>
        <rFont val="AcadNusx"/>
        <family val="0"/>
      </rPr>
      <t xml:space="preserve"> (betonis Srobis damaCqarebeli qimiuri danamatis gamoyenebiT.)</t>
    </r>
  </si>
  <si>
    <t>1-80-3</t>
  </si>
  <si>
    <t>27-9-4
miy.</t>
  </si>
  <si>
    <t>1-80-2</t>
  </si>
  <si>
    <t>avtogreideri saSualo 79 kvt-108 cx.Z.</t>
  </si>
  <si>
    <r>
      <t xml:space="preserve">22-5-16 miy. </t>
    </r>
    <r>
      <rPr>
        <b/>
        <sz val="11"/>
        <rFont val="Arial"/>
        <family val="2"/>
      </rPr>
      <t>K=0.6</t>
    </r>
  </si>
  <si>
    <t>22-1-1
miy.
k=0.6</t>
  </si>
  <si>
    <t>22-1-3
miy.
k=0.6</t>
  </si>
  <si>
    <t>23-23
miy.
k=0.6</t>
  </si>
  <si>
    <t>11a</t>
  </si>
  <si>
    <t>demontirebuli milebis gatana bazaze 5km-mde</t>
  </si>
  <si>
    <t>27-76
miy.</t>
  </si>
  <si>
    <t>_qviSa</t>
  </si>
  <si>
    <t>_bitumi</t>
  </si>
  <si>
    <t>RorRi</t>
  </si>
  <si>
    <t>_eqskavatori pnevmoTvlian svlaze 0.5m3</t>
  </si>
  <si>
    <t>1_80_3
miy.</t>
  </si>
  <si>
    <t>TviTmavali satkepni pnevmoTvlian svlaze 18t-mde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</si>
  <si>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</si>
  <si>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r>
      <t xml:space="preserve">saTavisebis portaluri kedlebis monoliTuri betonis fundamentisa da tanis mowyoba </t>
    </r>
    <r>
      <rPr>
        <b/>
        <sz val="11"/>
        <rFont val="Arial"/>
        <family val="2"/>
      </rPr>
      <t>B-22.5, F-200 W-6</t>
    </r>
  </si>
  <si>
    <r>
      <t xml:space="preserve">monoliTuri betonis parapetebis mowyoba </t>
    </r>
    <r>
      <rPr>
        <b/>
        <sz val="11"/>
        <rFont val="Arial"/>
        <family val="2"/>
      </rPr>
      <t>B-22.5, F-200 W-6</t>
    </r>
  </si>
  <si>
    <r>
      <t xml:space="preserve">betonis mosamzadebeli fena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 xml:space="preserve">-10sm, </t>
    </r>
    <r>
      <rPr>
        <b/>
        <sz val="11"/>
        <rFont val="Arial"/>
        <family val="2"/>
      </rPr>
      <t>B-1</t>
    </r>
    <r>
      <rPr>
        <b/>
        <sz val="11"/>
        <rFont val="AcadNusx"/>
        <family val="0"/>
      </rPr>
      <t>0</t>
    </r>
  </si>
  <si>
    <r>
      <t xml:space="preserve">safuZvlis zeda fenis mowyoba fraqciuli RorRiT (0-40mm)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>-10sm.</t>
    </r>
  </si>
  <si>
    <t>30-11-3</t>
  </si>
  <si>
    <t>xis mori</t>
  </si>
  <si>
    <t>30-48-2</t>
  </si>
  <si>
    <t>amwe saavtomobilo svlaze 6.3 t</t>
  </si>
  <si>
    <t>m/sT</t>
  </si>
  <si>
    <t>27-5-6
miy.</t>
  </si>
  <si>
    <t>bitumis mastika</t>
  </si>
  <si>
    <t>10a</t>
  </si>
  <si>
    <t>1-118-11</t>
  </si>
  <si>
    <t>ukan Cayrili gruntis datkepvna pnevmosatkepniT</t>
  </si>
  <si>
    <t>pnevmatiuri satkepni</t>
  </si>
  <si>
    <t>8a</t>
  </si>
  <si>
    <t>gruntis ukuCayra TxrilSi mosworeba</t>
  </si>
  <si>
    <t>27-11-2
27-11-4</t>
  </si>
  <si>
    <t>27-39-1,2
27-40-1,2</t>
  </si>
  <si>
    <t>27-39-1
27-40-1</t>
  </si>
  <si>
    <r>
      <t xml:space="preserve">foladis milis SeZena-montaJi </t>
    </r>
    <r>
      <rPr>
        <b/>
        <sz val="11"/>
        <color indexed="8"/>
        <rFont val="Times New Roman"/>
        <family val="1"/>
      </rPr>
      <t>d</t>
    </r>
    <r>
      <rPr>
        <b/>
        <sz val="11"/>
        <color indexed="8"/>
        <rFont val="LitNusx"/>
        <family val="0"/>
      </rPr>
      <t xml:space="preserve">=377/6.5mm  </t>
    </r>
  </si>
  <si>
    <r>
      <t xml:space="preserve">saTavisebis mowyoba monoliTuri betoniT </t>
    </r>
    <r>
      <rPr>
        <b/>
        <sz val="11"/>
        <rFont val="Arial"/>
        <family val="2"/>
      </rPr>
      <t>B-22.5, F-200 W-6</t>
    </r>
  </si>
  <si>
    <r>
      <t xml:space="preserve">safuZvlis mowyoba fraqciuli RorRiT (0-40mm)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>-15sm.</t>
    </r>
  </si>
  <si>
    <t>27-5-6</t>
  </si>
  <si>
    <t>amwe saavtomobilo svlaze 3 tn-mde</t>
  </si>
  <si>
    <t>1-112-1
1-112-4
1-112-7
1-114-1</t>
  </si>
  <si>
    <t>amoZirkva amomZirkveli momgrovebeli 79 kvt (108 cx.Z.)</t>
  </si>
  <si>
    <t>focxi buCqnaris</t>
  </si>
  <si>
    <t>traqtori 79 kvt (108 cx.Z.)</t>
  </si>
  <si>
    <t xml:space="preserve">kompresori moZravi Sida wvis ZraviT dizelze </t>
  </si>
  <si>
    <t>gruntis gatana nayarSi 25km-mde</t>
  </si>
  <si>
    <r>
      <t xml:space="preserve">portaluri kedlis mowyoba monoliTuri betoniT </t>
    </r>
    <r>
      <rPr>
        <b/>
        <sz val="11"/>
        <rFont val="Arial"/>
        <family val="2"/>
      </rPr>
      <t>B-22.5, F-200 W-6</t>
    </r>
  </si>
  <si>
    <r>
      <t xml:space="preserve">foladis milis SeZena-montaJi </t>
    </r>
    <r>
      <rPr>
        <b/>
        <sz val="11"/>
        <color indexed="8"/>
        <rFont val="Times New Roman"/>
        <family val="1"/>
      </rPr>
      <t>d</t>
    </r>
    <r>
      <rPr>
        <b/>
        <sz val="11"/>
        <color indexed="8"/>
        <rFont val="LitNusx"/>
        <family val="0"/>
      </rPr>
      <t xml:space="preserve">=530/9.0mm  </t>
    </r>
  </si>
  <si>
    <t>gruntis gatana nayarSi 25km-მდე</t>
  </si>
  <si>
    <t>23-1-3
miy.</t>
  </si>
  <si>
    <t>8-7-5
miy.</t>
  </si>
  <si>
    <t xml:space="preserve">betonis transportireba 25km-mde </t>
  </si>
  <si>
    <t>liTonis dgarebis transportireba 25km-mde</t>
  </si>
  <si>
    <t xml:space="preserve">asfaltis transportireba 25km-mde </t>
  </si>
  <si>
    <t xml:space="preserve">bitumis transportireba 25km-mde </t>
  </si>
  <si>
    <t>bitumis transportireba 25km-mde</t>
  </si>
  <si>
    <t xml:space="preserve">RorRis transportireba 25km-mde </t>
  </si>
  <si>
    <t xml:space="preserve">qviSa-xreSovani narevis transportireba 25km-mde </t>
  </si>
  <si>
    <t>qviSa-xreSovani narevis transportireba 25km-mde</t>
  </si>
  <si>
    <t xml:space="preserve">liTonis transportireba 25km-mde </t>
  </si>
  <si>
    <t xml:space="preserve">anakrebi rk/betonis kiuvetebis transportireba 25km-mde </t>
  </si>
  <si>
    <t xml:space="preserve">milis transportireba 25km-mde </t>
  </si>
  <si>
    <t>betonis transportireba 25km-mde</t>
  </si>
  <si>
    <t>asfaltis transportireba 25km-mde</t>
  </si>
  <si>
    <t>RorRis transportireba 25km-mde</t>
  </si>
  <si>
    <t>liTonis transportireba 25km-mde</t>
  </si>
  <si>
    <t>anakrebi rk/betonis kiuvetebis transportireba 25km-mde</t>
  </si>
  <si>
    <t xml:space="preserve">betonis parapetebis transportireba 25km-mde </t>
  </si>
  <si>
    <t>milis transportireba 25km-mde</t>
  </si>
  <si>
    <t>bitumis transportireba 25 km-mde</t>
  </si>
  <si>
    <t xml:space="preserve">qvis transportireba 25km-mde </t>
  </si>
  <si>
    <t>amwe saavtomobilo svlaze 16tn-mde</t>
  </si>
  <si>
    <t>damatebiTi Rirebulebis gadasaxadi  %</t>
  </si>
  <si>
    <t>gauTvaliswinebeli xarjebi 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</si>
</sst>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_(* #,##0.000_);_(* \(#,##0.000\);_(* &quot;-&quot;???_);_(@_)"/>
    <numFmt numFmtId="196" formatCode="0.00000000"/>
  </numFmts>
  <fonts count="88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2"/>
      <name val="Arial"/>
      <family val="2"/>
    </font>
    <font>
      <b/>
      <vertAlign val="superscript"/>
      <sz val="11"/>
      <color indexed="8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1"/>
      <color indexed="8"/>
      <name val="Times New Roman"/>
      <family val="1"/>
    </font>
    <font>
      <b/>
      <sz val="11"/>
      <color indexed="8"/>
      <name val="LitNusx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indexed="9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cadNusx"/>
      <family val="0"/>
    </font>
    <font>
      <sz val="10"/>
      <color theme="0"/>
      <name val="AcadNusx"/>
      <family val="0"/>
    </font>
    <font>
      <sz val="11"/>
      <color theme="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327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1" fillId="0" borderId="0" xfId="71" applyFont="1" applyBorder="1" applyAlignment="1">
      <alignment horizontal="center" vertical="top"/>
      <protection/>
    </xf>
    <xf numFmtId="0" fontId="8" fillId="0" borderId="0" xfId="71" applyFont="1" applyBorder="1" applyAlignment="1">
      <alignment horizontal="center" vertical="top"/>
      <protection/>
    </xf>
    <xf numFmtId="49" fontId="5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15" fillId="0" borderId="0" xfId="71" applyFont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89" fontId="8" fillId="33" borderId="1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88" fontId="8" fillId="33" borderId="16" xfId="0" applyNumberFormat="1" applyFont="1" applyFill="1" applyBorder="1" applyAlignment="1">
      <alignment horizontal="center" vertical="center"/>
    </xf>
    <xf numFmtId="192" fontId="8" fillId="33" borderId="16" xfId="0" applyNumberFormat="1" applyFont="1" applyFill="1" applyBorder="1" applyAlignment="1">
      <alignment horizontal="center" vertical="center"/>
    </xf>
    <xf numFmtId="0" fontId="15" fillId="33" borderId="16" xfId="71" applyFont="1" applyFill="1" applyBorder="1" applyAlignment="1">
      <alignment horizontal="center" vertical="center" wrapText="1"/>
      <protection/>
    </xf>
    <xf numFmtId="0" fontId="5" fillId="0" borderId="0" xfId="71" applyFont="1" applyBorder="1">
      <alignment/>
      <protection/>
    </xf>
    <xf numFmtId="0" fontId="5" fillId="0" borderId="0" xfId="71" applyFont="1" applyBorder="1" applyAlignment="1">
      <alignment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1" fillId="0" borderId="0" xfId="71" applyFont="1" applyAlignment="1">
      <alignment horizontal="left" vertical="center"/>
      <protection/>
    </xf>
    <xf numFmtId="0" fontId="15" fillId="33" borderId="16" xfId="71" applyFont="1" applyFill="1" applyBorder="1" applyAlignment="1">
      <alignment horizontal="left" vertical="center" wrapText="1"/>
      <protection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12" fillId="0" borderId="0" xfId="77">
      <alignment/>
      <protection/>
    </xf>
    <xf numFmtId="0" fontId="26" fillId="0" borderId="0" xfId="77" applyFont="1" applyAlignment="1">
      <alignment/>
      <protection/>
    </xf>
    <xf numFmtId="0" fontId="25" fillId="0" borderId="0" xfId="77" applyFont="1" applyAlignment="1">
      <alignment horizontal="left"/>
      <protection/>
    </xf>
    <xf numFmtId="0" fontId="30" fillId="0" borderId="18" xfId="77" applyNumberFormat="1" applyFont="1" applyBorder="1" applyAlignment="1">
      <alignment horizontal="center" vertical="center" wrapText="1"/>
      <protection/>
    </xf>
    <xf numFmtId="0" fontId="30" fillId="0" borderId="11" xfId="77" applyNumberFormat="1" applyFont="1" applyBorder="1" applyAlignment="1">
      <alignment horizontal="center" vertical="center" wrapText="1"/>
      <protection/>
    </xf>
    <xf numFmtId="0" fontId="30" fillId="0" borderId="12" xfId="77" applyNumberFormat="1" applyFont="1" applyBorder="1" applyAlignment="1">
      <alignment horizontal="center" vertical="center" wrapText="1"/>
      <protection/>
    </xf>
    <xf numFmtId="0" fontId="9" fillId="0" borderId="19" xfId="77" applyNumberFormat="1" applyFont="1" applyBorder="1" applyAlignment="1">
      <alignment horizontal="center" vertical="center" wrapText="1"/>
      <protection/>
    </xf>
    <xf numFmtId="2" fontId="32" fillId="0" borderId="20" xfId="77" applyNumberFormat="1" applyFont="1" applyBorder="1" applyAlignment="1">
      <alignment horizontal="center" vertical="center" wrapText="1"/>
      <protection/>
    </xf>
    <xf numFmtId="0" fontId="27" fillId="0" borderId="20" xfId="77" applyNumberFormat="1" applyFont="1" applyBorder="1" applyAlignment="1">
      <alignment horizontal="center" vertical="center" wrapText="1"/>
      <protection/>
    </xf>
    <xf numFmtId="2" fontId="30" fillId="0" borderId="20" xfId="77" applyNumberFormat="1" applyFont="1" applyBorder="1" applyAlignment="1">
      <alignment horizontal="center" vertical="center" wrapText="1"/>
      <protection/>
    </xf>
    <xf numFmtId="2" fontId="30" fillId="0" borderId="10" xfId="77" applyNumberFormat="1" applyFont="1" applyBorder="1" applyAlignment="1">
      <alignment horizontal="center" vertical="center" wrapText="1"/>
      <protection/>
    </xf>
    <xf numFmtId="0" fontId="9" fillId="0" borderId="15" xfId="77" applyNumberFormat="1" applyFont="1" applyBorder="1" applyAlignment="1">
      <alignment horizontal="center" vertical="center" wrapText="1"/>
      <protection/>
    </xf>
    <xf numFmtId="2" fontId="32" fillId="0" borderId="16" xfId="77" applyNumberFormat="1" applyFont="1" applyBorder="1" applyAlignment="1">
      <alignment horizontal="center" vertical="center" wrapText="1"/>
      <protection/>
    </xf>
    <xf numFmtId="2" fontId="27" fillId="0" borderId="16" xfId="77" applyNumberFormat="1" applyFont="1" applyBorder="1" applyAlignment="1">
      <alignment horizontal="center" vertical="center" wrapText="1"/>
      <protection/>
    </xf>
    <xf numFmtId="2" fontId="30" fillId="0" borderId="16" xfId="77" applyNumberFormat="1" applyFont="1" applyBorder="1" applyAlignment="1">
      <alignment horizontal="center" vertical="center" wrapText="1"/>
      <protection/>
    </xf>
    <xf numFmtId="2" fontId="30" fillId="0" borderId="21" xfId="77" applyNumberFormat="1" applyFont="1" applyBorder="1" applyAlignment="1">
      <alignment horizontal="center" vertical="center" wrapText="1"/>
      <protection/>
    </xf>
    <xf numFmtId="49" fontId="9" fillId="0" borderId="18" xfId="77" applyNumberFormat="1" applyFont="1" applyBorder="1" applyAlignment="1">
      <alignment horizontal="center" vertical="center" wrapText="1"/>
      <protection/>
    </xf>
    <xf numFmtId="2" fontId="30" fillId="0" borderId="11" xfId="77" applyNumberFormat="1" applyFont="1" applyBorder="1" applyAlignment="1">
      <alignment horizontal="center" vertical="center" wrapText="1"/>
      <protection/>
    </xf>
    <xf numFmtId="2" fontId="26" fillId="0" borderId="16" xfId="77" applyNumberFormat="1" applyFont="1" applyBorder="1" applyAlignment="1">
      <alignment horizontal="center" vertical="center" wrapText="1"/>
      <protection/>
    </xf>
    <xf numFmtId="0" fontId="33" fillId="33" borderId="0" xfId="93" applyFont="1" applyFill="1" applyBorder="1" applyAlignment="1">
      <alignment/>
      <protection/>
    </xf>
    <xf numFmtId="0" fontId="34" fillId="0" borderId="0" xfId="77" applyFont="1" applyBorder="1">
      <alignment/>
      <protection/>
    </xf>
    <xf numFmtId="0" fontId="34" fillId="0" borderId="0" xfId="77" applyFont="1">
      <alignment/>
      <protection/>
    </xf>
    <xf numFmtId="0" fontId="32" fillId="0" borderId="15" xfId="77" applyNumberFormat="1" applyFont="1" applyBorder="1" applyAlignment="1">
      <alignment horizontal="center" vertical="center" wrapText="1"/>
      <protection/>
    </xf>
    <xf numFmtId="2" fontId="27" fillId="0" borderId="16" xfId="77" applyNumberFormat="1" applyFont="1" applyBorder="1" applyAlignment="1">
      <alignment horizontal="center" vertical="center" wrapText="1"/>
      <protection/>
    </xf>
    <xf numFmtId="2" fontId="30" fillId="0" borderId="11" xfId="77" applyNumberFormat="1" applyFont="1" applyBorder="1" applyAlignment="1">
      <alignment horizontal="center" vertical="center" wrapText="1"/>
      <protection/>
    </xf>
    <xf numFmtId="2" fontId="27" fillId="0" borderId="11" xfId="77" applyNumberFormat="1" applyFont="1" applyBorder="1" applyAlignment="1">
      <alignment horizontal="center" vertical="center" wrapText="1"/>
      <protection/>
    </xf>
    <xf numFmtId="188" fontId="8" fillId="33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0" borderId="17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0" fontId="8" fillId="0" borderId="14" xfId="77" applyNumberFormat="1" applyFont="1" applyBorder="1" applyAlignment="1">
      <alignment horizontal="center" vertical="center" wrapText="1"/>
      <protection/>
    </xf>
    <xf numFmtId="0" fontId="9" fillId="0" borderId="22" xfId="77" applyNumberFormat="1" applyFont="1" applyBorder="1" applyAlignment="1">
      <alignment horizontal="center" vertical="center" wrapText="1"/>
      <protection/>
    </xf>
    <xf numFmtId="2" fontId="32" fillId="0" borderId="23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30" fillId="0" borderId="16" xfId="77" applyNumberFormat="1" applyFont="1" applyBorder="1" applyAlignment="1">
      <alignment horizontal="center" vertical="center" wrapText="1"/>
      <protection/>
    </xf>
    <xf numFmtId="49" fontId="9" fillId="0" borderId="15" xfId="77" applyNumberFormat="1" applyFont="1" applyBorder="1" applyAlignment="1">
      <alignment horizontal="center" vertical="center" wrapText="1"/>
      <protection/>
    </xf>
    <xf numFmtId="2" fontId="26" fillId="0" borderId="16" xfId="77" applyNumberFormat="1" applyFont="1" applyBorder="1" applyAlignment="1">
      <alignment horizontal="left" vertical="center" wrapText="1"/>
      <protection/>
    </xf>
    <xf numFmtId="2" fontId="26" fillId="0" borderId="11" xfId="77" applyNumberFormat="1" applyFont="1" applyBorder="1" applyAlignment="1">
      <alignment horizontal="left" vertical="center" wrapText="1"/>
      <protection/>
    </xf>
    <xf numFmtId="4" fontId="9" fillId="33" borderId="16" xfId="93" applyNumberFormat="1" applyFont="1" applyFill="1" applyBorder="1" applyAlignment="1">
      <alignment horizontal="center"/>
      <protection/>
    </xf>
    <xf numFmtId="4" fontId="9" fillId="33" borderId="11" xfId="93" applyNumberFormat="1" applyFont="1" applyFill="1" applyBorder="1" applyAlignment="1">
      <alignment horizontal="center"/>
      <protection/>
    </xf>
    <xf numFmtId="4" fontId="8" fillId="0" borderId="23" xfId="77" applyNumberFormat="1" applyFont="1" applyBorder="1" applyAlignment="1">
      <alignment horizontal="center" vertical="center" wrapText="1"/>
      <protection/>
    </xf>
    <xf numFmtId="4" fontId="8" fillId="0" borderId="16" xfId="77" applyNumberFormat="1" applyFont="1" applyBorder="1" applyAlignment="1">
      <alignment horizontal="center" vertical="center" wrapText="1"/>
      <protection/>
    </xf>
    <xf numFmtId="4" fontId="9" fillId="0" borderId="16" xfId="77" applyNumberFormat="1" applyFont="1" applyBorder="1" applyAlignment="1">
      <alignment horizontal="center" vertical="center" wrapText="1"/>
      <protection/>
    </xf>
    <xf numFmtId="4" fontId="9" fillId="0" borderId="11" xfId="77" applyNumberFormat="1" applyFont="1" applyBorder="1" applyAlignment="1">
      <alignment horizontal="center" vertical="center" wrapText="1"/>
      <protection/>
    </xf>
    <xf numFmtId="4" fontId="8" fillId="34" borderId="16" xfId="93" applyNumberFormat="1" applyFont="1" applyFill="1" applyBorder="1" applyAlignment="1">
      <alignment horizontal="center" vertical="center"/>
      <protection/>
    </xf>
    <xf numFmtId="4" fontId="8" fillId="34" borderId="11" xfId="93" applyNumberFormat="1" applyFont="1" applyFill="1" applyBorder="1" applyAlignment="1">
      <alignment horizontal="center" vertical="center"/>
      <protection/>
    </xf>
    <xf numFmtId="4" fontId="9" fillId="34" borderId="23" xfId="77" applyNumberFormat="1" applyFont="1" applyFill="1" applyBorder="1" applyAlignment="1">
      <alignment horizontal="center" vertical="center" wrapText="1"/>
      <protection/>
    </xf>
    <xf numFmtId="4" fontId="8" fillId="34" borderId="21" xfId="93" applyNumberFormat="1" applyFont="1" applyFill="1" applyBorder="1" applyAlignment="1">
      <alignment horizontal="center" vertical="center"/>
      <protection/>
    </xf>
    <xf numFmtId="4" fontId="8" fillId="34" borderId="12" xfId="93" applyNumberFormat="1" applyFont="1" applyFill="1" applyBorder="1" applyAlignment="1">
      <alignment horizontal="center" vertical="center"/>
      <protection/>
    </xf>
    <xf numFmtId="4" fontId="9" fillId="34" borderId="24" xfId="77" applyNumberFormat="1" applyFont="1" applyFill="1" applyBorder="1" applyAlignment="1">
      <alignment horizontal="center" vertical="center" wrapText="1"/>
      <protection/>
    </xf>
    <xf numFmtId="4" fontId="8" fillId="34" borderId="21" xfId="77" applyNumberFormat="1" applyFont="1" applyFill="1" applyBorder="1" applyAlignment="1">
      <alignment horizontal="center" vertical="center" wrapText="1"/>
      <protection/>
    </xf>
    <xf numFmtId="4" fontId="9" fillId="34" borderId="21" xfId="77" applyNumberFormat="1" applyFont="1" applyFill="1" applyBorder="1" applyAlignment="1">
      <alignment horizontal="center" vertical="center" wrapText="1"/>
      <protection/>
    </xf>
    <xf numFmtId="4" fontId="9" fillId="34" borderId="12" xfId="77" applyNumberFormat="1" applyFont="1" applyFill="1" applyBorder="1" applyAlignment="1">
      <alignment horizontal="center" vertical="center" wrapText="1"/>
      <protection/>
    </xf>
    <xf numFmtId="4" fontId="11" fillId="34" borderId="0" xfId="77" applyNumberFormat="1" applyFont="1" applyFill="1" applyAlignment="1">
      <alignment/>
      <protection/>
    </xf>
    <xf numFmtId="43" fontId="8" fillId="33" borderId="16" xfId="42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 wrapText="1"/>
    </xf>
    <xf numFmtId="0" fontId="5" fillId="33" borderId="0" xfId="71" applyFont="1" applyFill="1">
      <alignment/>
      <protection/>
    </xf>
    <xf numFmtId="0" fontId="8" fillId="33" borderId="15" xfId="71" applyFont="1" applyFill="1" applyBorder="1" applyAlignment="1">
      <alignment horizontal="center" vertical="top"/>
      <protection/>
    </xf>
    <xf numFmtId="49" fontId="5" fillId="33" borderId="16" xfId="71" applyNumberFormat="1" applyFont="1" applyFill="1" applyBorder="1" applyAlignment="1">
      <alignment horizontal="center" vertical="top" wrapText="1"/>
      <protection/>
    </xf>
    <xf numFmtId="184" fontId="16" fillId="33" borderId="16" xfId="71" applyNumberFormat="1" applyFont="1" applyFill="1" applyBorder="1" applyAlignment="1">
      <alignment horizontal="center" vertical="center" wrapText="1"/>
      <protection/>
    </xf>
    <xf numFmtId="0" fontId="17" fillId="33" borderId="16" xfId="0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94" applyFont="1" applyFill="1" applyBorder="1" applyAlignment="1">
      <alignment horizontal="left" vertical="center" wrapText="1"/>
      <protection/>
    </xf>
    <xf numFmtId="0" fontId="5" fillId="33" borderId="16" xfId="94" applyNumberFormat="1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 quotePrefix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15" fillId="33" borderId="16" xfId="71" applyFont="1" applyFill="1" applyBorder="1" applyAlignment="1">
      <alignment vertical="center" wrapText="1"/>
      <protection/>
    </xf>
    <xf numFmtId="0" fontId="15" fillId="33" borderId="16" xfId="71" applyFont="1" applyFill="1" applyBorder="1" applyAlignment="1">
      <alignment horizontal="center" vertical="center"/>
      <protection/>
    </xf>
    <xf numFmtId="0" fontId="9" fillId="33" borderId="16" xfId="71" applyFont="1" applyFill="1" applyBorder="1" applyAlignment="1">
      <alignment horizontal="center" vertical="center"/>
      <protection/>
    </xf>
    <xf numFmtId="0" fontId="13" fillId="33" borderId="16" xfId="0" applyFont="1" applyFill="1" applyBorder="1" applyAlignment="1">
      <alignment horizontal="center" vertical="center" wrapText="1"/>
    </xf>
    <xf numFmtId="0" fontId="5" fillId="33" borderId="16" xfId="71" applyFont="1" applyFill="1" applyBorder="1" applyAlignment="1">
      <alignment horizontal="center" vertical="center" wrapText="1"/>
      <protection/>
    </xf>
    <xf numFmtId="0" fontId="8" fillId="33" borderId="16" xfId="71" applyFont="1" applyFill="1" applyBorder="1" applyAlignment="1">
      <alignment horizontal="center" vertical="center"/>
      <protection/>
    </xf>
    <xf numFmtId="184" fontId="16" fillId="33" borderId="16" xfId="71" applyNumberFormat="1" applyFont="1" applyFill="1" applyBorder="1" applyAlignment="1">
      <alignment horizontal="center" vertical="center" wrapText="1"/>
      <protection/>
    </xf>
    <xf numFmtId="0" fontId="15" fillId="33" borderId="11" xfId="71" applyFont="1" applyFill="1" applyBorder="1" applyAlignment="1">
      <alignment vertical="center" wrapText="1"/>
      <protection/>
    </xf>
    <xf numFmtId="0" fontId="15" fillId="33" borderId="11" xfId="71" applyFont="1" applyFill="1" applyBorder="1" applyAlignment="1">
      <alignment horizontal="center" vertical="center"/>
      <protection/>
    </xf>
    <xf numFmtId="0" fontId="9" fillId="33" borderId="11" xfId="71" applyFont="1" applyFill="1" applyBorder="1" applyAlignment="1">
      <alignment horizontal="center" vertical="center"/>
      <protection/>
    </xf>
    <xf numFmtId="0" fontId="8" fillId="33" borderId="22" xfId="0" applyFont="1" applyFill="1" applyBorder="1" applyAlignment="1">
      <alignment horizontal="center" vertical="top"/>
    </xf>
    <xf numFmtId="49" fontId="5" fillId="33" borderId="23" xfId="0" applyNumberFormat="1" applyFont="1" applyFill="1" applyBorder="1" applyAlignment="1">
      <alignment horizontal="center" vertical="top" wrapText="1"/>
    </xf>
    <xf numFmtId="0" fontId="15" fillId="33" borderId="23" xfId="71" applyFont="1" applyFill="1" applyBorder="1" applyAlignment="1">
      <alignment vertical="center" wrapText="1"/>
      <protection/>
    </xf>
    <xf numFmtId="0" fontId="15" fillId="33" borderId="23" xfId="0" applyFont="1" applyFill="1" applyBorder="1" applyAlignment="1">
      <alignment horizontal="center" vertical="center"/>
    </xf>
    <xf numFmtId="0" fontId="5" fillId="33" borderId="0" xfId="71" applyFont="1" applyFill="1" applyBorder="1">
      <alignment/>
      <protection/>
    </xf>
    <xf numFmtId="0" fontId="9" fillId="33" borderId="15" xfId="71" applyFont="1" applyFill="1" applyBorder="1" applyAlignment="1">
      <alignment horizontal="center" vertical="top"/>
      <protection/>
    </xf>
    <xf numFmtId="49" fontId="15" fillId="33" borderId="16" xfId="71" applyNumberFormat="1" applyFont="1" applyFill="1" applyBorder="1" applyAlignment="1">
      <alignment horizontal="center" vertical="top" wrapText="1"/>
      <protection/>
    </xf>
    <xf numFmtId="0" fontId="5" fillId="33" borderId="16" xfId="71" applyFont="1" applyFill="1" applyBorder="1" applyAlignment="1">
      <alignment vertical="center"/>
      <protection/>
    </xf>
    <xf numFmtId="0" fontId="5" fillId="33" borderId="16" xfId="71" applyFont="1" applyFill="1" applyBorder="1" applyAlignment="1">
      <alignment horizontal="center" vertical="center"/>
      <protection/>
    </xf>
    <xf numFmtId="0" fontId="15" fillId="33" borderId="16" xfId="71" applyFont="1" applyFill="1" applyBorder="1" applyAlignment="1">
      <alignment vertical="center"/>
      <protection/>
    </xf>
    <xf numFmtId="0" fontId="9" fillId="33" borderId="18" xfId="71" applyFont="1" applyFill="1" applyBorder="1" applyAlignment="1">
      <alignment horizontal="center" vertical="top"/>
      <protection/>
    </xf>
    <xf numFmtId="49" fontId="15" fillId="33" borderId="11" xfId="71" applyNumberFormat="1" applyFont="1" applyFill="1" applyBorder="1" applyAlignment="1">
      <alignment horizontal="center" vertical="top" wrapText="1"/>
      <protection/>
    </xf>
    <xf numFmtId="0" fontId="15" fillId="33" borderId="11" xfId="0" applyFont="1" applyFill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0" fontId="15" fillId="33" borderId="0" xfId="71" applyFont="1" applyFill="1">
      <alignment/>
      <protection/>
    </xf>
    <xf numFmtId="2" fontId="15" fillId="33" borderId="16" xfId="94" applyNumberFormat="1" applyFont="1" applyFill="1" applyBorder="1" applyAlignment="1">
      <alignment horizontal="center" vertical="center" wrapText="1"/>
      <protection/>
    </xf>
    <xf numFmtId="49" fontId="15" fillId="33" borderId="16" xfId="94" applyNumberFormat="1" applyFont="1" applyFill="1" applyBorder="1" applyAlignment="1">
      <alignment horizontal="center" vertical="center" wrapText="1"/>
      <protection/>
    </xf>
    <xf numFmtId="14" fontId="15" fillId="33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top" wrapText="1"/>
    </xf>
    <xf numFmtId="2" fontId="9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49" fontId="15" fillId="34" borderId="16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189" fontId="8" fillId="36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 wrapText="1"/>
    </xf>
    <xf numFmtId="43" fontId="8" fillId="34" borderId="16" xfId="42" applyFont="1" applyFill="1" applyBorder="1" applyAlignment="1">
      <alignment horizontal="center" vertical="center"/>
    </xf>
    <xf numFmtId="188" fontId="8" fillId="34" borderId="16" xfId="0" applyNumberFormat="1" applyFont="1" applyFill="1" applyBorder="1" applyAlignment="1">
      <alignment horizontal="center" vertical="center"/>
    </xf>
    <xf numFmtId="2" fontId="15" fillId="34" borderId="16" xfId="94" applyNumberFormat="1" applyFont="1" applyFill="1" applyBorder="1" applyAlignment="1">
      <alignment horizontal="center" vertical="center" wrapText="1"/>
      <protection/>
    </xf>
    <xf numFmtId="189" fontId="8" fillId="34" borderId="16" xfId="0" applyNumberFormat="1" applyFont="1" applyFill="1" applyBorder="1" applyAlignment="1">
      <alignment horizontal="center" vertical="center"/>
    </xf>
    <xf numFmtId="192" fontId="8" fillId="34" borderId="16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center" vertical="center"/>
    </xf>
    <xf numFmtId="188" fontId="9" fillId="34" borderId="16" xfId="0" applyNumberFormat="1" applyFont="1" applyFill="1" applyBorder="1" applyAlignment="1">
      <alignment horizontal="center" vertical="center"/>
    </xf>
    <xf numFmtId="49" fontId="15" fillId="34" borderId="16" xfId="94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14" fontId="15" fillId="36" borderId="16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left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top" wrapText="1"/>
    </xf>
    <xf numFmtId="189" fontId="9" fillId="36" borderId="16" xfId="0" applyNumberFormat="1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top" wrapText="1"/>
    </xf>
    <xf numFmtId="0" fontId="19" fillId="36" borderId="16" xfId="0" applyFont="1" applyFill="1" applyBorder="1" applyAlignment="1" quotePrefix="1">
      <alignment horizontal="center" vertical="top" wrapText="1"/>
    </xf>
    <xf numFmtId="0" fontId="5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horizontal="center" vertical="top" wrapText="1"/>
    </xf>
    <xf numFmtId="2" fontId="8" fillId="36" borderId="16" xfId="0" applyNumberFormat="1" applyFont="1" applyFill="1" applyBorder="1" applyAlignment="1">
      <alignment horizontal="center" vertical="center"/>
    </xf>
    <xf numFmtId="188" fontId="8" fillId="36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 quotePrefix="1">
      <alignment horizontal="center" vertical="center" wrapText="1"/>
    </xf>
    <xf numFmtId="188" fontId="9" fillId="33" borderId="16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0" fontId="15" fillId="34" borderId="16" xfId="71" applyFont="1" applyFill="1" applyBorder="1" applyAlignment="1">
      <alignment vertical="center" wrapText="1"/>
      <protection/>
    </xf>
    <xf numFmtId="4" fontId="5" fillId="34" borderId="16" xfId="0" applyNumberFormat="1" applyFont="1" applyFill="1" applyBorder="1" applyAlignment="1">
      <alignment vertical="top" wrapText="1"/>
    </xf>
    <xf numFmtId="0" fontId="17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vertical="center" wrapText="1"/>
    </xf>
    <xf numFmtId="2" fontId="15" fillId="33" borderId="16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left" vertical="center" wrapText="1"/>
    </xf>
    <xf numFmtId="0" fontId="37" fillId="34" borderId="16" xfId="93" applyFont="1" applyFill="1" applyBorder="1" applyAlignment="1">
      <alignment horizontal="center" vertical="center"/>
      <protection/>
    </xf>
    <xf numFmtId="2" fontId="37" fillId="34" borderId="16" xfId="93" applyNumberFormat="1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49" fontId="39" fillId="34" borderId="16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2" fontId="37" fillId="34" borderId="16" xfId="0" applyNumberFormat="1" applyFont="1" applyFill="1" applyBorder="1" applyAlignment="1">
      <alignment horizontal="left" vertical="center" wrapText="1"/>
    </xf>
    <xf numFmtId="2" fontId="37" fillId="0" borderId="16" xfId="0" applyNumberFormat="1" applyFont="1" applyFill="1" applyBorder="1" applyAlignment="1">
      <alignment horizontal="center" vertical="center"/>
    </xf>
    <xf numFmtId="188" fontId="37" fillId="34" borderId="16" xfId="93" applyNumberFormat="1" applyFont="1" applyFill="1" applyBorder="1" applyAlignment="1">
      <alignment horizontal="center" vertical="center"/>
      <protection/>
    </xf>
    <xf numFmtId="2" fontId="8" fillId="34" borderId="16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14" fontId="39" fillId="34" borderId="16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2" fontId="9" fillId="34" borderId="16" xfId="0" applyNumberFormat="1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19" fillId="34" borderId="16" xfId="0" applyFont="1" applyFill="1" applyBorder="1" applyAlignment="1" quotePrefix="1">
      <alignment horizontal="center" vertical="center" wrapText="1"/>
    </xf>
    <xf numFmtId="189" fontId="9" fillId="34" borderId="16" xfId="0" applyNumberFormat="1" applyFont="1" applyFill="1" applyBorder="1" applyAlignment="1">
      <alignment horizontal="center" vertical="center"/>
    </xf>
    <xf numFmtId="188" fontId="9" fillId="34" borderId="16" xfId="0" applyNumberFormat="1" applyFont="1" applyFill="1" applyBorder="1" applyAlignment="1">
      <alignment horizontal="center" vertical="center" wrapText="1"/>
    </xf>
    <xf numFmtId="192" fontId="9" fillId="33" borderId="16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188" fontId="9" fillId="33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top" wrapText="1"/>
    </xf>
    <xf numFmtId="189" fontId="9" fillId="34" borderId="16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 quotePrefix="1">
      <alignment horizontal="center" vertical="center" wrapText="1"/>
    </xf>
    <xf numFmtId="49" fontId="82" fillId="34" borderId="16" xfId="94" applyNumberFormat="1" applyFont="1" applyFill="1" applyBorder="1" applyAlignment="1">
      <alignment horizontal="center" vertical="center" wrapText="1"/>
      <protection/>
    </xf>
    <xf numFmtId="0" fontId="1" fillId="34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89" fontId="9" fillId="33" borderId="16" xfId="0" applyNumberFormat="1" applyFont="1" applyFill="1" applyBorder="1" applyAlignment="1">
      <alignment horizontal="center" vertical="center" wrapText="1"/>
    </xf>
    <xf numFmtId="0" fontId="39" fillId="34" borderId="16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left" vertical="center" wrapText="1"/>
    </xf>
    <xf numFmtId="43" fontId="9" fillId="0" borderId="16" xfId="42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 quotePrefix="1">
      <alignment horizontal="center" vertical="top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3" fontId="8" fillId="0" borderId="20" xfId="42" applyFont="1" applyFill="1" applyBorder="1" applyAlignment="1">
      <alignment horizontal="center" vertical="center"/>
    </xf>
    <xf numFmtId="43" fontId="8" fillId="0" borderId="10" xfId="42" applyFont="1" applyFill="1" applyBorder="1" applyAlignment="1">
      <alignment horizontal="center" vertical="center"/>
    </xf>
    <xf numFmtId="43" fontId="16" fillId="0" borderId="16" xfId="42" applyFont="1" applyFill="1" applyBorder="1" applyAlignment="1">
      <alignment horizontal="center" vertical="center" wrapText="1"/>
    </xf>
    <xf numFmtId="43" fontId="16" fillId="0" borderId="21" xfId="42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horizontal="center" vertical="center" wrapText="1"/>
    </xf>
    <xf numFmtId="43" fontId="8" fillId="0" borderId="21" xfId="42" applyFont="1" applyFill="1" applyBorder="1" applyAlignment="1">
      <alignment horizontal="center" vertical="center" wrapText="1"/>
    </xf>
    <xf numFmtId="43" fontId="8" fillId="0" borderId="16" xfId="42" applyFont="1" applyFill="1" applyBorder="1" applyAlignment="1">
      <alignment horizontal="center" vertical="center"/>
    </xf>
    <xf numFmtId="43" fontId="8" fillId="0" borderId="21" xfId="42" applyFont="1" applyFill="1" applyBorder="1" applyAlignment="1">
      <alignment horizontal="center" vertical="center"/>
    </xf>
    <xf numFmtId="43" fontId="9" fillId="0" borderId="16" xfId="42" applyFont="1" applyFill="1" applyBorder="1" applyAlignment="1">
      <alignment horizontal="center" vertical="center"/>
    </xf>
    <xf numFmtId="43" fontId="9" fillId="0" borderId="21" xfId="42" applyFont="1" applyFill="1" applyBorder="1" applyAlignment="1">
      <alignment horizontal="center" vertical="center"/>
    </xf>
    <xf numFmtId="43" fontId="15" fillId="0" borderId="16" xfId="42" applyFont="1" applyFill="1" applyBorder="1" applyAlignment="1">
      <alignment horizontal="center"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16" xfId="42" applyFont="1" applyFill="1" applyBorder="1" applyAlignment="1">
      <alignment horizontal="center" vertical="top" wrapText="1"/>
    </xf>
    <xf numFmtId="43" fontId="15" fillId="0" borderId="21" xfId="42" applyFont="1" applyFill="1" applyBorder="1" applyAlignment="1">
      <alignment horizontal="center" vertical="top" wrapText="1"/>
    </xf>
    <xf numFmtId="43" fontId="9" fillId="0" borderId="16" xfId="42" applyFont="1" applyFill="1" applyBorder="1" applyAlignment="1">
      <alignment horizontal="center" vertical="center" wrapText="1"/>
    </xf>
    <xf numFmtId="43" fontId="9" fillId="0" borderId="21" xfId="42" applyFont="1" applyFill="1" applyBorder="1" applyAlignment="1">
      <alignment horizontal="center" vertical="center" wrapText="1"/>
    </xf>
    <xf numFmtId="43" fontId="16" fillId="0" borderId="16" xfId="42" applyFont="1" applyFill="1" applyBorder="1" applyAlignment="1">
      <alignment horizontal="center" vertical="center" wrapText="1"/>
    </xf>
    <xf numFmtId="43" fontId="8" fillId="0" borderId="21" xfId="42" applyFont="1" applyFill="1" applyBorder="1" applyAlignment="1">
      <alignment/>
    </xf>
    <xf numFmtId="43" fontId="5" fillId="0" borderId="16" xfId="42" applyFont="1" applyFill="1" applyBorder="1" applyAlignment="1">
      <alignment horizontal="center" vertical="center" wrapText="1"/>
    </xf>
    <xf numFmtId="43" fontId="5" fillId="0" borderId="16" xfId="42" applyFont="1" applyFill="1" applyBorder="1" applyAlignment="1">
      <alignment horizontal="center" vertical="center"/>
    </xf>
    <xf numFmtId="43" fontId="9" fillId="0" borderId="11" xfId="42" applyFont="1" applyFill="1" applyBorder="1" applyAlignment="1">
      <alignment horizontal="center" vertical="center" wrapText="1"/>
    </xf>
    <xf numFmtId="43" fontId="9" fillId="0" borderId="23" xfId="42" applyFont="1" applyFill="1" applyBorder="1" applyAlignment="1">
      <alignment horizontal="center" vertical="center" wrapText="1"/>
    </xf>
    <xf numFmtId="43" fontId="15" fillId="0" borderId="11" xfId="42" applyFont="1" applyFill="1" applyBorder="1" applyAlignment="1">
      <alignment horizontal="center" vertical="center"/>
    </xf>
    <xf numFmtId="43" fontId="9" fillId="0" borderId="12" xfId="42" applyFont="1" applyFill="1" applyBorder="1" applyAlignment="1">
      <alignment horizontal="center" vertical="center" wrapText="1"/>
    </xf>
    <xf numFmtId="43" fontId="83" fillId="0" borderId="20" xfId="42" applyFont="1" applyFill="1" applyBorder="1" applyAlignment="1">
      <alignment horizontal="center" vertical="center"/>
    </xf>
    <xf numFmtId="43" fontId="83" fillId="0" borderId="10" xfId="42" applyFont="1" applyFill="1" applyBorder="1" applyAlignment="1">
      <alignment horizontal="center" vertical="center"/>
    </xf>
    <xf numFmtId="43" fontId="83" fillId="0" borderId="16" xfId="42" applyFont="1" applyFill="1" applyBorder="1" applyAlignment="1">
      <alignment horizontal="center" vertical="center" wrapText="1"/>
    </xf>
    <xf numFmtId="43" fontId="83" fillId="0" borderId="21" xfId="42" applyFont="1" applyFill="1" applyBorder="1" applyAlignment="1">
      <alignment horizontal="center" vertical="center" wrapText="1"/>
    </xf>
    <xf numFmtId="43" fontId="83" fillId="0" borderId="16" xfId="42" applyFont="1" applyFill="1" applyBorder="1" applyAlignment="1">
      <alignment horizontal="center" vertical="center" wrapText="1"/>
    </xf>
    <xf numFmtId="43" fontId="83" fillId="0" borderId="21" xfId="42" applyFont="1" applyFill="1" applyBorder="1" applyAlignment="1">
      <alignment horizontal="center" vertical="center" wrapText="1"/>
    </xf>
    <xf numFmtId="43" fontId="83" fillId="0" borderId="16" xfId="42" applyFont="1" applyFill="1" applyBorder="1" applyAlignment="1">
      <alignment horizontal="center" vertical="center"/>
    </xf>
    <xf numFmtId="43" fontId="83" fillId="0" borderId="21" xfId="42" applyFont="1" applyFill="1" applyBorder="1" applyAlignment="1">
      <alignment horizontal="center" vertical="center"/>
    </xf>
    <xf numFmtId="43" fontId="84" fillId="0" borderId="16" xfId="42" applyFont="1" applyFill="1" applyBorder="1" applyAlignment="1">
      <alignment horizontal="center" vertical="center"/>
    </xf>
    <xf numFmtId="43" fontId="84" fillId="0" borderId="21" xfId="42" applyFont="1" applyFill="1" applyBorder="1" applyAlignment="1">
      <alignment horizontal="center" vertical="center"/>
    </xf>
    <xf numFmtId="43" fontId="85" fillId="0" borderId="16" xfId="42" applyFont="1" applyFill="1" applyBorder="1" applyAlignment="1">
      <alignment horizontal="center" vertical="center"/>
    </xf>
    <xf numFmtId="43" fontId="85" fillId="0" borderId="21" xfId="42" applyFont="1" applyFill="1" applyBorder="1" applyAlignment="1">
      <alignment horizontal="center" vertical="center"/>
    </xf>
    <xf numFmtId="43" fontId="85" fillId="0" borderId="16" xfId="42" applyFont="1" applyFill="1" applyBorder="1" applyAlignment="1">
      <alignment horizontal="center" vertical="top" wrapText="1"/>
    </xf>
    <xf numFmtId="43" fontId="85" fillId="0" borderId="21" xfId="42" applyFont="1" applyFill="1" applyBorder="1" applyAlignment="1">
      <alignment horizontal="center" vertical="top" wrapText="1"/>
    </xf>
    <xf numFmtId="43" fontId="84" fillId="0" borderId="16" xfId="42" applyFont="1" applyFill="1" applyBorder="1" applyAlignment="1">
      <alignment horizontal="center" vertical="center" wrapText="1"/>
    </xf>
    <xf numFmtId="43" fontId="84" fillId="0" borderId="21" xfId="42" applyFont="1" applyFill="1" applyBorder="1" applyAlignment="1">
      <alignment horizontal="center" vertical="center" wrapText="1"/>
    </xf>
    <xf numFmtId="43" fontId="86" fillId="0" borderId="16" xfId="42" applyFont="1" applyFill="1" applyBorder="1" applyAlignment="1">
      <alignment horizontal="center" vertical="center"/>
    </xf>
    <xf numFmtId="43" fontId="83" fillId="0" borderId="21" xfId="42" applyFont="1" applyFill="1" applyBorder="1" applyAlignment="1">
      <alignment/>
    </xf>
    <xf numFmtId="43" fontId="87" fillId="0" borderId="16" xfId="42" applyFont="1" applyFill="1" applyBorder="1" applyAlignment="1">
      <alignment horizontal="center" vertical="center" wrapText="1"/>
    </xf>
    <xf numFmtId="43" fontId="87" fillId="0" borderId="16" xfId="42" applyFont="1" applyFill="1" applyBorder="1" applyAlignment="1">
      <alignment horizontal="center" vertical="center"/>
    </xf>
    <xf numFmtId="43" fontId="87" fillId="0" borderId="21" xfId="42" applyFont="1" applyFill="1" applyBorder="1" applyAlignment="1">
      <alignment horizontal="center" vertical="center"/>
    </xf>
    <xf numFmtId="43" fontId="84" fillId="0" borderId="11" xfId="42" applyFont="1" applyFill="1" applyBorder="1" applyAlignment="1">
      <alignment horizontal="center" vertical="center" wrapText="1"/>
    </xf>
    <xf numFmtId="43" fontId="84" fillId="0" borderId="23" xfId="42" applyFont="1" applyFill="1" applyBorder="1" applyAlignment="1">
      <alignment horizontal="center" vertical="center" wrapText="1"/>
    </xf>
    <xf numFmtId="43" fontId="84" fillId="0" borderId="24" xfId="42" applyFont="1" applyFill="1" applyBorder="1" applyAlignment="1">
      <alignment horizontal="center" vertical="center" wrapText="1"/>
    </xf>
    <xf numFmtId="43" fontId="85" fillId="0" borderId="11" xfId="42" applyFont="1" applyFill="1" applyBorder="1" applyAlignment="1">
      <alignment horizontal="center" vertical="center"/>
    </xf>
    <xf numFmtId="43" fontId="84" fillId="0" borderId="12" xfId="42" applyFont="1" applyFill="1" applyBorder="1" applyAlignment="1">
      <alignment horizontal="center" vertical="center" wrapText="1"/>
    </xf>
    <xf numFmtId="0" fontId="30" fillId="0" borderId="0" xfId="77" applyFont="1" applyBorder="1" applyAlignment="1">
      <alignment horizontal="left"/>
      <protection/>
    </xf>
    <xf numFmtId="0" fontId="30" fillId="0" borderId="19" xfId="77" applyNumberFormat="1" applyFont="1" applyBorder="1" applyAlignment="1">
      <alignment horizontal="center" vertical="center" wrapText="1"/>
      <protection/>
    </xf>
    <xf numFmtId="0" fontId="30" fillId="0" borderId="18" xfId="77" applyNumberFormat="1" applyFont="1" applyBorder="1" applyAlignment="1">
      <alignment horizontal="center" vertical="center" wrapText="1"/>
      <protection/>
    </xf>
    <xf numFmtId="0" fontId="30" fillId="0" borderId="20" xfId="77" applyNumberFormat="1" applyFont="1" applyBorder="1" applyAlignment="1">
      <alignment horizontal="center" vertical="center" wrapText="1"/>
      <protection/>
    </xf>
    <xf numFmtId="0" fontId="30" fillId="0" borderId="11" xfId="77" applyNumberFormat="1" applyFont="1" applyBorder="1" applyAlignment="1">
      <alignment horizontal="center" vertical="center" wrapText="1"/>
      <protection/>
    </xf>
    <xf numFmtId="0" fontId="30" fillId="0" borderId="10" xfId="77" applyNumberFormat="1" applyFont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vertical="center" wrapText="1"/>
      <protection/>
    </xf>
    <xf numFmtId="0" fontId="26" fillId="0" borderId="0" xfId="77" applyFont="1" applyAlignment="1">
      <alignment horizontal="center"/>
      <protection/>
    </xf>
    <xf numFmtId="0" fontId="27" fillId="0" borderId="0" xfId="77" applyFont="1" applyAlignment="1">
      <alignment horizontal="left"/>
      <protection/>
    </xf>
    <xf numFmtId="0" fontId="28" fillId="0" borderId="0" xfId="77" applyFont="1" applyAlignment="1">
      <alignment horizontal="center"/>
      <protection/>
    </xf>
    <xf numFmtId="49" fontId="28" fillId="0" borderId="0" xfId="77" applyNumberFormat="1" applyFont="1" applyAlignment="1">
      <alignment horizontal="center" vertical="center" wrapText="1"/>
      <protection/>
    </xf>
    <xf numFmtId="0" fontId="29" fillId="0" borderId="0" xfId="77" applyFont="1" applyAlignment="1">
      <alignment horizontal="center"/>
      <protection/>
    </xf>
    <xf numFmtId="0" fontId="25" fillId="0" borderId="0" xfId="77" applyFont="1" applyAlignment="1">
      <alignment horizontal="center"/>
      <protection/>
    </xf>
    <xf numFmtId="0" fontId="23" fillId="33" borderId="0" xfId="77" applyFont="1" applyFill="1" applyAlignment="1">
      <alignment horizontal="center"/>
      <protection/>
    </xf>
    <xf numFmtId="0" fontId="24" fillId="0" borderId="0" xfId="77" applyFont="1" applyAlignment="1">
      <alignment horizontal="left"/>
      <protection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71" applyFont="1" applyBorder="1" applyAlignment="1">
      <alignment horizontal="center" vertical="top" wrapText="1"/>
      <protection/>
    </xf>
    <xf numFmtId="49" fontId="4" fillId="0" borderId="0" xfId="71" applyNumberFormat="1" applyFont="1" applyBorder="1" applyAlignment="1">
      <alignment horizontal="center" vertical="center" wrapText="1"/>
      <protection/>
    </xf>
    <xf numFmtId="0" fontId="4" fillId="0" borderId="0" xfId="71" applyFont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Лист1" xfId="93"/>
    <cellStyle name="Обычный_დემონტაჟი" xfId="94"/>
  </cellStyles>
  <dxfs count="1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o-pc\&#4318;&#4320;&#4317;&#4308;&#4325;&#4322;&#4308;&#4305;&#4312;%20&#4307;&#4312;&#4322;&#4317;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7">
      <selection activeCell="C22" sqref="C22"/>
    </sheetView>
  </sheetViews>
  <sheetFormatPr defaultColWidth="9.140625" defaultRowHeight="15"/>
  <cols>
    <col min="1" max="1" width="4.7109375" style="52" customWidth="1"/>
    <col min="2" max="2" width="12.57421875" style="52" customWidth="1"/>
    <col min="3" max="3" width="51.8515625" style="52" customWidth="1"/>
    <col min="4" max="4" width="13.28125" style="52" customWidth="1"/>
    <col min="5" max="5" width="12.140625" style="52" customWidth="1"/>
    <col min="6" max="6" width="12.8515625" style="52" customWidth="1"/>
    <col min="7" max="7" width="11.140625" style="52" customWidth="1"/>
    <col min="8" max="8" width="17.8515625" style="52" customWidth="1"/>
    <col min="9" max="9" width="10.57421875" style="52" bestFit="1" customWidth="1"/>
    <col min="10" max="10" width="9.421875" style="52" bestFit="1" customWidth="1"/>
    <col min="11" max="16384" width="9.140625" style="52" customWidth="1"/>
  </cols>
  <sheetData>
    <row r="1" spans="1:8" ht="15">
      <c r="A1" s="315" t="s">
        <v>156</v>
      </c>
      <c r="B1" s="315"/>
      <c r="C1" s="315"/>
      <c r="D1" s="315"/>
      <c r="E1" s="315"/>
      <c r="F1" s="315"/>
      <c r="G1" s="315"/>
      <c r="H1" s="315"/>
    </row>
    <row r="2" spans="1:8" ht="15">
      <c r="A2" s="316" t="s">
        <v>81</v>
      </c>
      <c r="B2" s="316"/>
      <c r="C2" s="316"/>
      <c r="D2" s="316"/>
      <c r="E2" s="316"/>
      <c r="F2" s="316"/>
      <c r="G2" s="316"/>
      <c r="H2" s="316"/>
    </row>
    <row r="3" spans="1:8" ht="13.5">
      <c r="A3" s="314" t="s">
        <v>82</v>
      </c>
      <c r="B3" s="314"/>
      <c r="C3" s="314"/>
      <c r="D3" s="314"/>
      <c r="E3" s="314"/>
      <c r="F3" s="314"/>
      <c r="G3" s="314"/>
      <c r="H3" s="314"/>
    </row>
    <row r="4" spans="1:8" ht="15">
      <c r="A4" s="316"/>
      <c r="B4" s="316"/>
      <c r="C4" s="316"/>
      <c r="D4" s="316"/>
      <c r="E4" s="316"/>
      <c r="F4" s="316"/>
      <c r="G4" s="316"/>
      <c r="H4" s="316"/>
    </row>
    <row r="5" spans="1:8" ht="15">
      <c r="A5" s="316" t="s">
        <v>83</v>
      </c>
      <c r="B5" s="316"/>
      <c r="C5" s="316"/>
      <c r="D5" s="316"/>
      <c r="E5" s="316"/>
      <c r="F5" s="316"/>
      <c r="G5" s="316"/>
      <c r="H5" s="316"/>
    </row>
    <row r="6" spans="1:8" ht="16.5">
      <c r="A6" s="309" t="s">
        <v>84</v>
      </c>
      <c r="B6" s="309"/>
      <c r="C6" s="309"/>
      <c r="D6" s="309"/>
      <c r="E6" s="116">
        <f>H25/1000</f>
        <v>0</v>
      </c>
      <c r="F6" s="53" t="s">
        <v>85</v>
      </c>
      <c r="G6" s="53"/>
      <c r="H6" s="53"/>
    </row>
    <row r="7" spans="1:8" ht="16.5">
      <c r="A7" s="309" t="s">
        <v>86</v>
      </c>
      <c r="B7" s="309"/>
      <c r="C7" s="309"/>
      <c r="D7" s="309"/>
      <c r="E7" s="116">
        <f>H24/1000</f>
        <v>0</v>
      </c>
      <c r="F7" s="53" t="s">
        <v>85</v>
      </c>
      <c r="G7" s="53"/>
      <c r="H7" s="53"/>
    </row>
    <row r="8" spans="1:8" ht="16.5">
      <c r="A8" s="310" t="s">
        <v>214</v>
      </c>
      <c r="B8" s="310"/>
      <c r="C8" s="310"/>
      <c r="D8" s="310"/>
      <c r="E8" s="310"/>
      <c r="F8" s="310"/>
      <c r="G8" s="310"/>
      <c r="H8" s="310"/>
    </row>
    <row r="9" spans="1:8" ht="18">
      <c r="A9" s="311" t="s">
        <v>87</v>
      </c>
      <c r="B9" s="311"/>
      <c r="C9" s="311"/>
      <c r="D9" s="311"/>
      <c r="E9" s="311"/>
      <c r="F9" s="311"/>
      <c r="G9" s="311"/>
      <c r="H9" s="311"/>
    </row>
    <row r="10" spans="1:10" ht="40.5" customHeight="1">
      <c r="A10" s="312" t="s">
        <v>155</v>
      </c>
      <c r="B10" s="312"/>
      <c r="C10" s="312"/>
      <c r="D10" s="312"/>
      <c r="E10" s="312"/>
      <c r="F10" s="312"/>
      <c r="G10" s="312"/>
      <c r="H10" s="312"/>
      <c r="I10" s="313"/>
      <c r="J10" s="313"/>
    </row>
    <row r="11" spans="1:8" ht="13.5">
      <c r="A11" s="314" t="s">
        <v>88</v>
      </c>
      <c r="B11" s="314"/>
      <c r="C11" s="314"/>
      <c r="D11" s="314"/>
      <c r="E11" s="314"/>
      <c r="F11" s="314"/>
      <c r="G11" s="314"/>
      <c r="H11" s="314"/>
    </row>
    <row r="12" spans="1:8" ht="15">
      <c r="A12" s="302" t="s">
        <v>113</v>
      </c>
      <c r="B12" s="302"/>
      <c r="C12" s="302"/>
      <c r="D12" s="302"/>
      <c r="E12" s="302"/>
      <c r="F12" s="302"/>
      <c r="G12" s="302"/>
      <c r="H12" s="302"/>
    </row>
    <row r="13" spans="1:8" ht="14.25" thickBot="1">
      <c r="A13" s="54"/>
      <c r="B13" s="54"/>
      <c r="C13" s="54"/>
      <c r="D13" s="54"/>
      <c r="E13" s="54"/>
      <c r="F13" s="54"/>
      <c r="G13" s="54"/>
      <c r="H13" s="54"/>
    </row>
    <row r="14" spans="1:8" ht="15">
      <c r="A14" s="303" t="s">
        <v>89</v>
      </c>
      <c r="B14" s="305" t="s">
        <v>90</v>
      </c>
      <c r="C14" s="305" t="s">
        <v>91</v>
      </c>
      <c r="D14" s="305" t="s">
        <v>92</v>
      </c>
      <c r="E14" s="305"/>
      <c r="F14" s="305"/>
      <c r="G14" s="305"/>
      <c r="H14" s="307"/>
    </row>
    <row r="15" spans="1:8" ht="45.75" thickBot="1">
      <c r="A15" s="304"/>
      <c r="B15" s="306"/>
      <c r="C15" s="306"/>
      <c r="D15" s="56" t="s">
        <v>93</v>
      </c>
      <c r="E15" s="56" t="s">
        <v>94</v>
      </c>
      <c r="F15" s="56" t="s">
        <v>95</v>
      </c>
      <c r="G15" s="56" t="s">
        <v>96</v>
      </c>
      <c r="H15" s="57" t="s">
        <v>97</v>
      </c>
    </row>
    <row r="16" spans="1:8" ht="15" thickBot="1">
      <c r="A16" s="91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3">
        <v>8</v>
      </c>
    </row>
    <row r="17" spans="1:8" ht="16.5">
      <c r="A17" s="58"/>
      <c r="B17" s="59"/>
      <c r="C17" s="60" t="s">
        <v>98</v>
      </c>
      <c r="D17" s="61"/>
      <c r="E17" s="61"/>
      <c r="F17" s="61"/>
      <c r="G17" s="61"/>
      <c r="H17" s="62"/>
    </row>
    <row r="18" spans="1:8" ht="16.5">
      <c r="A18" s="63">
        <v>2</v>
      </c>
      <c r="B18" s="64"/>
      <c r="C18" s="65" t="s">
        <v>99</v>
      </c>
      <c r="D18" s="66"/>
      <c r="E18" s="66"/>
      <c r="F18" s="66"/>
      <c r="G18" s="66"/>
      <c r="H18" s="67"/>
    </row>
    <row r="19" spans="1:10" ht="45">
      <c r="A19" s="98" t="s">
        <v>100</v>
      </c>
      <c r="B19" s="97" t="s">
        <v>101</v>
      </c>
      <c r="C19" s="99" t="s">
        <v>224</v>
      </c>
      <c r="D19" s="107">
        <f>'Gerdzi 1'!M575</f>
        <v>0</v>
      </c>
      <c r="E19" s="101"/>
      <c r="F19" s="101"/>
      <c r="G19" s="101"/>
      <c r="H19" s="110">
        <f>D19</f>
        <v>0</v>
      </c>
      <c r="I19" s="71"/>
      <c r="J19" s="71"/>
    </row>
    <row r="20" spans="1:10" ht="45.75" thickBot="1">
      <c r="A20" s="68" t="s">
        <v>222</v>
      </c>
      <c r="B20" s="69" t="s">
        <v>223</v>
      </c>
      <c r="C20" s="100" t="s">
        <v>225</v>
      </c>
      <c r="D20" s="108">
        <f>'Gerdzi 2'!M552</f>
        <v>0</v>
      </c>
      <c r="E20" s="102"/>
      <c r="F20" s="102"/>
      <c r="G20" s="102"/>
      <c r="H20" s="111">
        <f>D20</f>
        <v>0</v>
      </c>
      <c r="I20" s="71"/>
      <c r="J20" s="71"/>
    </row>
    <row r="21" spans="1:13" s="73" customFormat="1" ht="16.5">
      <c r="A21" s="94"/>
      <c r="B21" s="95"/>
      <c r="C21" s="96" t="s">
        <v>102</v>
      </c>
      <c r="D21" s="109">
        <f>D19+D20</f>
        <v>0</v>
      </c>
      <c r="E21" s="103"/>
      <c r="F21" s="103"/>
      <c r="G21" s="103"/>
      <c r="H21" s="112">
        <f>D21</f>
        <v>0</v>
      </c>
      <c r="I21" s="72"/>
      <c r="J21" s="72"/>
      <c r="K21" s="72"/>
      <c r="L21" s="72"/>
      <c r="M21" s="72"/>
    </row>
    <row r="22" spans="1:8" ht="16.5">
      <c r="A22" s="74"/>
      <c r="B22" s="64"/>
      <c r="C22" s="70" t="s">
        <v>303</v>
      </c>
      <c r="D22" s="104"/>
      <c r="E22" s="104"/>
      <c r="F22" s="104"/>
      <c r="G22" s="104"/>
      <c r="H22" s="113">
        <f>H21*0.03</f>
        <v>0</v>
      </c>
    </row>
    <row r="23" spans="1:8" ht="16.5">
      <c r="A23" s="74"/>
      <c r="B23" s="64"/>
      <c r="C23" s="75" t="s">
        <v>103</v>
      </c>
      <c r="D23" s="105"/>
      <c r="E23" s="105"/>
      <c r="F23" s="105"/>
      <c r="G23" s="105"/>
      <c r="H23" s="114">
        <f>H21+H22</f>
        <v>0</v>
      </c>
    </row>
    <row r="24" spans="1:8" ht="16.5">
      <c r="A24" s="74"/>
      <c r="B24" s="64"/>
      <c r="C24" s="70" t="s">
        <v>302</v>
      </c>
      <c r="D24" s="104"/>
      <c r="E24" s="104"/>
      <c r="F24" s="104"/>
      <c r="G24" s="104"/>
      <c r="H24" s="113">
        <f>H23*0.18</f>
        <v>0</v>
      </c>
    </row>
    <row r="25" spans="1:8" ht="33.75" thickBot="1">
      <c r="A25" s="55"/>
      <c r="B25" s="76"/>
      <c r="C25" s="77" t="s">
        <v>104</v>
      </c>
      <c r="D25" s="106"/>
      <c r="E25" s="106"/>
      <c r="F25" s="106"/>
      <c r="G25" s="106"/>
      <c r="H25" s="115">
        <f>H23+H24</f>
        <v>0</v>
      </c>
    </row>
    <row r="26" spans="1:8" ht="15">
      <c r="A26" s="308"/>
      <c r="B26" s="308"/>
      <c r="C26" s="308"/>
      <c r="D26" s="308"/>
      <c r="E26" s="308"/>
      <c r="F26" s="308"/>
      <c r="G26" s="308"/>
      <c r="H26" s="308"/>
    </row>
  </sheetData>
  <sheetProtection/>
  <mergeCells count="18"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10:H10"/>
    <mergeCell ref="I10:J10"/>
    <mergeCell ref="A11:H11"/>
    <mergeCell ref="A12:H12"/>
    <mergeCell ref="A14:A15"/>
    <mergeCell ref="B14:B15"/>
    <mergeCell ref="C14:C15"/>
    <mergeCell ref="D14:H14"/>
    <mergeCell ref="A26:H26"/>
  </mergeCells>
  <printOptions horizontalCentered="1"/>
  <pageMargins left="0.11811023622047245" right="0.11811023622047245" top="1.062992125984252" bottom="0.5905511811023623" header="0.5118110236220472" footer="0.2755905511811024"/>
  <pageSetup horizontalDpi="600" verticalDpi="600" orientation="landscape" paperSize="9" scale="82" r:id="rId1"/>
  <headerFooter alignWithMargins="0">
    <oddHeader>&amp;Rდანართი № 1</oddHeader>
    <oddFooter>&amp;R&amp;P/&amp;N</oddFooter>
  </headerFooter>
  <ignoredErrors>
    <ignoredError sqref="A19:A20" numberStoredAsText="1"/>
    <ignoredError sqref="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046"/>
  <sheetViews>
    <sheetView zoomScale="90" zoomScaleNormal="90" zoomScaleSheetLayoutView="100" workbookViewId="0" topLeftCell="A545">
      <selection activeCell="H573" sqref="H573"/>
    </sheetView>
  </sheetViews>
  <sheetFormatPr defaultColWidth="9.140625" defaultRowHeight="15"/>
  <cols>
    <col min="1" max="1" width="4.421875" style="13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2.28125" style="4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320" t="s">
        <v>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55.5" customHeight="1">
      <c r="A2" s="321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2:9" ht="16.5">
      <c r="B3" s="9"/>
      <c r="C3" s="10"/>
      <c r="D3" s="11"/>
      <c r="E3" s="12"/>
      <c r="I3" s="47" t="s">
        <v>110</v>
      </c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>
      <c r="A5" s="323" t="s">
        <v>2</v>
      </c>
      <c r="B5" s="325" t="s">
        <v>10</v>
      </c>
      <c r="C5" s="318" t="s">
        <v>11</v>
      </c>
      <c r="D5" s="318" t="s">
        <v>12</v>
      </c>
      <c r="E5" s="318" t="s">
        <v>13</v>
      </c>
      <c r="F5" s="318" t="s">
        <v>14</v>
      </c>
      <c r="G5" s="317" t="s">
        <v>15</v>
      </c>
      <c r="H5" s="317"/>
      <c r="I5" s="317" t="s">
        <v>18</v>
      </c>
      <c r="J5" s="317"/>
      <c r="K5" s="318" t="s">
        <v>19</v>
      </c>
      <c r="L5" s="318"/>
      <c r="M5" s="20" t="s">
        <v>20</v>
      </c>
    </row>
    <row r="6" spans="1:13" s="6" customFormat="1" ht="16.5" thickBot="1">
      <c r="A6" s="324"/>
      <c r="B6" s="326"/>
      <c r="C6" s="319"/>
      <c r="D6" s="319"/>
      <c r="E6" s="319"/>
      <c r="F6" s="319"/>
      <c r="G6" s="21" t="s">
        <v>16</v>
      </c>
      <c r="H6" s="22" t="s">
        <v>17</v>
      </c>
      <c r="I6" s="21" t="s">
        <v>16</v>
      </c>
      <c r="J6" s="22" t="s">
        <v>17</v>
      </c>
      <c r="K6" s="21" t="s">
        <v>16</v>
      </c>
      <c r="L6" s="22" t="s">
        <v>17</v>
      </c>
      <c r="M6" s="23" t="s">
        <v>21</v>
      </c>
    </row>
    <row r="7" spans="1:13" s="6" customFormat="1" ht="16.5" thickBot="1">
      <c r="A7" s="4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  <c r="H7" s="26">
        <v>8</v>
      </c>
      <c r="I7" s="25">
        <v>9</v>
      </c>
      <c r="J7" s="26">
        <v>10</v>
      </c>
      <c r="K7" s="25">
        <v>11</v>
      </c>
      <c r="L7" s="26">
        <v>12</v>
      </c>
      <c r="M7" s="27">
        <v>13</v>
      </c>
    </row>
    <row r="8" spans="1:13" s="119" customFormat="1" ht="15.75">
      <c r="A8" s="89"/>
      <c r="B8" s="90"/>
      <c r="C8" s="118" t="s">
        <v>215</v>
      </c>
      <c r="D8" s="90"/>
      <c r="E8" s="90"/>
      <c r="F8" s="90"/>
      <c r="G8" s="276"/>
      <c r="H8" s="276"/>
      <c r="I8" s="276"/>
      <c r="J8" s="276"/>
      <c r="K8" s="276"/>
      <c r="L8" s="276"/>
      <c r="M8" s="277"/>
    </row>
    <row r="9" spans="1:13" s="119" customFormat="1" ht="15.75">
      <c r="A9" s="120"/>
      <c r="B9" s="121"/>
      <c r="C9" s="39" t="s">
        <v>22</v>
      </c>
      <c r="D9" s="122"/>
      <c r="E9" s="122"/>
      <c r="F9" s="122"/>
      <c r="G9" s="278"/>
      <c r="H9" s="278"/>
      <c r="I9" s="278"/>
      <c r="J9" s="278"/>
      <c r="K9" s="278"/>
      <c r="L9" s="278"/>
      <c r="M9" s="279"/>
    </row>
    <row r="10" spans="1:13" s="119" customFormat="1" ht="31.5">
      <c r="A10" s="120"/>
      <c r="B10" s="121"/>
      <c r="C10" s="123" t="s">
        <v>23</v>
      </c>
      <c r="D10" s="122"/>
      <c r="E10" s="122"/>
      <c r="F10" s="122"/>
      <c r="G10" s="278"/>
      <c r="H10" s="278"/>
      <c r="I10" s="278"/>
      <c r="J10" s="278"/>
      <c r="K10" s="278"/>
      <c r="L10" s="278"/>
      <c r="M10" s="279"/>
    </row>
    <row r="11" spans="1:13" s="119" customFormat="1" ht="78.75">
      <c r="A11" s="28">
        <v>1</v>
      </c>
      <c r="B11" s="153" t="s">
        <v>26</v>
      </c>
      <c r="C11" s="124" t="s">
        <v>67</v>
      </c>
      <c r="D11" s="49" t="s">
        <v>24</v>
      </c>
      <c r="E11" s="78"/>
      <c r="F11" s="78">
        <v>3.462</v>
      </c>
      <c r="G11" s="280"/>
      <c r="H11" s="280"/>
      <c r="I11" s="280"/>
      <c r="J11" s="280"/>
      <c r="K11" s="280"/>
      <c r="L11" s="280"/>
      <c r="M11" s="281"/>
    </row>
    <row r="12" spans="1:13" s="119" customFormat="1" ht="15.75">
      <c r="A12" s="28"/>
      <c r="B12" s="29"/>
      <c r="C12" s="30" t="s">
        <v>4</v>
      </c>
      <c r="D12" s="31" t="s">
        <v>25</v>
      </c>
      <c r="E12" s="154">
        <v>93.22</v>
      </c>
      <c r="F12" s="32">
        <f>F11*E12</f>
        <v>322.73</v>
      </c>
      <c r="G12" s="282"/>
      <c r="H12" s="282"/>
      <c r="I12" s="282"/>
      <c r="J12" s="282"/>
      <c r="K12" s="282"/>
      <c r="L12" s="282"/>
      <c r="M12" s="283"/>
    </row>
    <row r="13" spans="1:13" s="160" customFormat="1" ht="47.25">
      <c r="A13" s="82">
        <v>2</v>
      </c>
      <c r="B13" s="155" t="s">
        <v>159</v>
      </c>
      <c r="C13" s="156" t="s">
        <v>161</v>
      </c>
      <c r="D13" s="157" t="s">
        <v>40</v>
      </c>
      <c r="E13" s="158" t="s">
        <v>46</v>
      </c>
      <c r="F13" s="159">
        <v>2.2</v>
      </c>
      <c r="G13" s="284"/>
      <c r="H13" s="284"/>
      <c r="I13" s="284"/>
      <c r="J13" s="284"/>
      <c r="K13" s="284"/>
      <c r="L13" s="284"/>
      <c r="M13" s="285"/>
    </row>
    <row r="14" spans="1:13" s="119" customFormat="1" ht="15.75">
      <c r="A14" s="28"/>
      <c r="B14" s="31"/>
      <c r="C14" s="45" t="s">
        <v>45</v>
      </c>
      <c r="D14" s="31" t="s">
        <v>106</v>
      </c>
      <c r="E14" s="33">
        <v>2.06</v>
      </c>
      <c r="F14" s="32">
        <f>F13*E14</f>
        <v>4.53</v>
      </c>
      <c r="G14" s="282"/>
      <c r="H14" s="282"/>
      <c r="I14" s="282"/>
      <c r="J14" s="282"/>
      <c r="K14" s="282"/>
      <c r="L14" s="282"/>
      <c r="M14" s="283"/>
    </row>
    <row r="15" spans="1:13" s="160" customFormat="1" ht="31.5">
      <c r="A15" s="82">
        <v>3</v>
      </c>
      <c r="B15" s="167" t="s">
        <v>229</v>
      </c>
      <c r="C15" s="156" t="s">
        <v>107</v>
      </c>
      <c r="D15" s="157" t="s">
        <v>40</v>
      </c>
      <c r="E15" s="158" t="s">
        <v>46</v>
      </c>
      <c r="F15" s="159">
        <f>F13</f>
        <v>2.2</v>
      </c>
      <c r="G15" s="284"/>
      <c r="H15" s="284"/>
      <c r="I15" s="284"/>
      <c r="J15" s="284"/>
      <c r="K15" s="284"/>
      <c r="L15" s="284"/>
      <c r="M15" s="285"/>
    </row>
    <row r="16" spans="1:13" s="119" customFormat="1" ht="15.75">
      <c r="A16" s="28"/>
      <c r="B16" s="31"/>
      <c r="C16" s="45" t="s">
        <v>45</v>
      </c>
      <c r="D16" s="31" t="s">
        <v>106</v>
      </c>
      <c r="E16" s="166">
        <v>1.54</v>
      </c>
      <c r="F16" s="32">
        <f>F15*E16</f>
        <v>3.39</v>
      </c>
      <c r="G16" s="282"/>
      <c r="H16" s="282"/>
      <c r="I16" s="282"/>
      <c r="J16" s="282"/>
      <c r="K16" s="282"/>
      <c r="L16" s="282"/>
      <c r="M16" s="283"/>
    </row>
    <row r="17" spans="1:13" s="160" customFormat="1" ht="31.5">
      <c r="A17" s="82">
        <v>4</v>
      </c>
      <c r="B17" s="80"/>
      <c r="C17" s="156" t="s">
        <v>162</v>
      </c>
      <c r="D17" s="157" t="s">
        <v>39</v>
      </c>
      <c r="E17" s="159">
        <v>1.95</v>
      </c>
      <c r="F17" s="159">
        <f>F15*E17</f>
        <v>4.29</v>
      </c>
      <c r="G17" s="284"/>
      <c r="H17" s="284"/>
      <c r="I17" s="284"/>
      <c r="J17" s="284"/>
      <c r="K17" s="284"/>
      <c r="L17" s="284"/>
      <c r="M17" s="285"/>
    </row>
    <row r="18" spans="1:13" s="160" customFormat="1" ht="47.25">
      <c r="A18" s="82">
        <v>5</v>
      </c>
      <c r="B18" s="155" t="s">
        <v>228</v>
      </c>
      <c r="C18" s="88" t="s">
        <v>164</v>
      </c>
      <c r="D18" s="157" t="s">
        <v>40</v>
      </c>
      <c r="E18" s="158" t="s">
        <v>46</v>
      </c>
      <c r="F18" s="159">
        <v>4.7</v>
      </c>
      <c r="G18" s="284"/>
      <c r="H18" s="284"/>
      <c r="I18" s="284"/>
      <c r="J18" s="284"/>
      <c r="K18" s="284"/>
      <c r="L18" s="284"/>
      <c r="M18" s="285"/>
    </row>
    <row r="19" spans="1:13" s="119" customFormat="1" ht="15.75">
      <c r="A19" s="28"/>
      <c r="B19" s="31"/>
      <c r="C19" s="45" t="s">
        <v>45</v>
      </c>
      <c r="D19" s="31" t="s">
        <v>42</v>
      </c>
      <c r="E19" s="32">
        <v>1.6</v>
      </c>
      <c r="F19" s="32">
        <f>E19*F18</f>
        <v>7.52</v>
      </c>
      <c r="G19" s="282"/>
      <c r="H19" s="282"/>
      <c r="I19" s="282"/>
      <c r="J19" s="282"/>
      <c r="K19" s="282"/>
      <c r="L19" s="282"/>
      <c r="M19" s="283"/>
    </row>
    <row r="20" spans="1:13" s="119" customFormat="1" ht="15.75">
      <c r="A20" s="28"/>
      <c r="B20" s="31"/>
      <c r="C20" s="45" t="s">
        <v>114</v>
      </c>
      <c r="D20" s="31" t="s">
        <v>47</v>
      </c>
      <c r="E20" s="33">
        <v>0.0191</v>
      </c>
      <c r="F20" s="32">
        <f>E20*F18</f>
        <v>0.09</v>
      </c>
      <c r="G20" s="282"/>
      <c r="H20" s="282"/>
      <c r="I20" s="282"/>
      <c r="J20" s="282"/>
      <c r="K20" s="282"/>
      <c r="L20" s="282"/>
      <c r="M20" s="283"/>
    </row>
    <row r="21" spans="1:13" s="119" customFormat="1" ht="15.75">
      <c r="A21" s="28"/>
      <c r="B21" s="29"/>
      <c r="C21" s="45" t="s">
        <v>108</v>
      </c>
      <c r="D21" s="31" t="s">
        <v>47</v>
      </c>
      <c r="E21" s="33">
        <v>0.775</v>
      </c>
      <c r="F21" s="32">
        <f>E21*F18</f>
        <v>3.64</v>
      </c>
      <c r="G21" s="282"/>
      <c r="H21" s="282"/>
      <c r="I21" s="282"/>
      <c r="J21" s="282"/>
      <c r="K21" s="282"/>
      <c r="L21" s="282"/>
      <c r="M21" s="283"/>
    </row>
    <row r="22" spans="1:13" s="119" customFormat="1" ht="31.5">
      <c r="A22" s="168"/>
      <c r="B22" s="169"/>
      <c r="C22" s="170" t="s">
        <v>163</v>
      </c>
      <c r="D22" s="171" t="s">
        <v>47</v>
      </c>
      <c r="E22" s="172">
        <f>0.3875*0</f>
        <v>0</v>
      </c>
      <c r="F22" s="173">
        <f>E22*F18</f>
        <v>0</v>
      </c>
      <c r="G22" s="282"/>
      <c r="H22" s="282"/>
      <c r="I22" s="282"/>
      <c r="J22" s="282"/>
      <c r="K22" s="282"/>
      <c r="L22" s="282"/>
      <c r="M22" s="283"/>
    </row>
    <row r="23" spans="1:13" s="160" customFormat="1" ht="31.5">
      <c r="A23" s="82">
        <v>6</v>
      </c>
      <c r="B23" s="167" t="s">
        <v>227</v>
      </c>
      <c r="C23" s="156" t="s">
        <v>165</v>
      </c>
      <c r="D23" s="157" t="s">
        <v>40</v>
      </c>
      <c r="E23" s="158" t="s">
        <v>46</v>
      </c>
      <c r="F23" s="159">
        <f>F18</f>
        <v>4.7</v>
      </c>
      <c r="G23" s="284"/>
      <c r="H23" s="284"/>
      <c r="I23" s="284"/>
      <c r="J23" s="284"/>
      <c r="K23" s="284"/>
      <c r="L23" s="284"/>
      <c r="M23" s="285"/>
    </row>
    <row r="24" spans="1:13" s="119" customFormat="1" ht="15.75">
      <c r="A24" s="28"/>
      <c r="B24" s="31"/>
      <c r="C24" s="45" t="s">
        <v>45</v>
      </c>
      <c r="D24" s="31" t="s">
        <v>106</v>
      </c>
      <c r="E24" s="166">
        <v>2.06</v>
      </c>
      <c r="F24" s="32">
        <f>F23*E24</f>
        <v>9.68</v>
      </c>
      <c r="G24" s="282"/>
      <c r="H24" s="282"/>
      <c r="I24" s="282"/>
      <c r="J24" s="282"/>
      <c r="K24" s="282"/>
      <c r="L24" s="282"/>
      <c r="M24" s="283"/>
    </row>
    <row r="25" spans="1:13" s="160" customFormat="1" ht="31.5">
      <c r="A25" s="82">
        <v>7</v>
      </c>
      <c r="B25" s="80"/>
      <c r="C25" s="156" t="s">
        <v>166</v>
      </c>
      <c r="D25" s="157" t="s">
        <v>39</v>
      </c>
      <c r="E25" s="165">
        <v>1.9</v>
      </c>
      <c r="F25" s="159">
        <f>F23*E25</f>
        <v>8.93</v>
      </c>
      <c r="G25" s="284"/>
      <c r="H25" s="284"/>
      <c r="I25" s="284"/>
      <c r="J25" s="284"/>
      <c r="K25" s="284"/>
      <c r="L25" s="284"/>
      <c r="M25" s="285"/>
    </row>
    <row r="26" spans="1:13" s="160" customFormat="1" ht="63">
      <c r="A26" s="82">
        <v>8</v>
      </c>
      <c r="B26" s="177" t="s">
        <v>231</v>
      </c>
      <c r="C26" s="156" t="s">
        <v>167</v>
      </c>
      <c r="D26" s="157" t="s">
        <v>71</v>
      </c>
      <c r="E26" s="157"/>
      <c r="F26" s="159">
        <v>13.2</v>
      </c>
      <c r="G26" s="286"/>
      <c r="H26" s="286"/>
      <c r="I26" s="286"/>
      <c r="J26" s="286"/>
      <c r="K26" s="286"/>
      <c r="L26" s="286"/>
      <c r="M26" s="287"/>
    </row>
    <row r="27" spans="1:13" s="119" customFormat="1" ht="15.75">
      <c r="A27" s="36"/>
      <c r="B27" s="29"/>
      <c r="C27" s="30" t="s">
        <v>4</v>
      </c>
      <c r="D27" s="31" t="s">
        <v>3</v>
      </c>
      <c r="E27" s="176">
        <f>1870*0.6*0.001</f>
        <v>1.122</v>
      </c>
      <c r="F27" s="32">
        <f>F26*E27</f>
        <v>14.81</v>
      </c>
      <c r="G27" s="282"/>
      <c r="H27" s="282"/>
      <c r="I27" s="282"/>
      <c r="J27" s="282"/>
      <c r="K27" s="282"/>
      <c r="L27" s="282"/>
      <c r="M27" s="283"/>
    </row>
    <row r="28" spans="1:13" s="119" customFormat="1" ht="15.75">
      <c r="A28" s="36"/>
      <c r="B28" s="29"/>
      <c r="C28" s="125" t="s">
        <v>7</v>
      </c>
      <c r="D28" s="126" t="s">
        <v>0</v>
      </c>
      <c r="E28" s="176">
        <f>1350*0.6*0.001</f>
        <v>0.81</v>
      </c>
      <c r="F28" s="32">
        <f>F26*E28</f>
        <v>10.69</v>
      </c>
      <c r="G28" s="282"/>
      <c r="H28" s="282"/>
      <c r="I28" s="282"/>
      <c r="J28" s="282"/>
      <c r="K28" s="282"/>
      <c r="L28" s="282"/>
      <c r="M28" s="283"/>
    </row>
    <row r="29" spans="1:13" s="160" customFormat="1" ht="63">
      <c r="A29" s="82">
        <v>9</v>
      </c>
      <c r="B29" s="161" t="s">
        <v>232</v>
      </c>
      <c r="C29" s="156" t="s">
        <v>168</v>
      </c>
      <c r="D29" s="157" t="s">
        <v>71</v>
      </c>
      <c r="E29" s="157"/>
      <c r="F29" s="159">
        <v>10.4</v>
      </c>
      <c r="G29" s="286"/>
      <c r="H29" s="286"/>
      <c r="I29" s="286"/>
      <c r="J29" s="286"/>
      <c r="K29" s="286"/>
      <c r="L29" s="286"/>
      <c r="M29" s="287"/>
    </row>
    <row r="30" spans="1:13" s="119" customFormat="1" ht="15.75">
      <c r="A30" s="36"/>
      <c r="B30" s="29"/>
      <c r="C30" s="30" t="s">
        <v>4</v>
      </c>
      <c r="D30" s="31" t="s">
        <v>3</v>
      </c>
      <c r="E30" s="176">
        <f>318*0.6*0.001</f>
        <v>0.191</v>
      </c>
      <c r="F30" s="32">
        <f>F29*E30</f>
        <v>1.99</v>
      </c>
      <c r="G30" s="282"/>
      <c r="H30" s="282"/>
      <c r="I30" s="282"/>
      <c r="J30" s="282"/>
      <c r="K30" s="282"/>
      <c r="L30" s="282"/>
      <c r="M30" s="283"/>
    </row>
    <row r="31" spans="1:13" s="119" customFormat="1" ht="15.75">
      <c r="A31" s="36"/>
      <c r="B31" s="29"/>
      <c r="C31" s="125" t="s">
        <v>7</v>
      </c>
      <c r="D31" s="126" t="s">
        <v>0</v>
      </c>
      <c r="E31" s="179">
        <f>6.53*0.6*0.001</f>
        <v>0.00392</v>
      </c>
      <c r="F31" s="32">
        <f>F29*E31</f>
        <v>0.04</v>
      </c>
      <c r="G31" s="282"/>
      <c r="H31" s="282"/>
      <c r="I31" s="282"/>
      <c r="J31" s="282"/>
      <c r="K31" s="282"/>
      <c r="L31" s="282"/>
      <c r="M31" s="283"/>
    </row>
    <row r="32" spans="1:13" s="160" customFormat="1" ht="63">
      <c r="A32" s="82">
        <v>10</v>
      </c>
      <c r="B32" s="161" t="s">
        <v>233</v>
      </c>
      <c r="C32" s="156" t="s">
        <v>169</v>
      </c>
      <c r="D32" s="157" t="s">
        <v>71</v>
      </c>
      <c r="E32" s="157"/>
      <c r="F32" s="159">
        <v>44.8</v>
      </c>
      <c r="G32" s="286"/>
      <c r="H32" s="286"/>
      <c r="I32" s="286"/>
      <c r="J32" s="286"/>
      <c r="K32" s="286"/>
      <c r="L32" s="286"/>
      <c r="M32" s="287"/>
    </row>
    <row r="33" spans="1:13" s="119" customFormat="1" ht="15.75">
      <c r="A33" s="36"/>
      <c r="B33" s="29"/>
      <c r="C33" s="30" t="s">
        <v>4</v>
      </c>
      <c r="D33" s="31" t="s">
        <v>3</v>
      </c>
      <c r="E33" s="176">
        <f>354*0.6*0.001</f>
        <v>0.212</v>
      </c>
      <c r="F33" s="32">
        <f>F32*E33</f>
        <v>9.5</v>
      </c>
      <c r="G33" s="282"/>
      <c r="H33" s="282"/>
      <c r="I33" s="282"/>
      <c r="J33" s="282"/>
      <c r="K33" s="282"/>
      <c r="L33" s="282"/>
      <c r="M33" s="283"/>
    </row>
    <row r="34" spans="1:13" s="119" customFormat="1" ht="15.75">
      <c r="A34" s="36"/>
      <c r="B34" s="29"/>
      <c r="C34" s="125" t="s">
        <v>7</v>
      </c>
      <c r="D34" s="126" t="s">
        <v>0</v>
      </c>
      <c r="E34" s="179">
        <f>78.2*0.6*0.001</f>
        <v>0.04692</v>
      </c>
      <c r="F34" s="32">
        <f>F32*E34</f>
        <v>2.1</v>
      </c>
      <c r="G34" s="282"/>
      <c r="H34" s="282"/>
      <c r="I34" s="282"/>
      <c r="J34" s="282"/>
      <c r="K34" s="282"/>
      <c r="L34" s="282"/>
      <c r="M34" s="283"/>
    </row>
    <row r="35" spans="1:13" s="160" customFormat="1" ht="31.5">
      <c r="A35" s="184" t="s">
        <v>235</v>
      </c>
      <c r="B35" s="180"/>
      <c r="C35" s="185" t="s">
        <v>236</v>
      </c>
      <c r="D35" s="186" t="s">
        <v>39</v>
      </c>
      <c r="E35" s="165"/>
      <c r="F35" s="187">
        <f>F29*20.5*0.001+F32*57.2*0.001+F26*9.67*0.001</f>
        <v>2.903</v>
      </c>
      <c r="G35" s="284"/>
      <c r="H35" s="284"/>
      <c r="I35" s="284"/>
      <c r="J35" s="284"/>
      <c r="K35" s="284"/>
      <c r="L35" s="284"/>
      <c r="M35" s="285"/>
    </row>
    <row r="36" spans="1:13" s="160" customFormat="1" ht="110.25">
      <c r="A36" s="82">
        <v>11</v>
      </c>
      <c r="B36" s="180" t="s">
        <v>234</v>
      </c>
      <c r="C36" s="88" t="s">
        <v>226</v>
      </c>
      <c r="D36" s="157" t="s">
        <v>119</v>
      </c>
      <c r="E36" s="159"/>
      <c r="F36" s="159">
        <v>1</v>
      </c>
      <c r="G36" s="284"/>
      <c r="H36" s="284"/>
      <c r="I36" s="284"/>
      <c r="J36" s="284"/>
      <c r="K36" s="284"/>
      <c r="L36" s="284"/>
      <c r="M36" s="285"/>
    </row>
    <row r="37" spans="1:13" s="119" customFormat="1" ht="15.75">
      <c r="A37" s="87"/>
      <c r="B37" s="80"/>
      <c r="C37" s="181" t="s">
        <v>45</v>
      </c>
      <c r="D37" s="182" t="s">
        <v>42</v>
      </c>
      <c r="E37" s="176">
        <f>1.54*0.6+1.54</f>
        <v>2.464</v>
      </c>
      <c r="F37" s="183">
        <f>E37*F36</f>
        <v>2.46</v>
      </c>
      <c r="G37" s="282"/>
      <c r="H37" s="282"/>
      <c r="I37" s="282"/>
      <c r="J37" s="282"/>
      <c r="K37" s="282"/>
      <c r="L37" s="282"/>
      <c r="M37" s="283"/>
    </row>
    <row r="38" spans="1:13" s="119" customFormat="1" ht="15.75">
      <c r="A38" s="28"/>
      <c r="B38" s="29"/>
      <c r="C38" s="181" t="s">
        <v>48</v>
      </c>
      <c r="D38" s="182" t="s">
        <v>0</v>
      </c>
      <c r="E38" s="178">
        <f>0.09*0.6+0.09</f>
        <v>0.144</v>
      </c>
      <c r="F38" s="183">
        <f>F36*E38</f>
        <v>0.14</v>
      </c>
      <c r="G38" s="282"/>
      <c r="H38" s="282"/>
      <c r="I38" s="282"/>
      <c r="J38" s="282"/>
      <c r="K38" s="282"/>
      <c r="L38" s="282"/>
      <c r="M38" s="283"/>
    </row>
    <row r="39" spans="1:13" s="160" customFormat="1" ht="31.5">
      <c r="A39" s="82">
        <v>12</v>
      </c>
      <c r="B39" s="188" t="s">
        <v>237</v>
      </c>
      <c r="C39" s="156" t="s">
        <v>171</v>
      </c>
      <c r="D39" s="157" t="s">
        <v>71</v>
      </c>
      <c r="E39" s="157"/>
      <c r="F39" s="159">
        <v>6</v>
      </c>
      <c r="G39" s="286"/>
      <c r="H39" s="286"/>
      <c r="I39" s="286"/>
      <c r="J39" s="286"/>
      <c r="K39" s="286"/>
      <c r="L39" s="286"/>
      <c r="M39" s="287"/>
    </row>
    <row r="40" spans="1:13" s="119" customFormat="1" ht="15.75">
      <c r="A40" s="87"/>
      <c r="B40" s="80"/>
      <c r="C40" s="45" t="s">
        <v>45</v>
      </c>
      <c r="D40" s="31" t="s">
        <v>42</v>
      </c>
      <c r="E40" s="176">
        <f>21.4*0.01</f>
        <v>0.214</v>
      </c>
      <c r="F40" s="32">
        <f>E40*F39</f>
        <v>1.28</v>
      </c>
      <c r="G40" s="282"/>
      <c r="H40" s="282"/>
      <c r="I40" s="282"/>
      <c r="J40" s="282"/>
      <c r="K40" s="282"/>
      <c r="L40" s="282"/>
      <c r="M40" s="283"/>
    </row>
    <row r="41" spans="1:13" s="119" customFormat="1" ht="15.75">
      <c r="A41" s="87"/>
      <c r="B41" s="80"/>
      <c r="C41" s="45" t="s">
        <v>172</v>
      </c>
      <c r="D41" s="31" t="s">
        <v>47</v>
      </c>
      <c r="E41" s="166">
        <f>(1.03+0.92+0.68)*0.01</f>
        <v>0.0263</v>
      </c>
      <c r="F41" s="32">
        <f>E41*F39</f>
        <v>0.16</v>
      </c>
      <c r="G41" s="282"/>
      <c r="H41" s="282"/>
      <c r="I41" s="282"/>
      <c r="J41" s="282"/>
      <c r="K41" s="282"/>
      <c r="L41" s="282"/>
      <c r="M41" s="283"/>
    </row>
    <row r="42" spans="1:13" s="119" customFormat="1" ht="15.75">
      <c r="A42" s="28"/>
      <c r="B42" s="29"/>
      <c r="C42" s="45" t="s">
        <v>48</v>
      </c>
      <c r="D42" s="31" t="s">
        <v>0</v>
      </c>
      <c r="E42" s="178">
        <f>7.11*0.01</f>
        <v>0.0711</v>
      </c>
      <c r="F42" s="32">
        <f>F39*E42</f>
        <v>0.43</v>
      </c>
      <c r="G42" s="282"/>
      <c r="H42" s="282"/>
      <c r="I42" s="282"/>
      <c r="J42" s="282"/>
      <c r="K42" s="282"/>
      <c r="L42" s="282"/>
      <c r="M42" s="283"/>
    </row>
    <row r="43" spans="1:13" s="119" customFormat="1" ht="15.75">
      <c r="A43" s="28"/>
      <c r="B43" s="29"/>
      <c r="C43" s="181" t="s">
        <v>238</v>
      </c>
      <c r="D43" s="182" t="s">
        <v>40</v>
      </c>
      <c r="E43" s="178">
        <f>2*0.01</f>
        <v>0.02</v>
      </c>
      <c r="F43" s="183">
        <f>E43*F39</f>
        <v>0.12</v>
      </c>
      <c r="G43" s="282"/>
      <c r="H43" s="282"/>
      <c r="I43" s="282"/>
      <c r="J43" s="282"/>
      <c r="K43" s="282"/>
      <c r="L43" s="282"/>
      <c r="M43" s="283"/>
    </row>
    <row r="44" spans="1:13" s="119" customFormat="1" ht="15.75">
      <c r="A44" s="81"/>
      <c r="B44" s="128"/>
      <c r="C44" s="129" t="s">
        <v>239</v>
      </c>
      <c r="D44" s="127" t="s">
        <v>39</v>
      </c>
      <c r="E44" s="178">
        <f>0.03*0.01</f>
        <v>0.0003</v>
      </c>
      <c r="F44" s="34">
        <f>F39*E44</f>
        <v>0.0018</v>
      </c>
      <c r="G44" s="282"/>
      <c r="H44" s="282"/>
      <c r="I44" s="282"/>
      <c r="J44" s="282"/>
      <c r="K44" s="282"/>
      <c r="L44" s="282"/>
      <c r="M44" s="283"/>
    </row>
    <row r="45" spans="1:13" s="160" customFormat="1" ht="31.5">
      <c r="A45" s="190">
        <v>13</v>
      </c>
      <c r="B45" s="191" t="s">
        <v>59</v>
      </c>
      <c r="C45" s="192" t="s">
        <v>173</v>
      </c>
      <c r="D45" s="193" t="s">
        <v>39</v>
      </c>
      <c r="E45" s="194"/>
      <c r="F45" s="195">
        <f>0.0021*0</f>
        <v>0</v>
      </c>
      <c r="G45" s="288"/>
      <c r="H45" s="288"/>
      <c r="I45" s="288"/>
      <c r="J45" s="288"/>
      <c r="K45" s="288"/>
      <c r="L45" s="288"/>
      <c r="M45" s="289"/>
    </row>
    <row r="46" spans="1:13" s="119" customFormat="1" ht="15.75">
      <c r="A46" s="196"/>
      <c r="B46" s="197"/>
      <c r="C46" s="198" t="s">
        <v>60</v>
      </c>
      <c r="D46" s="199" t="s">
        <v>52</v>
      </c>
      <c r="E46" s="200">
        <v>0.3</v>
      </c>
      <c r="F46" s="200">
        <f>F45*E46</f>
        <v>0</v>
      </c>
      <c r="G46" s="282"/>
      <c r="H46" s="282"/>
      <c r="I46" s="282"/>
      <c r="J46" s="282"/>
      <c r="K46" s="282"/>
      <c r="L46" s="282"/>
      <c r="M46" s="283"/>
    </row>
    <row r="47" spans="1:13" s="119" customFormat="1" ht="15.75">
      <c r="A47" s="196"/>
      <c r="B47" s="197"/>
      <c r="C47" s="169" t="s">
        <v>5</v>
      </c>
      <c r="D47" s="199"/>
      <c r="E47" s="173"/>
      <c r="F47" s="200"/>
      <c r="G47" s="282"/>
      <c r="H47" s="282"/>
      <c r="I47" s="282"/>
      <c r="J47" s="282"/>
      <c r="K47" s="282"/>
      <c r="L47" s="282"/>
      <c r="M47" s="283"/>
    </row>
    <row r="48" spans="1:13" s="119" customFormat="1" ht="15.75">
      <c r="A48" s="196"/>
      <c r="B48" s="197"/>
      <c r="C48" s="198" t="s">
        <v>76</v>
      </c>
      <c r="D48" s="199" t="s">
        <v>39</v>
      </c>
      <c r="E48" s="201">
        <v>1.03</v>
      </c>
      <c r="F48" s="201">
        <f>F45*E48</f>
        <v>0</v>
      </c>
      <c r="G48" s="282"/>
      <c r="H48" s="282"/>
      <c r="I48" s="282"/>
      <c r="J48" s="282"/>
      <c r="K48" s="282"/>
      <c r="L48" s="282"/>
      <c r="M48" s="283"/>
    </row>
    <row r="49" spans="1:13" s="119" customFormat="1" ht="15.75">
      <c r="A49" s="28"/>
      <c r="B49" s="29"/>
      <c r="C49" s="130" t="s">
        <v>29</v>
      </c>
      <c r="D49" s="131" t="s">
        <v>32</v>
      </c>
      <c r="E49" s="132"/>
      <c r="F49" s="132"/>
      <c r="G49" s="290"/>
      <c r="H49" s="290"/>
      <c r="I49" s="290"/>
      <c r="J49" s="290"/>
      <c r="K49" s="290"/>
      <c r="L49" s="290"/>
      <c r="M49" s="290"/>
    </row>
    <row r="50" spans="1:13" s="119" customFormat="1" ht="15.75">
      <c r="A50" s="28"/>
      <c r="B50" s="29"/>
      <c r="C50" s="205" t="s">
        <v>30</v>
      </c>
      <c r="D50" s="131"/>
      <c r="E50" s="132"/>
      <c r="F50" s="132"/>
      <c r="G50" s="290"/>
      <c r="H50" s="290"/>
      <c r="I50" s="290"/>
      <c r="J50" s="290"/>
      <c r="K50" s="290"/>
      <c r="L50" s="290"/>
      <c r="M50" s="291"/>
    </row>
    <row r="51" spans="1:13" s="160" customFormat="1" ht="47.25">
      <c r="A51" s="82">
        <v>1</v>
      </c>
      <c r="B51" s="163" t="s">
        <v>44</v>
      </c>
      <c r="C51" s="88" t="s">
        <v>174</v>
      </c>
      <c r="D51" s="157" t="s">
        <v>40</v>
      </c>
      <c r="E51" s="158" t="s">
        <v>46</v>
      </c>
      <c r="F51" s="159">
        <v>5305.1</v>
      </c>
      <c r="G51" s="284"/>
      <c r="H51" s="284"/>
      <c r="I51" s="284"/>
      <c r="J51" s="284"/>
      <c r="K51" s="284"/>
      <c r="L51" s="284"/>
      <c r="M51" s="285"/>
    </row>
    <row r="52" spans="1:13" s="119" customFormat="1" ht="15.75">
      <c r="A52" s="28"/>
      <c r="B52" s="31"/>
      <c r="C52" s="45" t="s">
        <v>45</v>
      </c>
      <c r="D52" s="31" t="s">
        <v>42</v>
      </c>
      <c r="E52" s="37">
        <v>0.02</v>
      </c>
      <c r="F52" s="32">
        <f>E52*F51</f>
        <v>106.1</v>
      </c>
      <c r="G52" s="282"/>
      <c r="H52" s="282"/>
      <c r="I52" s="282"/>
      <c r="J52" s="282"/>
      <c r="K52" s="282"/>
      <c r="L52" s="282"/>
      <c r="M52" s="283"/>
    </row>
    <row r="53" spans="1:13" s="119" customFormat="1" ht="31.5">
      <c r="A53" s="28"/>
      <c r="B53" s="31"/>
      <c r="C53" s="181" t="s">
        <v>241</v>
      </c>
      <c r="D53" s="31" t="s">
        <v>47</v>
      </c>
      <c r="E53" s="33">
        <v>0.0448</v>
      </c>
      <c r="F53" s="32">
        <f>E53*F51</f>
        <v>237.67</v>
      </c>
      <c r="G53" s="282"/>
      <c r="H53" s="282"/>
      <c r="I53" s="282"/>
      <c r="J53" s="282"/>
      <c r="K53" s="282"/>
      <c r="L53" s="282"/>
      <c r="M53" s="283"/>
    </row>
    <row r="54" spans="1:13" s="119" customFormat="1" ht="15.75">
      <c r="A54" s="28"/>
      <c r="B54" s="29"/>
      <c r="C54" s="45" t="s">
        <v>48</v>
      </c>
      <c r="D54" s="31" t="s">
        <v>0</v>
      </c>
      <c r="E54" s="34">
        <v>0.0021</v>
      </c>
      <c r="F54" s="32">
        <f>F51*E54</f>
        <v>11.14</v>
      </c>
      <c r="G54" s="282"/>
      <c r="H54" s="282"/>
      <c r="I54" s="282"/>
      <c r="J54" s="282"/>
      <c r="K54" s="282"/>
      <c r="L54" s="282"/>
      <c r="M54" s="283"/>
    </row>
    <row r="55" spans="1:13" s="6" customFormat="1" ht="15.75" customHeight="1">
      <c r="A55" s="28"/>
      <c r="B55" s="189"/>
      <c r="C55" s="181" t="s">
        <v>240</v>
      </c>
      <c r="D55" s="182" t="s">
        <v>40</v>
      </c>
      <c r="E55" s="179">
        <f>0.05*0.001</f>
        <v>5E-05</v>
      </c>
      <c r="F55" s="183">
        <f>E55*F51</f>
        <v>0.27</v>
      </c>
      <c r="G55" s="282"/>
      <c r="H55" s="282"/>
      <c r="I55" s="282"/>
      <c r="J55" s="282"/>
      <c r="K55" s="282"/>
      <c r="L55" s="282"/>
      <c r="M55" s="283"/>
    </row>
    <row r="56" spans="1:13" s="160" customFormat="1" ht="31.5">
      <c r="A56" s="82">
        <v>2</v>
      </c>
      <c r="B56" s="155" t="s">
        <v>242</v>
      </c>
      <c r="C56" s="156" t="s">
        <v>160</v>
      </c>
      <c r="D56" s="157" t="s">
        <v>40</v>
      </c>
      <c r="E56" s="158" t="s">
        <v>46</v>
      </c>
      <c r="F56" s="159">
        <v>589.5</v>
      </c>
      <c r="G56" s="284"/>
      <c r="H56" s="284"/>
      <c r="I56" s="284"/>
      <c r="J56" s="284"/>
      <c r="K56" s="284"/>
      <c r="L56" s="284"/>
      <c r="M56" s="285"/>
    </row>
    <row r="57" spans="1:13" s="119" customFormat="1" ht="15.75">
      <c r="A57" s="28"/>
      <c r="B57" s="31"/>
      <c r="C57" s="45" t="s">
        <v>45</v>
      </c>
      <c r="D57" s="31" t="s">
        <v>106</v>
      </c>
      <c r="E57" s="33">
        <v>2.06</v>
      </c>
      <c r="F57" s="32">
        <f>F56*E57</f>
        <v>1214.37</v>
      </c>
      <c r="G57" s="282"/>
      <c r="H57" s="282"/>
      <c r="I57" s="282"/>
      <c r="J57" s="282"/>
      <c r="K57" s="282"/>
      <c r="L57" s="282"/>
      <c r="M57" s="283"/>
    </row>
    <row r="58" spans="1:13" s="160" customFormat="1" ht="47.25">
      <c r="A58" s="82">
        <v>3</v>
      </c>
      <c r="B58" s="155" t="s">
        <v>159</v>
      </c>
      <c r="C58" s="156" t="s">
        <v>175</v>
      </c>
      <c r="D58" s="157" t="s">
        <v>40</v>
      </c>
      <c r="E58" s="158" t="s">
        <v>46</v>
      </c>
      <c r="F58" s="159">
        <v>77.3</v>
      </c>
      <c r="G58" s="284"/>
      <c r="H58" s="284"/>
      <c r="I58" s="284"/>
      <c r="J58" s="284"/>
      <c r="K58" s="284"/>
      <c r="L58" s="284"/>
      <c r="M58" s="285"/>
    </row>
    <row r="59" spans="1:13" s="119" customFormat="1" ht="15.75">
      <c r="A59" s="28"/>
      <c r="B59" s="31"/>
      <c r="C59" s="45" t="s">
        <v>45</v>
      </c>
      <c r="D59" s="31" t="s">
        <v>106</v>
      </c>
      <c r="E59" s="33">
        <v>2.06</v>
      </c>
      <c r="F59" s="32">
        <f>F58*E59</f>
        <v>159.24</v>
      </c>
      <c r="G59" s="282"/>
      <c r="H59" s="282"/>
      <c r="I59" s="282"/>
      <c r="J59" s="282"/>
      <c r="K59" s="282"/>
      <c r="L59" s="282"/>
      <c r="M59" s="283"/>
    </row>
    <row r="60" spans="1:13" s="160" customFormat="1" ht="31.5">
      <c r="A60" s="82">
        <v>4</v>
      </c>
      <c r="B60" s="167" t="s">
        <v>229</v>
      </c>
      <c r="C60" s="156" t="s">
        <v>107</v>
      </c>
      <c r="D60" s="157" t="s">
        <v>40</v>
      </c>
      <c r="E60" s="158" t="s">
        <v>46</v>
      </c>
      <c r="F60" s="159">
        <f>F56+F58</f>
        <v>666.8</v>
      </c>
      <c r="G60" s="284"/>
      <c r="H60" s="284"/>
      <c r="I60" s="284"/>
      <c r="J60" s="284"/>
      <c r="K60" s="284"/>
      <c r="L60" s="284"/>
      <c r="M60" s="285"/>
    </row>
    <row r="61" spans="1:13" s="119" customFormat="1" ht="15.75">
      <c r="A61" s="28"/>
      <c r="B61" s="31"/>
      <c r="C61" s="45" t="s">
        <v>45</v>
      </c>
      <c r="D61" s="31" t="s">
        <v>106</v>
      </c>
      <c r="E61" s="166">
        <v>1.54</v>
      </c>
      <c r="F61" s="32">
        <f>F60*E61</f>
        <v>1026.87</v>
      </c>
      <c r="G61" s="282"/>
      <c r="H61" s="282"/>
      <c r="I61" s="282"/>
      <c r="J61" s="282"/>
      <c r="K61" s="282"/>
      <c r="L61" s="282"/>
      <c r="M61" s="283"/>
    </row>
    <row r="62" spans="1:13" s="160" customFormat="1" ht="31.5">
      <c r="A62" s="82">
        <v>5</v>
      </c>
      <c r="B62" s="80"/>
      <c r="C62" s="156" t="s">
        <v>162</v>
      </c>
      <c r="D62" s="157" t="s">
        <v>39</v>
      </c>
      <c r="E62" s="159">
        <v>1.95</v>
      </c>
      <c r="F62" s="159">
        <f>(F51+F60)*E62</f>
        <v>11645.21</v>
      </c>
      <c r="G62" s="284"/>
      <c r="H62" s="284"/>
      <c r="I62" s="284"/>
      <c r="J62" s="284"/>
      <c r="K62" s="284"/>
      <c r="L62" s="284"/>
      <c r="M62" s="285"/>
    </row>
    <row r="63" spans="1:13" s="160" customFormat="1" ht="47.25">
      <c r="A63" s="82">
        <v>6</v>
      </c>
      <c r="B63" s="202" t="s">
        <v>105</v>
      </c>
      <c r="C63" s="156" t="s">
        <v>176</v>
      </c>
      <c r="D63" s="80" t="s">
        <v>40</v>
      </c>
      <c r="E63" s="164"/>
      <c r="F63" s="159">
        <v>335.6</v>
      </c>
      <c r="G63" s="288"/>
      <c r="H63" s="288"/>
      <c r="I63" s="288"/>
      <c r="J63" s="288"/>
      <c r="K63" s="288"/>
      <c r="L63" s="288"/>
      <c r="M63" s="289"/>
    </row>
    <row r="64" spans="1:13" s="119" customFormat="1" ht="15.75">
      <c r="A64" s="81"/>
      <c r="B64" s="128"/>
      <c r="C64" s="129" t="s">
        <v>50</v>
      </c>
      <c r="D64" s="127" t="s">
        <v>3</v>
      </c>
      <c r="E64" s="37">
        <v>0.15</v>
      </c>
      <c r="F64" s="32">
        <f>F63*E64</f>
        <v>50.34</v>
      </c>
      <c r="G64" s="282"/>
      <c r="H64" s="282"/>
      <c r="I64" s="282"/>
      <c r="J64" s="282"/>
      <c r="K64" s="282"/>
      <c r="L64" s="282"/>
      <c r="M64" s="283"/>
    </row>
    <row r="65" spans="1:13" s="119" customFormat="1" ht="31.5">
      <c r="A65" s="81"/>
      <c r="B65" s="128"/>
      <c r="C65" s="174" t="s">
        <v>230</v>
      </c>
      <c r="D65" s="127" t="s">
        <v>52</v>
      </c>
      <c r="E65" s="34">
        <v>0.0216</v>
      </c>
      <c r="F65" s="32">
        <f>F63*E65</f>
        <v>7.25</v>
      </c>
      <c r="G65" s="282"/>
      <c r="H65" s="282"/>
      <c r="I65" s="282"/>
      <c r="J65" s="282"/>
      <c r="K65" s="282"/>
      <c r="L65" s="282"/>
      <c r="M65" s="283"/>
    </row>
    <row r="66" spans="1:13" s="119" customFormat="1" ht="31.5">
      <c r="A66" s="81"/>
      <c r="B66" s="128"/>
      <c r="C66" s="206" t="s">
        <v>243</v>
      </c>
      <c r="D66" s="127" t="s">
        <v>52</v>
      </c>
      <c r="E66" s="34">
        <v>0.0273</v>
      </c>
      <c r="F66" s="183">
        <f>F63*E66</f>
        <v>9.16</v>
      </c>
      <c r="G66" s="282"/>
      <c r="H66" s="282"/>
      <c r="I66" s="282"/>
      <c r="J66" s="282"/>
      <c r="K66" s="282"/>
      <c r="L66" s="282"/>
      <c r="M66" s="283"/>
    </row>
    <row r="67" spans="1:13" s="119" customFormat="1" ht="31.5">
      <c r="A67" s="81"/>
      <c r="B67" s="128"/>
      <c r="C67" s="30" t="s">
        <v>53</v>
      </c>
      <c r="D67" s="29" t="s">
        <v>52</v>
      </c>
      <c r="E67" s="34">
        <v>0.0097</v>
      </c>
      <c r="F67" s="32">
        <f>F63*E67</f>
        <v>3.26</v>
      </c>
      <c r="G67" s="282"/>
      <c r="H67" s="282"/>
      <c r="I67" s="282"/>
      <c r="J67" s="282"/>
      <c r="K67" s="282"/>
      <c r="L67" s="282"/>
      <c r="M67" s="283"/>
    </row>
    <row r="68" spans="1:13" s="119" customFormat="1" ht="15.75">
      <c r="A68" s="81"/>
      <c r="B68" s="128"/>
      <c r="C68" s="29" t="s">
        <v>5</v>
      </c>
      <c r="D68" s="127"/>
      <c r="E68" s="34"/>
      <c r="F68" s="32"/>
      <c r="G68" s="282"/>
      <c r="H68" s="282"/>
      <c r="I68" s="282"/>
      <c r="J68" s="282"/>
      <c r="K68" s="282"/>
      <c r="L68" s="282"/>
      <c r="M68" s="283"/>
    </row>
    <row r="69" spans="1:13" s="119" customFormat="1" ht="15.75">
      <c r="A69" s="81"/>
      <c r="B69" s="128"/>
      <c r="C69" s="129" t="s">
        <v>34</v>
      </c>
      <c r="D69" s="127" t="s">
        <v>40</v>
      </c>
      <c r="E69" s="32">
        <v>1.22</v>
      </c>
      <c r="F69" s="32">
        <f>F63*E69</f>
        <v>409.43</v>
      </c>
      <c r="G69" s="282"/>
      <c r="H69" s="282"/>
      <c r="I69" s="282"/>
      <c r="J69" s="282"/>
      <c r="K69" s="282"/>
      <c r="L69" s="282"/>
      <c r="M69" s="283"/>
    </row>
    <row r="70" spans="1:13" s="119" customFormat="1" ht="15.75">
      <c r="A70" s="81"/>
      <c r="B70" s="128"/>
      <c r="C70" s="129" t="s">
        <v>6</v>
      </c>
      <c r="D70" s="127" t="s">
        <v>40</v>
      </c>
      <c r="E70" s="37">
        <v>0.07</v>
      </c>
      <c r="F70" s="32">
        <f>F63*E70</f>
        <v>23.49</v>
      </c>
      <c r="G70" s="282"/>
      <c r="H70" s="282"/>
      <c r="I70" s="282"/>
      <c r="J70" s="282"/>
      <c r="K70" s="282"/>
      <c r="L70" s="282"/>
      <c r="M70" s="283"/>
    </row>
    <row r="71" spans="1:13" s="160" customFormat="1" ht="31.5">
      <c r="A71" s="82"/>
      <c r="B71" s="79"/>
      <c r="C71" s="246" t="s">
        <v>287</v>
      </c>
      <c r="D71" s="79" t="s">
        <v>39</v>
      </c>
      <c r="E71" s="203">
        <v>1.6</v>
      </c>
      <c r="F71" s="204">
        <f>F69*E71</f>
        <v>655.09</v>
      </c>
      <c r="G71" s="290"/>
      <c r="H71" s="290"/>
      <c r="I71" s="290"/>
      <c r="J71" s="290"/>
      <c r="K71" s="290"/>
      <c r="L71" s="290"/>
      <c r="M71" s="291"/>
    </row>
    <row r="72" spans="1:13" s="119" customFormat="1" ht="15.75">
      <c r="A72" s="28"/>
      <c r="B72" s="29"/>
      <c r="C72" s="130" t="s">
        <v>31</v>
      </c>
      <c r="D72" s="131" t="s">
        <v>32</v>
      </c>
      <c r="E72" s="132"/>
      <c r="F72" s="132"/>
      <c r="G72" s="290"/>
      <c r="H72" s="290"/>
      <c r="I72" s="290"/>
      <c r="J72" s="290"/>
      <c r="K72" s="290"/>
      <c r="L72" s="290"/>
      <c r="M72" s="290"/>
    </row>
    <row r="73" spans="1:13" s="119" customFormat="1" ht="15.75">
      <c r="A73" s="28"/>
      <c r="B73" s="29"/>
      <c r="C73" s="48" t="s">
        <v>68</v>
      </c>
      <c r="D73" s="131"/>
      <c r="E73" s="132"/>
      <c r="F73" s="132"/>
      <c r="G73" s="290"/>
      <c r="H73" s="290"/>
      <c r="I73" s="290"/>
      <c r="J73" s="290"/>
      <c r="K73" s="290"/>
      <c r="L73" s="290"/>
      <c r="M73" s="291"/>
    </row>
    <row r="74" spans="1:13" s="119" customFormat="1" ht="31.5">
      <c r="A74" s="28"/>
      <c r="B74" s="29"/>
      <c r="C74" s="39" t="s">
        <v>177</v>
      </c>
      <c r="D74" s="131"/>
      <c r="E74" s="132"/>
      <c r="F74" s="132"/>
      <c r="G74" s="290"/>
      <c r="H74" s="290"/>
      <c r="I74" s="290"/>
      <c r="J74" s="290"/>
      <c r="K74" s="290"/>
      <c r="L74" s="290"/>
      <c r="M74" s="291"/>
    </row>
    <row r="75" spans="1:13" s="160" customFormat="1" ht="31.5">
      <c r="A75" s="82">
        <v>1</v>
      </c>
      <c r="B75" s="155" t="s">
        <v>159</v>
      </c>
      <c r="C75" s="156" t="s">
        <v>178</v>
      </c>
      <c r="D75" s="157" t="s">
        <v>40</v>
      </c>
      <c r="E75" s="158" t="s">
        <v>46</v>
      </c>
      <c r="F75" s="159">
        <v>7.7</v>
      </c>
      <c r="G75" s="284"/>
      <c r="H75" s="284"/>
      <c r="I75" s="284"/>
      <c r="J75" s="284"/>
      <c r="K75" s="284"/>
      <c r="L75" s="284"/>
      <c r="M75" s="285"/>
    </row>
    <row r="76" spans="1:13" s="119" customFormat="1" ht="15.75">
      <c r="A76" s="28"/>
      <c r="B76" s="31"/>
      <c r="C76" s="45" t="s">
        <v>45</v>
      </c>
      <c r="D76" s="31" t="s">
        <v>106</v>
      </c>
      <c r="E76" s="33">
        <v>2.06</v>
      </c>
      <c r="F76" s="32">
        <f>F75*E76</f>
        <v>15.86</v>
      </c>
      <c r="G76" s="282"/>
      <c r="H76" s="282"/>
      <c r="I76" s="282"/>
      <c r="J76" s="282"/>
      <c r="K76" s="282"/>
      <c r="L76" s="282"/>
      <c r="M76" s="283"/>
    </row>
    <row r="77" spans="1:13" s="160" customFormat="1" ht="31.5">
      <c r="A77" s="82">
        <v>2</v>
      </c>
      <c r="B77" s="167" t="s">
        <v>229</v>
      </c>
      <c r="C77" s="156" t="s">
        <v>107</v>
      </c>
      <c r="D77" s="157" t="s">
        <v>40</v>
      </c>
      <c r="E77" s="158" t="s">
        <v>46</v>
      </c>
      <c r="F77" s="159">
        <f>F73+F75</f>
        <v>7.7</v>
      </c>
      <c r="G77" s="284"/>
      <c r="H77" s="284"/>
      <c r="I77" s="284"/>
      <c r="J77" s="284"/>
      <c r="K77" s="284"/>
      <c r="L77" s="284"/>
      <c r="M77" s="285"/>
    </row>
    <row r="78" spans="1:13" s="119" customFormat="1" ht="15.75">
      <c r="A78" s="28"/>
      <c r="B78" s="31"/>
      <c r="C78" s="45" t="s">
        <v>45</v>
      </c>
      <c r="D78" s="31" t="s">
        <v>106</v>
      </c>
      <c r="E78" s="166">
        <v>1.54</v>
      </c>
      <c r="F78" s="32">
        <f>F77*E78</f>
        <v>11.86</v>
      </c>
      <c r="G78" s="282"/>
      <c r="H78" s="282"/>
      <c r="I78" s="282"/>
      <c r="J78" s="282"/>
      <c r="K78" s="282"/>
      <c r="L78" s="282"/>
      <c r="M78" s="283"/>
    </row>
    <row r="79" spans="1:13" s="160" customFormat="1" ht="47.25">
      <c r="A79" s="82">
        <v>3</v>
      </c>
      <c r="B79" s="167" t="s">
        <v>249</v>
      </c>
      <c r="C79" s="88" t="s">
        <v>179</v>
      </c>
      <c r="D79" s="157" t="s">
        <v>40</v>
      </c>
      <c r="E79" s="158" t="s">
        <v>46</v>
      </c>
      <c r="F79" s="159">
        <v>1.8</v>
      </c>
      <c r="G79" s="284"/>
      <c r="H79" s="284"/>
      <c r="I79" s="284"/>
      <c r="J79" s="284"/>
      <c r="K79" s="284"/>
      <c r="L79" s="284"/>
      <c r="M79" s="285"/>
    </row>
    <row r="80" spans="1:13" s="119" customFormat="1" ht="15.75">
      <c r="A80" s="28"/>
      <c r="B80" s="31"/>
      <c r="C80" s="45" t="s">
        <v>45</v>
      </c>
      <c r="D80" s="31" t="s">
        <v>42</v>
      </c>
      <c r="E80" s="183">
        <v>25.4</v>
      </c>
      <c r="F80" s="32">
        <f>E80*F79</f>
        <v>45.72</v>
      </c>
      <c r="G80" s="282"/>
      <c r="H80" s="282"/>
      <c r="I80" s="282"/>
      <c r="J80" s="282"/>
      <c r="K80" s="282"/>
      <c r="L80" s="282"/>
      <c r="M80" s="283"/>
    </row>
    <row r="81" spans="1:13" s="119" customFormat="1" ht="15.75">
      <c r="A81" s="28"/>
      <c r="B81" s="31"/>
      <c r="C81" s="181" t="s">
        <v>48</v>
      </c>
      <c r="D81" s="182" t="s">
        <v>0</v>
      </c>
      <c r="E81" s="183">
        <v>20.65</v>
      </c>
      <c r="F81" s="183">
        <f>E81*F79</f>
        <v>37.17</v>
      </c>
      <c r="G81" s="282"/>
      <c r="H81" s="282"/>
      <c r="I81" s="282"/>
      <c r="J81" s="282"/>
      <c r="K81" s="282"/>
      <c r="L81" s="282"/>
      <c r="M81" s="283"/>
    </row>
    <row r="82" spans="1:13" s="119" customFormat="1" ht="15.75">
      <c r="A82" s="28"/>
      <c r="B82" s="169"/>
      <c r="C82" s="170" t="s">
        <v>108</v>
      </c>
      <c r="D82" s="171" t="s">
        <v>47</v>
      </c>
      <c r="E82" s="200">
        <f>20.65*0</f>
        <v>0</v>
      </c>
      <c r="F82" s="200">
        <f>E82*F79</f>
        <v>0</v>
      </c>
      <c r="G82" s="282"/>
      <c r="H82" s="282"/>
      <c r="I82" s="282"/>
      <c r="J82" s="282"/>
      <c r="K82" s="282"/>
      <c r="L82" s="282"/>
      <c r="M82" s="283"/>
    </row>
    <row r="83" spans="1:13" s="119" customFormat="1" ht="31.5">
      <c r="A83" s="28"/>
      <c r="B83" s="169"/>
      <c r="C83" s="170" t="s">
        <v>163</v>
      </c>
      <c r="D83" s="171" t="s">
        <v>47</v>
      </c>
      <c r="E83" s="172">
        <f>0.3875*0</f>
        <v>0</v>
      </c>
      <c r="F83" s="173">
        <f>E83*F79</f>
        <v>0</v>
      </c>
      <c r="G83" s="282"/>
      <c r="H83" s="282"/>
      <c r="I83" s="282"/>
      <c r="J83" s="282"/>
      <c r="K83" s="282"/>
      <c r="L83" s="282"/>
      <c r="M83" s="283"/>
    </row>
    <row r="84" spans="1:13" s="160" customFormat="1" ht="31.5">
      <c r="A84" s="82">
        <v>4</v>
      </c>
      <c r="B84" s="167" t="s">
        <v>227</v>
      </c>
      <c r="C84" s="156" t="s">
        <v>165</v>
      </c>
      <c r="D84" s="157" t="s">
        <v>40</v>
      </c>
      <c r="E84" s="158" t="s">
        <v>46</v>
      </c>
      <c r="F84" s="159">
        <f>F79</f>
        <v>1.8</v>
      </c>
      <c r="G84" s="284"/>
      <c r="H84" s="284"/>
      <c r="I84" s="284"/>
      <c r="J84" s="284"/>
      <c r="K84" s="284"/>
      <c r="L84" s="284"/>
      <c r="M84" s="285"/>
    </row>
    <row r="85" spans="1:13" s="119" customFormat="1" ht="15.75">
      <c r="A85" s="28"/>
      <c r="B85" s="31"/>
      <c r="C85" s="45" t="s">
        <v>45</v>
      </c>
      <c r="D85" s="31" t="s">
        <v>106</v>
      </c>
      <c r="E85" s="166">
        <v>2.06</v>
      </c>
      <c r="F85" s="32">
        <f>F84*E85</f>
        <v>3.71</v>
      </c>
      <c r="G85" s="282"/>
      <c r="H85" s="282"/>
      <c r="I85" s="282"/>
      <c r="J85" s="282"/>
      <c r="K85" s="282"/>
      <c r="L85" s="282"/>
      <c r="M85" s="283"/>
    </row>
    <row r="86" spans="1:13" s="160" customFormat="1" ht="47.25">
      <c r="A86" s="82">
        <v>5</v>
      </c>
      <c r="B86" s="163" t="s">
        <v>44</v>
      </c>
      <c r="C86" s="88" t="s">
        <v>174</v>
      </c>
      <c r="D86" s="157" t="s">
        <v>40</v>
      </c>
      <c r="E86" s="158" t="s">
        <v>46</v>
      </c>
      <c r="F86" s="159">
        <v>11.6</v>
      </c>
      <c r="G86" s="284"/>
      <c r="H86" s="284"/>
      <c r="I86" s="284"/>
      <c r="J86" s="284"/>
      <c r="K86" s="284"/>
      <c r="L86" s="284"/>
      <c r="M86" s="285"/>
    </row>
    <row r="87" spans="1:13" s="119" customFormat="1" ht="15.75">
      <c r="A87" s="28"/>
      <c r="B87" s="31"/>
      <c r="C87" s="45" t="s">
        <v>45</v>
      </c>
      <c r="D87" s="31" t="s">
        <v>42</v>
      </c>
      <c r="E87" s="37">
        <v>0.02</v>
      </c>
      <c r="F87" s="32">
        <f>E87*F86</f>
        <v>0.23</v>
      </c>
      <c r="G87" s="282"/>
      <c r="H87" s="282"/>
      <c r="I87" s="282"/>
      <c r="J87" s="282"/>
      <c r="K87" s="282"/>
      <c r="L87" s="282"/>
      <c r="M87" s="283"/>
    </row>
    <row r="88" spans="1:13" s="119" customFormat="1" ht="31.5">
      <c r="A88" s="28"/>
      <c r="B88" s="31"/>
      <c r="C88" s="181" t="s">
        <v>241</v>
      </c>
      <c r="D88" s="31" t="s">
        <v>47</v>
      </c>
      <c r="E88" s="33">
        <v>0.0448</v>
      </c>
      <c r="F88" s="32">
        <f>E88*F86</f>
        <v>0.52</v>
      </c>
      <c r="G88" s="282"/>
      <c r="H88" s="282"/>
      <c r="I88" s="282"/>
      <c r="J88" s="282"/>
      <c r="K88" s="282"/>
      <c r="L88" s="282"/>
      <c r="M88" s="283"/>
    </row>
    <row r="89" spans="1:13" s="119" customFormat="1" ht="15.75">
      <c r="A89" s="28"/>
      <c r="B89" s="29"/>
      <c r="C89" s="45" t="s">
        <v>48</v>
      </c>
      <c r="D89" s="31" t="s">
        <v>0</v>
      </c>
      <c r="E89" s="34">
        <v>0.0021</v>
      </c>
      <c r="F89" s="32">
        <f>F86*E89</f>
        <v>0.02</v>
      </c>
      <c r="G89" s="282"/>
      <c r="H89" s="282"/>
      <c r="I89" s="282"/>
      <c r="J89" s="282"/>
      <c r="K89" s="282"/>
      <c r="L89" s="282"/>
      <c r="M89" s="283"/>
    </row>
    <row r="90" spans="1:249" s="119" customFormat="1" ht="15.75">
      <c r="A90" s="212"/>
      <c r="B90" s="213"/>
      <c r="C90" s="214" t="s">
        <v>240</v>
      </c>
      <c r="D90" s="215" t="s">
        <v>40</v>
      </c>
      <c r="E90" s="215">
        <f>0.05*0.001</f>
        <v>5E-05</v>
      </c>
      <c r="F90" s="216">
        <f>ROUND(F86*E90,2)</f>
        <v>0</v>
      </c>
      <c r="G90" s="292"/>
      <c r="H90" s="292"/>
      <c r="I90" s="292"/>
      <c r="J90" s="292"/>
      <c r="K90" s="292"/>
      <c r="L90" s="292"/>
      <c r="M90" s="292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17"/>
      <c r="FJ90" s="217"/>
      <c r="FK90" s="217"/>
      <c r="FL90" s="217"/>
      <c r="FM90" s="217"/>
      <c r="FN90" s="217"/>
      <c r="FO90" s="217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  <c r="IL90" s="217"/>
      <c r="IM90" s="217"/>
      <c r="IN90" s="217"/>
      <c r="IO90" s="217"/>
    </row>
    <row r="91" spans="1:13" s="160" customFormat="1" ht="31.5">
      <c r="A91" s="82">
        <v>6</v>
      </c>
      <c r="B91" s="155" t="s">
        <v>159</v>
      </c>
      <c r="C91" s="156" t="s">
        <v>160</v>
      </c>
      <c r="D91" s="157" t="s">
        <v>40</v>
      </c>
      <c r="E91" s="158" t="s">
        <v>46</v>
      </c>
      <c r="F91" s="159">
        <v>1.3</v>
      </c>
      <c r="G91" s="284"/>
      <c r="H91" s="284"/>
      <c r="I91" s="284"/>
      <c r="J91" s="284"/>
      <c r="K91" s="284"/>
      <c r="L91" s="284"/>
      <c r="M91" s="285"/>
    </row>
    <row r="92" spans="1:13" s="119" customFormat="1" ht="15.75">
      <c r="A92" s="28"/>
      <c r="B92" s="31"/>
      <c r="C92" s="45" t="s">
        <v>45</v>
      </c>
      <c r="D92" s="31" t="s">
        <v>106</v>
      </c>
      <c r="E92" s="33">
        <v>2.06</v>
      </c>
      <c r="F92" s="32">
        <f>F91*E92</f>
        <v>2.68</v>
      </c>
      <c r="G92" s="282"/>
      <c r="H92" s="282"/>
      <c r="I92" s="282"/>
      <c r="J92" s="282"/>
      <c r="K92" s="282"/>
      <c r="L92" s="282"/>
      <c r="M92" s="283"/>
    </row>
    <row r="93" spans="1:13" s="160" customFormat="1" ht="31.5">
      <c r="A93" s="82">
        <v>7</v>
      </c>
      <c r="B93" s="167" t="s">
        <v>229</v>
      </c>
      <c r="C93" s="156" t="s">
        <v>107</v>
      </c>
      <c r="D93" s="157" t="s">
        <v>40</v>
      </c>
      <c r="E93" s="158" t="s">
        <v>46</v>
      </c>
      <c r="F93" s="159">
        <f>F91</f>
        <v>1.3</v>
      </c>
      <c r="G93" s="284"/>
      <c r="H93" s="284"/>
      <c r="I93" s="284"/>
      <c r="J93" s="284"/>
      <c r="K93" s="284"/>
      <c r="L93" s="284"/>
      <c r="M93" s="285"/>
    </row>
    <row r="94" spans="1:13" s="119" customFormat="1" ht="15.75">
      <c r="A94" s="28"/>
      <c r="B94" s="31"/>
      <c r="C94" s="45" t="s">
        <v>45</v>
      </c>
      <c r="D94" s="31" t="s">
        <v>106</v>
      </c>
      <c r="E94" s="166">
        <v>1.54</v>
      </c>
      <c r="F94" s="32">
        <f>F93*E94</f>
        <v>2</v>
      </c>
      <c r="G94" s="282"/>
      <c r="H94" s="282"/>
      <c r="I94" s="282"/>
      <c r="J94" s="282"/>
      <c r="K94" s="282"/>
      <c r="L94" s="282"/>
      <c r="M94" s="283"/>
    </row>
    <row r="95" spans="1:13" s="160" customFormat="1" ht="31.5">
      <c r="A95" s="82">
        <v>8</v>
      </c>
      <c r="B95" s="80"/>
      <c r="C95" s="156" t="s">
        <v>180</v>
      </c>
      <c r="D95" s="157" t="s">
        <v>39</v>
      </c>
      <c r="E95" s="159"/>
      <c r="F95" s="165">
        <f>(F77+F93)*1.95+F84*1.9</f>
        <v>20.97</v>
      </c>
      <c r="G95" s="284"/>
      <c r="H95" s="284"/>
      <c r="I95" s="284"/>
      <c r="J95" s="284"/>
      <c r="K95" s="284"/>
      <c r="L95" s="284"/>
      <c r="M95" s="285"/>
    </row>
    <row r="96" spans="1:13" s="160" customFormat="1" ht="78.75">
      <c r="A96" s="82">
        <v>9</v>
      </c>
      <c r="B96" s="162" t="s">
        <v>69</v>
      </c>
      <c r="C96" s="88" t="s">
        <v>181</v>
      </c>
      <c r="D96" s="207" t="s">
        <v>244</v>
      </c>
      <c r="E96" s="157"/>
      <c r="F96" s="204">
        <v>0.9</v>
      </c>
      <c r="G96" s="286"/>
      <c r="H96" s="286"/>
      <c r="I96" s="286"/>
      <c r="J96" s="286"/>
      <c r="K96" s="286"/>
      <c r="L96" s="286"/>
      <c r="M96" s="287"/>
    </row>
    <row r="97" spans="1:13" s="119" customFormat="1" ht="16.5">
      <c r="A97" s="42"/>
      <c r="B97" s="43"/>
      <c r="C97" s="30" t="s">
        <v>4</v>
      </c>
      <c r="D97" s="31" t="s">
        <v>3</v>
      </c>
      <c r="E97" s="33">
        <v>0.89</v>
      </c>
      <c r="F97" s="44">
        <f>F96*E97</f>
        <v>0.8</v>
      </c>
      <c r="G97" s="280"/>
      <c r="H97" s="280"/>
      <c r="I97" s="280"/>
      <c r="J97" s="280"/>
      <c r="K97" s="280"/>
      <c r="L97" s="280"/>
      <c r="M97" s="281"/>
    </row>
    <row r="98" spans="1:13" s="119" customFormat="1" ht="16.5">
      <c r="A98" s="42"/>
      <c r="B98" s="43"/>
      <c r="C98" s="30" t="s">
        <v>7</v>
      </c>
      <c r="D98" s="31" t="s">
        <v>0</v>
      </c>
      <c r="E98" s="32">
        <v>0.37</v>
      </c>
      <c r="F98" s="44">
        <f>F96*E98</f>
        <v>0.33</v>
      </c>
      <c r="G98" s="280"/>
      <c r="H98" s="280"/>
      <c r="I98" s="280"/>
      <c r="J98" s="280"/>
      <c r="K98" s="280"/>
      <c r="L98" s="280"/>
      <c r="M98" s="281"/>
    </row>
    <row r="99" spans="1:13" s="119" customFormat="1" ht="16.5">
      <c r="A99" s="42"/>
      <c r="B99" s="43"/>
      <c r="C99" s="29" t="s">
        <v>5</v>
      </c>
      <c r="D99" s="31"/>
      <c r="E99" s="44"/>
      <c r="F99" s="44"/>
      <c r="G99" s="280"/>
      <c r="H99" s="280"/>
      <c r="I99" s="280"/>
      <c r="J99" s="280"/>
      <c r="K99" s="280"/>
      <c r="L99" s="280"/>
      <c r="M99" s="281"/>
    </row>
    <row r="100" spans="1:13" s="119" customFormat="1" ht="16.5">
      <c r="A100" s="42"/>
      <c r="B100" s="43"/>
      <c r="C100" s="30" t="s">
        <v>34</v>
      </c>
      <c r="D100" s="31" t="s">
        <v>40</v>
      </c>
      <c r="E100" s="44">
        <v>1.15</v>
      </c>
      <c r="F100" s="44">
        <f>F96*E100</f>
        <v>1.04</v>
      </c>
      <c r="G100" s="280"/>
      <c r="H100" s="280"/>
      <c r="I100" s="280"/>
      <c r="J100" s="280"/>
      <c r="K100" s="280"/>
      <c r="L100" s="280"/>
      <c r="M100" s="281"/>
    </row>
    <row r="101" spans="1:13" s="119" customFormat="1" ht="16.5">
      <c r="A101" s="42"/>
      <c r="B101" s="43"/>
      <c r="C101" s="30" t="s">
        <v>8</v>
      </c>
      <c r="D101" s="31" t="s">
        <v>0</v>
      </c>
      <c r="E101" s="224">
        <v>0.02</v>
      </c>
      <c r="F101" s="44">
        <f>F96*E101</f>
        <v>0.02</v>
      </c>
      <c r="G101" s="280"/>
      <c r="H101" s="280"/>
      <c r="I101" s="280"/>
      <c r="J101" s="280"/>
      <c r="K101" s="280"/>
      <c r="L101" s="280"/>
      <c r="M101" s="281"/>
    </row>
    <row r="102" spans="1:13" s="160" customFormat="1" ht="31.5">
      <c r="A102" s="82"/>
      <c r="B102" s="79"/>
      <c r="C102" s="246" t="s">
        <v>287</v>
      </c>
      <c r="D102" s="79" t="s">
        <v>39</v>
      </c>
      <c r="E102" s="203">
        <v>1.6</v>
      </c>
      <c r="F102" s="204">
        <f>F100*E102</f>
        <v>1.66</v>
      </c>
      <c r="G102" s="290"/>
      <c r="H102" s="290"/>
      <c r="I102" s="290"/>
      <c r="J102" s="290"/>
      <c r="K102" s="290"/>
      <c r="L102" s="290"/>
      <c r="M102" s="291"/>
    </row>
    <row r="103" spans="1:13" s="160" customFormat="1" ht="63">
      <c r="A103" s="82">
        <v>10</v>
      </c>
      <c r="B103" s="162" t="s">
        <v>130</v>
      </c>
      <c r="C103" s="208" t="s">
        <v>245</v>
      </c>
      <c r="D103" s="157" t="s">
        <v>40</v>
      </c>
      <c r="E103" s="157"/>
      <c r="F103" s="159">
        <v>9.3</v>
      </c>
      <c r="G103" s="286"/>
      <c r="H103" s="286"/>
      <c r="I103" s="286"/>
      <c r="J103" s="286"/>
      <c r="K103" s="286"/>
      <c r="L103" s="286"/>
      <c r="M103" s="287"/>
    </row>
    <row r="104" spans="1:13" s="119" customFormat="1" ht="15.75">
      <c r="A104" s="36"/>
      <c r="B104" s="29"/>
      <c r="C104" s="30" t="s">
        <v>4</v>
      </c>
      <c r="D104" s="31" t="s">
        <v>3</v>
      </c>
      <c r="E104" s="32">
        <v>9.52</v>
      </c>
      <c r="F104" s="32">
        <f>F103*E104</f>
        <v>88.54</v>
      </c>
      <c r="G104" s="282"/>
      <c r="H104" s="282"/>
      <c r="I104" s="282"/>
      <c r="J104" s="282"/>
      <c r="K104" s="282"/>
      <c r="L104" s="282"/>
      <c r="M104" s="283"/>
    </row>
    <row r="105" spans="1:13" s="119" customFormat="1" ht="15.75">
      <c r="A105" s="36"/>
      <c r="B105" s="29"/>
      <c r="C105" s="30" t="s">
        <v>7</v>
      </c>
      <c r="D105" s="31" t="s">
        <v>0</v>
      </c>
      <c r="E105" s="32">
        <v>1.22</v>
      </c>
      <c r="F105" s="32">
        <f>F103*E105</f>
        <v>11.35</v>
      </c>
      <c r="G105" s="282"/>
      <c r="H105" s="282"/>
      <c r="I105" s="282"/>
      <c r="J105" s="282"/>
      <c r="K105" s="282"/>
      <c r="L105" s="282"/>
      <c r="M105" s="283"/>
    </row>
    <row r="106" spans="1:13" s="119" customFormat="1" ht="15.75">
      <c r="A106" s="36"/>
      <c r="B106" s="29"/>
      <c r="C106" s="29" t="s">
        <v>5</v>
      </c>
      <c r="D106" s="31"/>
      <c r="E106" s="32"/>
      <c r="F106" s="32"/>
      <c r="G106" s="282"/>
      <c r="H106" s="282"/>
      <c r="I106" s="282"/>
      <c r="J106" s="282"/>
      <c r="K106" s="282"/>
      <c r="L106" s="282"/>
      <c r="M106" s="283"/>
    </row>
    <row r="107" spans="1:13" s="119" customFormat="1" ht="15.75">
      <c r="A107" s="36"/>
      <c r="B107" s="29"/>
      <c r="C107" s="30" t="s">
        <v>120</v>
      </c>
      <c r="D107" s="31" t="s">
        <v>40</v>
      </c>
      <c r="E107" s="32">
        <v>1.04</v>
      </c>
      <c r="F107" s="32">
        <f>F103*E107</f>
        <v>9.67</v>
      </c>
      <c r="G107" s="282"/>
      <c r="H107" s="282"/>
      <c r="I107" s="282"/>
      <c r="J107" s="282"/>
      <c r="K107" s="282"/>
      <c r="L107" s="282"/>
      <c r="M107" s="283"/>
    </row>
    <row r="108" spans="1:13" s="119" customFormat="1" ht="31.5">
      <c r="A108" s="36"/>
      <c r="B108" s="29"/>
      <c r="C108" s="30" t="s">
        <v>131</v>
      </c>
      <c r="D108" s="31" t="s">
        <v>72</v>
      </c>
      <c r="E108" s="32">
        <v>2.76</v>
      </c>
      <c r="F108" s="32">
        <f>F103*E108</f>
        <v>25.67</v>
      </c>
      <c r="G108" s="282"/>
      <c r="H108" s="282"/>
      <c r="I108" s="282"/>
      <c r="J108" s="282"/>
      <c r="K108" s="282"/>
      <c r="L108" s="282"/>
      <c r="M108" s="283"/>
    </row>
    <row r="109" spans="1:13" s="119" customFormat="1" ht="15.75">
      <c r="A109" s="36"/>
      <c r="B109" s="218"/>
      <c r="C109" s="174" t="s">
        <v>250</v>
      </c>
      <c r="D109" s="182" t="s">
        <v>40</v>
      </c>
      <c r="E109" s="176">
        <f>10.5*0.01</f>
        <v>0.105</v>
      </c>
      <c r="F109" s="176">
        <f>F103*E109</f>
        <v>0.977</v>
      </c>
      <c r="G109" s="282"/>
      <c r="H109" s="282"/>
      <c r="I109" s="282"/>
      <c r="J109" s="282"/>
      <c r="K109" s="282"/>
      <c r="L109" s="282"/>
      <c r="M109" s="283"/>
    </row>
    <row r="110" spans="1:13" s="119" customFormat="1" ht="31.5">
      <c r="A110" s="36"/>
      <c r="B110" s="29"/>
      <c r="C110" s="30" t="s">
        <v>121</v>
      </c>
      <c r="D110" s="31" t="s">
        <v>40</v>
      </c>
      <c r="E110" s="37">
        <v>0.025</v>
      </c>
      <c r="F110" s="37">
        <f>F103*E110</f>
        <v>0.233</v>
      </c>
      <c r="G110" s="282"/>
      <c r="H110" s="282"/>
      <c r="I110" s="282"/>
      <c r="J110" s="282"/>
      <c r="K110" s="282"/>
      <c r="L110" s="282"/>
      <c r="M110" s="283"/>
    </row>
    <row r="111" spans="1:13" s="119" customFormat="1" ht="15.75">
      <c r="A111" s="36"/>
      <c r="B111" s="29"/>
      <c r="C111" s="30" t="s">
        <v>8</v>
      </c>
      <c r="D111" s="31" t="s">
        <v>0</v>
      </c>
      <c r="E111" s="32">
        <v>1.69</v>
      </c>
      <c r="F111" s="32">
        <f>F103*E111</f>
        <v>15.72</v>
      </c>
      <c r="G111" s="282"/>
      <c r="H111" s="282"/>
      <c r="I111" s="282"/>
      <c r="J111" s="282"/>
      <c r="K111" s="282"/>
      <c r="L111" s="282"/>
      <c r="M111" s="283"/>
    </row>
    <row r="112" spans="1:13" s="160" customFormat="1" ht="31.5">
      <c r="A112" s="82"/>
      <c r="B112" s="79"/>
      <c r="C112" s="246" t="s">
        <v>281</v>
      </c>
      <c r="D112" s="79" t="s">
        <v>28</v>
      </c>
      <c r="E112" s="203">
        <v>2.4</v>
      </c>
      <c r="F112" s="204">
        <f>F107*E112</f>
        <v>23.21</v>
      </c>
      <c r="G112" s="290"/>
      <c r="H112" s="290"/>
      <c r="I112" s="290"/>
      <c r="J112" s="290"/>
      <c r="K112" s="290"/>
      <c r="L112" s="290"/>
      <c r="M112" s="291"/>
    </row>
    <row r="113" spans="1:13" s="160" customFormat="1" ht="47.25">
      <c r="A113" s="82">
        <v>11</v>
      </c>
      <c r="B113" s="161" t="s">
        <v>128</v>
      </c>
      <c r="C113" s="208" t="s">
        <v>182</v>
      </c>
      <c r="D113" s="157" t="s">
        <v>41</v>
      </c>
      <c r="E113" s="157"/>
      <c r="F113" s="159">
        <v>17.1</v>
      </c>
      <c r="G113" s="286"/>
      <c r="H113" s="286"/>
      <c r="I113" s="286"/>
      <c r="J113" s="286"/>
      <c r="K113" s="286"/>
      <c r="L113" s="286"/>
      <c r="M113" s="287"/>
    </row>
    <row r="114" spans="1:13" s="119" customFormat="1" ht="15.75">
      <c r="A114" s="36"/>
      <c r="B114" s="29"/>
      <c r="C114" s="30" t="s">
        <v>4</v>
      </c>
      <c r="D114" s="31" t="s">
        <v>3</v>
      </c>
      <c r="E114" s="37">
        <v>0.564</v>
      </c>
      <c r="F114" s="32">
        <f>F113*E114</f>
        <v>9.64</v>
      </c>
      <c r="G114" s="282"/>
      <c r="H114" s="282"/>
      <c r="I114" s="282"/>
      <c r="J114" s="282"/>
      <c r="K114" s="282"/>
      <c r="L114" s="282"/>
      <c r="M114" s="283"/>
    </row>
    <row r="115" spans="1:13" s="119" customFormat="1" ht="15.75">
      <c r="A115" s="36"/>
      <c r="B115" s="29"/>
      <c r="C115" s="125" t="s">
        <v>7</v>
      </c>
      <c r="D115" s="126" t="s">
        <v>0</v>
      </c>
      <c r="E115" s="34">
        <v>0.0409</v>
      </c>
      <c r="F115" s="32">
        <f>F113*E115</f>
        <v>0.7</v>
      </c>
      <c r="G115" s="282"/>
      <c r="H115" s="282"/>
      <c r="I115" s="282"/>
      <c r="J115" s="282"/>
      <c r="K115" s="282"/>
      <c r="L115" s="282"/>
      <c r="M115" s="283"/>
    </row>
    <row r="116" spans="1:13" s="119" customFormat="1" ht="15.75">
      <c r="A116" s="36"/>
      <c r="B116" s="29"/>
      <c r="C116" s="29" t="s">
        <v>5</v>
      </c>
      <c r="D116" s="31"/>
      <c r="E116" s="32"/>
      <c r="F116" s="32"/>
      <c r="G116" s="282"/>
      <c r="H116" s="282"/>
      <c r="I116" s="282"/>
      <c r="J116" s="282"/>
      <c r="K116" s="282"/>
      <c r="L116" s="282"/>
      <c r="M116" s="283"/>
    </row>
    <row r="117" spans="1:13" s="119" customFormat="1" ht="15.75">
      <c r="A117" s="36"/>
      <c r="B117" s="29"/>
      <c r="C117" s="30" t="s">
        <v>76</v>
      </c>
      <c r="D117" s="31" t="s">
        <v>39</v>
      </c>
      <c r="E117" s="34">
        <v>0.0045</v>
      </c>
      <c r="F117" s="32">
        <f>F113*E117</f>
        <v>0.08</v>
      </c>
      <c r="G117" s="282"/>
      <c r="H117" s="282"/>
      <c r="I117" s="282"/>
      <c r="J117" s="282"/>
      <c r="K117" s="282"/>
      <c r="L117" s="282"/>
      <c r="M117" s="283"/>
    </row>
    <row r="118" spans="1:13" s="119" customFormat="1" ht="15.75">
      <c r="A118" s="36"/>
      <c r="B118" s="29"/>
      <c r="C118" s="30" t="s">
        <v>8</v>
      </c>
      <c r="D118" s="31" t="s">
        <v>0</v>
      </c>
      <c r="E118" s="34">
        <v>0.265</v>
      </c>
      <c r="F118" s="32">
        <f>F113*E118</f>
        <v>4.53</v>
      </c>
      <c r="G118" s="282"/>
      <c r="H118" s="282"/>
      <c r="I118" s="282"/>
      <c r="J118" s="282"/>
      <c r="K118" s="282"/>
      <c r="L118" s="282"/>
      <c r="M118" s="283"/>
    </row>
    <row r="119" spans="1:13" s="160" customFormat="1" ht="47.25">
      <c r="A119" s="87"/>
      <c r="B119" s="79" t="s">
        <v>111</v>
      </c>
      <c r="C119" s="246" t="s">
        <v>284</v>
      </c>
      <c r="D119" s="79" t="s">
        <v>28</v>
      </c>
      <c r="E119" s="203"/>
      <c r="F119" s="204">
        <f>F117</f>
        <v>0.08</v>
      </c>
      <c r="G119" s="290"/>
      <c r="H119" s="290"/>
      <c r="I119" s="290"/>
      <c r="J119" s="290"/>
      <c r="K119" s="290"/>
      <c r="L119" s="290"/>
      <c r="M119" s="291"/>
    </row>
    <row r="120" spans="1:13" s="160" customFormat="1" ht="31.5">
      <c r="A120" s="82">
        <v>12</v>
      </c>
      <c r="B120" s="162" t="s">
        <v>69</v>
      </c>
      <c r="C120" s="88" t="s">
        <v>183</v>
      </c>
      <c r="D120" s="207" t="s">
        <v>244</v>
      </c>
      <c r="E120" s="157"/>
      <c r="F120" s="204">
        <v>2.4</v>
      </c>
      <c r="G120" s="286"/>
      <c r="H120" s="286"/>
      <c r="I120" s="286"/>
      <c r="J120" s="286"/>
      <c r="K120" s="286"/>
      <c r="L120" s="286"/>
      <c r="M120" s="287"/>
    </row>
    <row r="121" spans="1:13" s="119" customFormat="1" ht="16.5">
      <c r="A121" s="42"/>
      <c r="B121" s="43"/>
      <c r="C121" s="30" t="s">
        <v>4</v>
      </c>
      <c r="D121" s="31" t="s">
        <v>3</v>
      </c>
      <c r="E121" s="33">
        <v>0.89</v>
      </c>
      <c r="F121" s="44">
        <f>F120*E121</f>
        <v>2.14</v>
      </c>
      <c r="G121" s="280"/>
      <c r="H121" s="280"/>
      <c r="I121" s="280"/>
      <c r="J121" s="280"/>
      <c r="K121" s="280"/>
      <c r="L121" s="280"/>
      <c r="M121" s="281"/>
    </row>
    <row r="122" spans="1:13" s="119" customFormat="1" ht="16.5">
      <c r="A122" s="42"/>
      <c r="B122" s="43"/>
      <c r="C122" s="30" t="s">
        <v>7</v>
      </c>
      <c r="D122" s="31" t="s">
        <v>0</v>
      </c>
      <c r="E122" s="32">
        <v>0.37</v>
      </c>
      <c r="F122" s="44">
        <f>F120*E122</f>
        <v>0.89</v>
      </c>
      <c r="G122" s="280"/>
      <c r="H122" s="280"/>
      <c r="I122" s="280"/>
      <c r="J122" s="280"/>
      <c r="K122" s="280"/>
      <c r="L122" s="280"/>
      <c r="M122" s="281"/>
    </row>
    <row r="123" spans="1:13" s="119" customFormat="1" ht="16.5">
      <c r="A123" s="42"/>
      <c r="B123" s="43"/>
      <c r="C123" s="29" t="s">
        <v>5</v>
      </c>
      <c r="D123" s="31"/>
      <c r="E123" s="44"/>
      <c r="F123" s="44"/>
      <c r="G123" s="280"/>
      <c r="H123" s="280"/>
      <c r="I123" s="280"/>
      <c r="J123" s="280"/>
      <c r="K123" s="280"/>
      <c r="L123" s="280"/>
      <c r="M123" s="281"/>
    </row>
    <row r="124" spans="1:13" s="119" customFormat="1" ht="16.5">
      <c r="A124" s="42"/>
      <c r="B124" s="43"/>
      <c r="C124" s="30" t="s">
        <v>34</v>
      </c>
      <c r="D124" s="31" t="s">
        <v>40</v>
      </c>
      <c r="E124" s="44">
        <v>1.15</v>
      </c>
      <c r="F124" s="44">
        <f>F120*E124</f>
        <v>2.76</v>
      </c>
      <c r="G124" s="280"/>
      <c r="H124" s="280"/>
      <c r="I124" s="280"/>
      <c r="J124" s="280"/>
      <c r="K124" s="280"/>
      <c r="L124" s="280"/>
      <c r="M124" s="281"/>
    </row>
    <row r="125" spans="1:13" s="119" customFormat="1" ht="16.5">
      <c r="A125" s="42"/>
      <c r="B125" s="43"/>
      <c r="C125" s="30" t="s">
        <v>8</v>
      </c>
      <c r="D125" s="31" t="s">
        <v>0</v>
      </c>
      <c r="E125" s="224">
        <v>0.02</v>
      </c>
      <c r="F125" s="44">
        <f>F120*E125</f>
        <v>0.05</v>
      </c>
      <c r="G125" s="280"/>
      <c r="H125" s="280"/>
      <c r="I125" s="280"/>
      <c r="J125" s="280"/>
      <c r="K125" s="280"/>
      <c r="L125" s="280"/>
      <c r="M125" s="281"/>
    </row>
    <row r="126" spans="1:13" s="160" customFormat="1" ht="31.5">
      <c r="A126" s="82"/>
      <c r="B126" s="79"/>
      <c r="C126" s="246" t="s">
        <v>287</v>
      </c>
      <c r="D126" s="79" t="s">
        <v>39</v>
      </c>
      <c r="E126" s="203">
        <v>1.6</v>
      </c>
      <c r="F126" s="204">
        <f>F124*E126</f>
        <v>4.42</v>
      </c>
      <c r="G126" s="290"/>
      <c r="H126" s="290"/>
      <c r="I126" s="290"/>
      <c r="J126" s="290"/>
      <c r="K126" s="290"/>
      <c r="L126" s="290"/>
      <c r="M126" s="291"/>
    </row>
    <row r="127" spans="1:13" s="160" customFormat="1" ht="46.5">
      <c r="A127" s="82">
        <v>13</v>
      </c>
      <c r="B127" s="162" t="s">
        <v>130</v>
      </c>
      <c r="C127" s="208" t="s">
        <v>246</v>
      </c>
      <c r="D127" s="157" t="s">
        <v>40</v>
      </c>
      <c r="E127" s="157"/>
      <c r="F127" s="159">
        <v>2</v>
      </c>
      <c r="G127" s="286"/>
      <c r="H127" s="286"/>
      <c r="I127" s="286"/>
      <c r="J127" s="286"/>
      <c r="K127" s="286"/>
      <c r="L127" s="286"/>
      <c r="M127" s="287"/>
    </row>
    <row r="128" spans="1:13" s="119" customFormat="1" ht="15.75">
      <c r="A128" s="36"/>
      <c r="B128" s="29"/>
      <c r="C128" s="30" t="s">
        <v>4</v>
      </c>
      <c r="D128" s="31" t="s">
        <v>3</v>
      </c>
      <c r="E128" s="32">
        <v>9.52</v>
      </c>
      <c r="F128" s="32">
        <f>F127*E128</f>
        <v>19.04</v>
      </c>
      <c r="G128" s="282"/>
      <c r="H128" s="282"/>
      <c r="I128" s="282"/>
      <c r="J128" s="282"/>
      <c r="K128" s="282"/>
      <c r="L128" s="282"/>
      <c r="M128" s="283"/>
    </row>
    <row r="129" spans="1:13" s="119" customFormat="1" ht="15.75">
      <c r="A129" s="36"/>
      <c r="B129" s="29"/>
      <c r="C129" s="30" t="s">
        <v>7</v>
      </c>
      <c r="D129" s="31" t="s">
        <v>0</v>
      </c>
      <c r="E129" s="32">
        <v>1.22</v>
      </c>
      <c r="F129" s="32">
        <f>F127*E129</f>
        <v>2.44</v>
      </c>
      <c r="G129" s="282"/>
      <c r="H129" s="282"/>
      <c r="I129" s="282"/>
      <c r="J129" s="282"/>
      <c r="K129" s="282"/>
      <c r="L129" s="282"/>
      <c r="M129" s="283"/>
    </row>
    <row r="130" spans="1:13" s="119" customFormat="1" ht="15.75">
      <c r="A130" s="36"/>
      <c r="B130" s="29"/>
      <c r="C130" s="29" t="s">
        <v>5</v>
      </c>
      <c r="D130" s="31"/>
      <c r="E130" s="32"/>
      <c r="F130" s="32"/>
      <c r="G130" s="282"/>
      <c r="H130" s="282"/>
      <c r="I130" s="282"/>
      <c r="J130" s="282"/>
      <c r="K130" s="282"/>
      <c r="L130" s="282"/>
      <c r="M130" s="283"/>
    </row>
    <row r="131" spans="1:13" s="119" customFormat="1" ht="15.75">
      <c r="A131" s="36"/>
      <c r="B131" s="29"/>
      <c r="C131" s="30" t="s">
        <v>120</v>
      </c>
      <c r="D131" s="31" t="s">
        <v>40</v>
      </c>
      <c r="E131" s="32">
        <v>1.04</v>
      </c>
      <c r="F131" s="32">
        <f>F127*E131</f>
        <v>2.08</v>
      </c>
      <c r="G131" s="282"/>
      <c r="H131" s="282"/>
      <c r="I131" s="282"/>
      <c r="J131" s="282"/>
      <c r="K131" s="282"/>
      <c r="L131" s="282"/>
      <c r="M131" s="283"/>
    </row>
    <row r="132" spans="1:13" s="119" customFormat="1" ht="31.5">
      <c r="A132" s="36"/>
      <c r="B132" s="29"/>
      <c r="C132" s="30" t="s">
        <v>131</v>
      </c>
      <c r="D132" s="31" t="s">
        <v>72</v>
      </c>
      <c r="E132" s="32">
        <v>2.76</v>
      </c>
      <c r="F132" s="32">
        <f>F127*E132</f>
        <v>5.52</v>
      </c>
      <c r="G132" s="282"/>
      <c r="H132" s="282"/>
      <c r="I132" s="282"/>
      <c r="J132" s="282"/>
      <c r="K132" s="282"/>
      <c r="L132" s="282"/>
      <c r="M132" s="283"/>
    </row>
    <row r="133" spans="1:13" s="119" customFormat="1" ht="15.75">
      <c r="A133" s="36"/>
      <c r="B133" s="218"/>
      <c r="C133" s="174" t="s">
        <v>250</v>
      </c>
      <c r="D133" s="182" t="s">
        <v>40</v>
      </c>
      <c r="E133" s="176">
        <f>10.5*0.01</f>
        <v>0.105</v>
      </c>
      <c r="F133" s="176">
        <f>F127*E133</f>
        <v>0.21</v>
      </c>
      <c r="G133" s="282"/>
      <c r="H133" s="282"/>
      <c r="I133" s="282"/>
      <c r="J133" s="282"/>
      <c r="K133" s="282"/>
      <c r="L133" s="282"/>
      <c r="M133" s="283"/>
    </row>
    <row r="134" spans="1:13" s="119" customFormat="1" ht="31.5">
      <c r="A134" s="36"/>
      <c r="B134" s="29"/>
      <c r="C134" s="30" t="s">
        <v>121</v>
      </c>
      <c r="D134" s="31" t="s">
        <v>40</v>
      </c>
      <c r="E134" s="37">
        <v>0.025</v>
      </c>
      <c r="F134" s="37">
        <f>F127*E134</f>
        <v>0.05</v>
      </c>
      <c r="G134" s="282"/>
      <c r="H134" s="282"/>
      <c r="I134" s="282"/>
      <c r="J134" s="282"/>
      <c r="K134" s="282"/>
      <c r="L134" s="282"/>
      <c r="M134" s="283"/>
    </row>
    <row r="135" spans="1:13" s="119" customFormat="1" ht="15.75">
      <c r="A135" s="36"/>
      <c r="B135" s="29"/>
      <c r="C135" s="30" t="s">
        <v>8</v>
      </c>
      <c r="D135" s="31" t="s">
        <v>0</v>
      </c>
      <c r="E135" s="32">
        <v>1.69</v>
      </c>
      <c r="F135" s="32">
        <f>F127*E135</f>
        <v>3.38</v>
      </c>
      <c r="G135" s="282"/>
      <c r="H135" s="282"/>
      <c r="I135" s="282"/>
      <c r="J135" s="282"/>
      <c r="K135" s="282"/>
      <c r="L135" s="282"/>
      <c r="M135" s="283"/>
    </row>
    <row r="136" spans="1:13" s="160" customFormat="1" ht="31.5">
      <c r="A136" s="82"/>
      <c r="B136" s="79"/>
      <c r="C136" s="246" t="s">
        <v>281</v>
      </c>
      <c r="D136" s="79" t="s">
        <v>28</v>
      </c>
      <c r="E136" s="203">
        <v>2.4</v>
      </c>
      <c r="F136" s="204">
        <f>F131*E136</f>
        <v>4.99</v>
      </c>
      <c r="G136" s="290"/>
      <c r="H136" s="290"/>
      <c r="I136" s="290"/>
      <c r="J136" s="290"/>
      <c r="K136" s="290"/>
      <c r="L136" s="290"/>
      <c r="M136" s="291"/>
    </row>
    <row r="137" spans="1:13" s="160" customFormat="1" ht="31.5">
      <c r="A137" s="82">
        <v>14</v>
      </c>
      <c r="B137" s="219" t="s">
        <v>251</v>
      </c>
      <c r="C137" s="208" t="s">
        <v>151</v>
      </c>
      <c r="D137" s="157" t="s">
        <v>129</v>
      </c>
      <c r="E137" s="209"/>
      <c r="F137" s="159">
        <v>3.08</v>
      </c>
      <c r="G137" s="286"/>
      <c r="H137" s="286"/>
      <c r="I137" s="286"/>
      <c r="J137" s="286"/>
      <c r="K137" s="286"/>
      <c r="L137" s="286"/>
      <c r="M137" s="287"/>
    </row>
    <row r="138" spans="1:13" s="119" customFormat="1" ht="15.75">
      <c r="A138" s="36"/>
      <c r="B138" s="29"/>
      <c r="C138" s="30" t="s">
        <v>4</v>
      </c>
      <c r="D138" s="31" t="s">
        <v>3</v>
      </c>
      <c r="E138" s="32">
        <v>2.23</v>
      </c>
      <c r="F138" s="32">
        <f>F137*E138</f>
        <v>6.87</v>
      </c>
      <c r="G138" s="282"/>
      <c r="H138" s="282"/>
      <c r="I138" s="282"/>
      <c r="J138" s="282"/>
      <c r="K138" s="282"/>
      <c r="L138" s="282"/>
      <c r="M138" s="283"/>
    </row>
    <row r="139" spans="1:249" s="119" customFormat="1" ht="15.75">
      <c r="A139" s="212"/>
      <c r="B139" s="220"/>
      <c r="C139" s="221" t="s">
        <v>252</v>
      </c>
      <c r="D139" s="222" t="s">
        <v>253</v>
      </c>
      <c r="E139" s="223">
        <v>7.3</v>
      </c>
      <c r="F139" s="222">
        <f>ROUND(F137*E139,2)</f>
        <v>22.48</v>
      </c>
      <c r="G139" s="292"/>
      <c r="H139" s="292"/>
      <c r="I139" s="292"/>
      <c r="J139" s="292"/>
      <c r="K139" s="292"/>
      <c r="L139" s="292"/>
      <c r="M139" s="292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  <c r="ET139" s="217"/>
      <c r="EU139" s="217"/>
      <c r="EV139" s="217"/>
      <c r="EW139" s="217"/>
      <c r="EX139" s="217"/>
      <c r="EY139" s="217"/>
      <c r="EZ139" s="217"/>
      <c r="FA139" s="217"/>
      <c r="FB139" s="217"/>
      <c r="FC139" s="217"/>
      <c r="FD139" s="217"/>
      <c r="FE139" s="217"/>
      <c r="FF139" s="217"/>
      <c r="FG139" s="217"/>
      <c r="FH139" s="217"/>
      <c r="FI139" s="217"/>
      <c r="FJ139" s="217"/>
      <c r="FK139" s="217"/>
      <c r="FL139" s="217"/>
      <c r="FM139" s="217"/>
      <c r="FN139" s="217"/>
      <c r="FO139" s="217"/>
      <c r="FP139" s="217"/>
      <c r="FQ139" s="217"/>
      <c r="FR139" s="217"/>
      <c r="FS139" s="217"/>
      <c r="FT139" s="217"/>
      <c r="FU139" s="217"/>
      <c r="FV139" s="217"/>
      <c r="FW139" s="217"/>
      <c r="FX139" s="217"/>
      <c r="FY139" s="217"/>
      <c r="FZ139" s="217"/>
      <c r="GA139" s="217"/>
      <c r="GB139" s="217"/>
      <c r="GC139" s="217"/>
      <c r="GD139" s="217"/>
      <c r="GE139" s="217"/>
      <c r="GF139" s="217"/>
      <c r="GG139" s="217"/>
      <c r="GH139" s="217"/>
      <c r="GI139" s="217"/>
      <c r="GJ139" s="217"/>
      <c r="GK139" s="217"/>
      <c r="GL139" s="217"/>
      <c r="GM139" s="217"/>
      <c r="GN139" s="217"/>
      <c r="GO139" s="217"/>
      <c r="GP139" s="217"/>
      <c r="GQ139" s="217"/>
      <c r="GR139" s="217"/>
      <c r="GS139" s="217"/>
      <c r="GT139" s="217"/>
      <c r="GU139" s="217"/>
      <c r="GV139" s="217"/>
      <c r="GW139" s="217"/>
      <c r="GX139" s="217"/>
      <c r="GY139" s="217"/>
      <c r="GZ139" s="217"/>
      <c r="HA139" s="217"/>
      <c r="HB139" s="217"/>
      <c r="HC139" s="217"/>
      <c r="HD139" s="217"/>
      <c r="HE139" s="217"/>
      <c r="HF139" s="217"/>
      <c r="HG139" s="217"/>
      <c r="HH139" s="217"/>
      <c r="HI139" s="217"/>
      <c r="HJ139" s="217"/>
      <c r="HK139" s="217"/>
      <c r="HL139" s="217"/>
      <c r="HM139" s="217"/>
      <c r="HN139" s="217"/>
      <c r="HO139" s="217"/>
      <c r="HP139" s="217"/>
      <c r="HQ139" s="217"/>
      <c r="HR139" s="217"/>
      <c r="HS139" s="217"/>
      <c r="HT139" s="217"/>
      <c r="HU139" s="217"/>
      <c r="HV139" s="217"/>
      <c r="HW139" s="217"/>
      <c r="HX139" s="217"/>
      <c r="HY139" s="217"/>
      <c r="HZ139" s="217"/>
      <c r="IA139" s="217"/>
      <c r="IB139" s="217"/>
      <c r="IC139" s="217"/>
      <c r="ID139" s="217"/>
      <c r="IE139" s="217"/>
      <c r="IF139" s="217"/>
      <c r="IG139" s="217"/>
      <c r="IH139" s="217"/>
      <c r="II139" s="217"/>
      <c r="IJ139" s="217"/>
      <c r="IK139" s="217"/>
      <c r="IL139" s="217"/>
      <c r="IM139" s="217"/>
      <c r="IN139" s="217"/>
      <c r="IO139" s="217"/>
    </row>
    <row r="140" spans="1:13" s="119" customFormat="1" ht="15.75">
      <c r="A140" s="36"/>
      <c r="B140" s="29"/>
      <c r="C140" s="30" t="s">
        <v>7</v>
      </c>
      <c r="D140" s="31" t="s">
        <v>0</v>
      </c>
      <c r="E140" s="32">
        <v>0.1</v>
      </c>
      <c r="F140" s="32">
        <f>E140*F137</f>
        <v>0.31</v>
      </c>
      <c r="G140" s="282"/>
      <c r="H140" s="282"/>
      <c r="I140" s="282"/>
      <c r="J140" s="282"/>
      <c r="K140" s="282"/>
      <c r="L140" s="282"/>
      <c r="M140" s="283"/>
    </row>
    <row r="141" spans="1:13" s="119" customFormat="1" ht="15.75">
      <c r="A141" s="83"/>
      <c r="B141" s="84"/>
      <c r="C141" s="29" t="s">
        <v>5</v>
      </c>
      <c r="D141" s="31"/>
      <c r="E141" s="32"/>
      <c r="F141" s="32"/>
      <c r="G141" s="282"/>
      <c r="H141" s="282"/>
      <c r="I141" s="282"/>
      <c r="J141" s="282"/>
      <c r="K141" s="282"/>
      <c r="L141" s="282"/>
      <c r="M141" s="283"/>
    </row>
    <row r="142" spans="1:13" s="119" customFormat="1" ht="15.75">
      <c r="A142" s="83"/>
      <c r="B142" s="84"/>
      <c r="C142" s="30" t="s">
        <v>152</v>
      </c>
      <c r="D142" s="31" t="s">
        <v>119</v>
      </c>
      <c r="E142" s="32"/>
      <c r="F142" s="32">
        <v>4</v>
      </c>
      <c r="G142" s="282"/>
      <c r="H142" s="282"/>
      <c r="I142" s="282"/>
      <c r="J142" s="282"/>
      <c r="K142" s="282"/>
      <c r="L142" s="282"/>
      <c r="M142" s="283"/>
    </row>
    <row r="143" spans="1:13" s="119" customFormat="1" ht="15.75">
      <c r="A143" s="36"/>
      <c r="B143" s="29"/>
      <c r="C143" s="30" t="s">
        <v>8</v>
      </c>
      <c r="D143" s="31" t="s">
        <v>0</v>
      </c>
      <c r="E143" s="32">
        <v>0.38</v>
      </c>
      <c r="F143" s="32">
        <f>F137*E143</f>
        <v>1.17</v>
      </c>
      <c r="G143" s="282"/>
      <c r="H143" s="282"/>
      <c r="I143" s="282"/>
      <c r="J143" s="282"/>
      <c r="K143" s="282"/>
      <c r="L143" s="282"/>
      <c r="M143" s="283"/>
    </row>
    <row r="144" spans="1:13" s="160" customFormat="1" ht="31.5">
      <c r="A144" s="82"/>
      <c r="B144" s="79"/>
      <c r="C144" s="246" t="s">
        <v>297</v>
      </c>
      <c r="D144" s="79" t="s">
        <v>28</v>
      </c>
      <c r="E144" s="203">
        <v>2.4</v>
      </c>
      <c r="F144" s="204">
        <f>F137*E144</f>
        <v>7.39</v>
      </c>
      <c r="G144" s="290"/>
      <c r="H144" s="290"/>
      <c r="I144" s="290"/>
      <c r="J144" s="290"/>
      <c r="K144" s="290"/>
      <c r="L144" s="290"/>
      <c r="M144" s="291"/>
    </row>
    <row r="145" spans="1:13" s="119" customFormat="1" ht="47.25">
      <c r="A145" s="28"/>
      <c r="B145" s="31"/>
      <c r="C145" s="39" t="s">
        <v>193</v>
      </c>
      <c r="D145" s="31"/>
      <c r="E145" s="33"/>
      <c r="F145" s="32"/>
      <c r="G145" s="282"/>
      <c r="H145" s="282"/>
      <c r="I145" s="282"/>
      <c r="J145" s="282"/>
      <c r="K145" s="282"/>
      <c r="L145" s="282"/>
      <c r="M145" s="283"/>
    </row>
    <row r="146" spans="1:13" s="160" customFormat="1" ht="47.25">
      <c r="A146" s="82">
        <v>1</v>
      </c>
      <c r="B146" s="163" t="s">
        <v>44</v>
      </c>
      <c r="C146" s="88" t="s">
        <v>174</v>
      </c>
      <c r="D146" s="157" t="s">
        <v>40</v>
      </c>
      <c r="E146" s="158" t="s">
        <v>46</v>
      </c>
      <c r="F146" s="159">
        <v>954</v>
      </c>
      <c r="G146" s="284"/>
      <c r="H146" s="284"/>
      <c r="I146" s="284"/>
      <c r="J146" s="284"/>
      <c r="K146" s="284"/>
      <c r="L146" s="284"/>
      <c r="M146" s="285"/>
    </row>
    <row r="147" spans="1:13" s="119" customFormat="1" ht="15.75">
      <c r="A147" s="28"/>
      <c r="B147" s="31"/>
      <c r="C147" s="45" t="s">
        <v>45</v>
      </c>
      <c r="D147" s="31" t="s">
        <v>42</v>
      </c>
      <c r="E147" s="37">
        <v>0.02</v>
      </c>
      <c r="F147" s="32">
        <f>E147*F146</f>
        <v>19.08</v>
      </c>
      <c r="G147" s="282"/>
      <c r="H147" s="282"/>
      <c r="I147" s="282"/>
      <c r="J147" s="282"/>
      <c r="K147" s="282"/>
      <c r="L147" s="282"/>
      <c r="M147" s="283"/>
    </row>
    <row r="148" spans="1:13" s="119" customFormat="1" ht="31.5">
      <c r="A148" s="28"/>
      <c r="B148" s="31"/>
      <c r="C148" s="181" t="s">
        <v>241</v>
      </c>
      <c r="D148" s="31" t="s">
        <v>47</v>
      </c>
      <c r="E148" s="33">
        <v>0.0448</v>
      </c>
      <c r="F148" s="32">
        <f>E148*F146</f>
        <v>42.74</v>
      </c>
      <c r="G148" s="282"/>
      <c r="H148" s="282"/>
      <c r="I148" s="282"/>
      <c r="J148" s="282"/>
      <c r="K148" s="282"/>
      <c r="L148" s="282"/>
      <c r="M148" s="283"/>
    </row>
    <row r="149" spans="1:13" s="119" customFormat="1" ht="15.75">
      <c r="A149" s="28"/>
      <c r="B149" s="29"/>
      <c r="C149" s="45" t="s">
        <v>48</v>
      </c>
      <c r="D149" s="31" t="s">
        <v>0</v>
      </c>
      <c r="E149" s="34">
        <v>0.0021</v>
      </c>
      <c r="F149" s="32">
        <f>F146*E149</f>
        <v>2</v>
      </c>
      <c r="G149" s="282"/>
      <c r="H149" s="282"/>
      <c r="I149" s="282"/>
      <c r="J149" s="282"/>
      <c r="K149" s="282"/>
      <c r="L149" s="282"/>
      <c r="M149" s="283"/>
    </row>
    <row r="150" spans="1:249" s="119" customFormat="1" ht="15.75">
      <c r="A150" s="212"/>
      <c r="B150" s="213"/>
      <c r="C150" s="214" t="s">
        <v>240</v>
      </c>
      <c r="D150" s="215" t="s">
        <v>40</v>
      </c>
      <c r="E150" s="215">
        <f>0.05*0.001</f>
        <v>5E-05</v>
      </c>
      <c r="F150" s="216">
        <f>ROUND(F146*E150,2)</f>
        <v>0.05</v>
      </c>
      <c r="G150" s="292"/>
      <c r="H150" s="292"/>
      <c r="I150" s="292"/>
      <c r="J150" s="292"/>
      <c r="K150" s="292"/>
      <c r="L150" s="292"/>
      <c r="M150" s="292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7"/>
      <c r="ER150" s="217"/>
      <c r="ES150" s="217"/>
      <c r="ET150" s="217"/>
      <c r="EU150" s="217"/>
      <c r="EV150" s="217"/>
      <c r="EW150" s="217"/>
      <c r="EX150" s="217"/>
      <c r="EY150" s="217"/>
      <c r="EZ150" s="217"/>
      <c r="FA150" s="217"/>
      <c r="FB150" s="217"/>
      <c r="FC150" s="217"/>
      <c r="FD150" s="217"/>
      <c r="FE150" s="217"/>
      <c r="FF150" s="217"/>
      <c r="FG150" s="217"/>
      <c r="FH150" s="217"/>
      <c r="FI150" s="217"/>
      <c r="FJ150" s="217"/>
      <c r="FK150" s="217"/>
      <c r="FL150" s="217"/>
      <c r="FM150" s="217"/>
      <c r="FN150" s="217"/>
      <c r="FO150" s="217"/>
      <c r="FP150" s="217"/>
      <c r="FQ150" s="217"/>
      <c r="FR150" s="217"/>
      <c r="FS150" s="217"/>
      <c r="FT150" s="217"/>
      <c r="FU150" s="217"/>
      <c r="FV150" s="217"/>
      <c r="FW150" s="217"/>
      <c r="FX150" s="217"/>
      <c r="FY150" s="217"/>
      <c r="FZ150" s="217"/>
      <c r="GA150" s="217"/>
      <c r="GB150" s="217"/>
      <c r="GC150" s="217"/>
      <c r="GD150" s="217"/>
      <c r="GE150" s="217"/>
      <c r="GF150" s="217"/>
      <c r="GG150" s="217"/>
      <c r="GH150" s="217"/>
      <c r="GI150" s="217"/>
      <c r="GJ150" s="217"/>
      <c r="GK150" s="217"/>
      <c r="GL150" s="217"/>
      <c r="GM150" s="217"/>
      <c r="GN150" s="217"/>
      <c r="GO150" s="217"/>
      <c r="GP150" s="217"/>
      <c r="GQ150" s="217"/>
      <c r="GR150" s="217"/>
      <c r="GS150" s="217"/>
      <c r="GT150" s="217"/>
      <c r="GU150" s="217"/>
      <c r="GV150" s="217"/>
      <c r="GW150" s="217"/>
      <c r="GX150" s="217"/>
      <c r="GY150" s="217"/>
      <c r="GZ150" s="217"/>
      <c r="HA150" s="217"/>
      <c r="HB150" s="217"/>
      <c r="HC150" s="217"/>
      <c r="HD150" s="217"/>
      <c r="HE150" s="217"/>
      <c r="HF150" s="217"/>
      <c r="HG150" s="217"/>
      <c r="HH150" s="217"/>
      <c r="HI150" s="217"/>
      <c r="HJ150" s="217"/>
      <c r="HK150" s="217"/>
      <c r="HL150" s="217"/>
      <c r="HM150" s="217"/>
      <c r="HN150" s="217"/>
      <c r="HO150" s="217"/>
      <c r="HP150" s="217"/>
      <c r="HQ150" s="217"/>
      <c r="HR150" s="217"/>
      <c r="HS150" s="217"/>
      <c r="HT150" s="217"/>
      <c r="HU150" s="217"/>
      <c r="HV150" s="217"/>
      <c r="HW150" s="217"/>
      <c r="HX150" s="217"/>
      <c r="HY150" s="217"/>
      <c r="HZ150" s="217"/>
      <c r="IA150" s="217"/>
      <c r="IB150" s="217"/>
      <c r="IC150" s="217"/>
      <c r="ID150" s="217"/>
      <c r="IE150" s="217"/>
      <c r="IF150" s="217"/>
      <c r="IG150" s="217"/>
      <c r="IH150" s="217"/>
      <c r="II150" s="217"/>
      <c r="IJ150" s="217"/>
      <c r="IK150" s="217"/>
      <c r="IL150" s="217"/>
      <c r="IM150" s="217"/>
      <c r="IN150" s="217"/>
      <c r="IO150" s="217"/>
    </row>
    <row r="151" spans="1:13" s="160" customFormat="1" ht="31.5">
      <c r="A151" s="82">
        <v>2</v>
      </c>
      <c r="B151" s="155" t="s">
        <v>159</v>
      </c>
      <c r="C151" s="156" t="s">
        <v>160</v>
      </c>
      <c r="D151" s="157" t="s">
        <v>40</v>
      </c>
      <c r="E151" s="158" t="s">
        <v>46</v>
      </c>
      <c r="F151" s="159">
        <v>166</v>
      </c>
      <c r="G151" s="284"/>
      <c r="H151" s="284"/>
      <c r="I151" s="284"/>
      <c r="J151" s="284"/>
      <c r="K151" s="284"/>
      <c r="L151" s="284"/>
      <c r="M151" s="285"/>
    </row>
    <row r="152" spans="1:13" s="119" customFormat="1" ht="15.75">
      <c r="A152" s="28"/>
      <c r="B152" s="31"/>
      <c r="C152" s="45" t="s">
        <v>45</v>
      </c>
      <c r="D152" s="31" t="s">
        <v>106</v>
      </c>
      <c r="E152" s="33">
        <v>2.06</v>
      </c>
      <c r="F152" s="32">
        <f>F151*E152</f>
        <v>341.96</v>
      </c>
      <c r="G152" s="282"/>
      <c r="H152" s="282"/>
      <c r="I152" s="282"/>
      <c r="J152" s="282"/>
      <c r="K152" s="282"/>
      <c r="L152" s="282"/>
      <c r="M152" s="283"/>
    </row>
    <row r="153" spans="1:13" s="160" customFormat="1" ht="31.5">
      <c r="A153" s="82">
        <v>3</v>
      </c>
      <c r="B153" s="167" t="s">
        <v>229</v>
      </c>
      <c r="C153" s="156" t="s">
        <v>107</v>
      </c>
      <c r="D153" s="157" t="s">
        <v>40</v>
      </c>
      <c r="E153" s="158" t="s">
        <v>46</v>
      </c>
      <c r="F153" s="159">
        <f>F151</f>
        <v>166</v>
      </c>
      <c r="G153" s="284"/>
      <c r="H153" s="284"/>
      <c r="I153" s="284"/>
      <c r="J153" s="284"/>
      <c r="K153" s="284"/>
      <c r="L153" s="284"/>
      <c r="M153" s="285"/>
    </row>
    <row r="154" spans="1:13" s="119" customFormat="1" ht="15.75">
      <c r="A154" s="28"/>
      <c r="B154" s="31"/>
      <c r="C154" s="45" t="s">
        <v>45</v>
      </c>
      <c r="D154" s="31" t="s">
        <v>106</v>
      </c>
      <c r="E154" s="166">
        <v>1.54</v>
      </c>
      <c r="F154" s="32">
        <f>F153*E154</f>
        <v>255.64</v>
      </c>
      <c r="G154" s="282"/>
      <c r="H154" s="282"/>
      <c r="I154" s="282"/>
      <c r="J154" s="282"/>
      <c r="K154" s="282"/>
      <c r="L154" s="282"/>
      <c r="M154" s="283"/>
    </row>
    <row r="155" spans="1:13" s="160" customFormat="1" ht="31.5">
      <c r="A155" s="82">
        <v>4</v>
      </c>
      <c r="B155" s="80"/>
      <c r="C155" s="156" t="s">
        <v>162</v>
      </c>
      <c r="D155" s="157" t="s">
        <v>39</v>
      </c>
      <c r="E155" s="159">
        <v>1.95</v>
      </c>
      <c r="F155" s="159">
        <f>(F146+F153-F180)*E155</f>
        <v>1860.5</v>
      </c>
      <c r="G155" s="284"/>
      <c r="H155" s="284"/>
      <c r="I155" s="284"/>
      <c r="J155" s="284"/>
      <c r="K155" s="284"/>
      <c r="L155" s="284"/>
      <c r="M155" s="285"/>
    </row>
    <row r="156" spans="1:13" s="160" customFormat="1" ht="31.5">
      <c r="A156" s="82">
        <v>5</v>
      </c>
      <c r="B156" s="162" t="s">
        <v>75</v>
      </c>
      <c r="C156" s="208" t="s">
        <v>247</v>
      </c>
      <c r="D156" s="157" t="s">
        <v>40</v>
      </c>
      <c r="E156" s="157"/>
      <c r="F156" s="159">
        <v>166</v>
      </c>
      <c r="G156" s="286"/>
      <c r="H156" s="286"/>
      <c r="I156" s="286"/>
      <c r="J156" s="286"/>
      <c r="K156" s="286"/>
      <c r="L156" s="286"/>
      <c r="M156" s="287"/>
    </row>
    <row r="157" spans="1:13" s="119" customFormat="1" ht="15.75">
      <c r="A157" s="36"/>
      <c r="B157" s="29"/>
      <c r="C157" s="30" t="s">
        <v>4</v>
      </c>
      <c r="D157" s="31" t="s">
        <v>3</v>
      </c>
      <c r="E157" s="32">
        <v>1.37</v>
      </c>
      <c r="F157" s="32">
        <f>F156*E157</f>
        <v>227.42</v>
      </c>
      <c r="G157" s="282"/>
      <c r="H157" s="282"/>
      <c r="I157" s="282"/>
      <c r="J157" s="282"/>
      <c r="K157" s="282"/>
      <c r="L157" s="282"/>
      <c r="M157" s="283"/>
    </row>
    <row r="158" spans="1:13" s="119" customFormat="1" ht="15.75">
      <c r="A158" s="36"/>
      <c r="B158" s="29"/>
      <c r="C158" s="30" t="s">
        <v>7</v>
      </c>
      <c r="D158" s="31" t="s">
        <v>0</v>
      </c>
      <c r="E158" s="37">
        <v>0.283</v>
      </c>
      <c r="F158" s="32">
        <f>F156*E158</f>
        <v>46.98</v>
      </c>
      <c r="G158" s="282"/>
      <c r="H158" s="282"/>
      <c r="I158" s="282"/>
      <c r="J158" s="282"/>
      <c r="K158" s="282"/>
      <c r="L158" s="282"/>
      <c r="M158" s="283"/>
    </row>
    <row r="159" spans="1:13" s="119" customFormat="1" ht="15.75">
      <c r="A159" s="36"/>
      <c r="B159" s="29"/>
      <c r="C159" s="29" t="s">
        <v>5</v>
      </c>
      <c r="D159" s="31"/>
      <c r="E159" s="32"/>
      <c r="F159" s="32"/>
      <c r="G159" s="282"/>
      <c r="H159" s="282"/>
      <c r="I159" s="282"/>
      <c r="J159" s="282"/>
      <c r="K159" s="282"/>
      <c r="L159" s="282"/>
      <c r="M159" s="283"/>
    </row>
    <row r="160" spans="1:13" s="119" customFormat="1" ht="15.75">
      <c r="A160" s="36"/>
      <c r="B160" s="29"/>
      <c r="C160" s="30" t="s">
        <v>194</v>
      </c>
      <c r="D160" s="31" t="s">
        <v>40</v>
      </c>
      <c r="E160" s="32">
        <v>1.02</v>
      </c>
      <c r="F160" s="32">
        <f>F156*E160</f>
        <v>169.32</v>
      </c>
      <c r="G160" s="282"/>
      <c r="H160" s="282"/>
      <c r="I160" s="282"/>
      <c r="J160" s="282"/>
      <c r="K160" s="282"/>
      <c r="L160" s="282"/>
      <c r="M160" s="283"/>
    </row>
    <row r="161" spans="1:13" s="119" customFormat="1" ht="15.75">
      <c r="A161" s="36"/>
      <c r="B161" s="29"/>
      <c r="C161" s="30" t="s">
        <v>8</v>
      </c>
      <c r="D161" s="31" t="s">
        <v>0</v>
      </c>
      <c r="E161" s="32">
        <v>0.62</v>
      </c>
      <c r="F161" s="32">
        <f>F156*E161</f>
        <v>102.92</v>
      </c>
      <c r="G161" s="282"/>
      <c r="H161" s="282"/>
      <c r="I161" s="282"/>
      <c r="J161" s="282"/>
      <c r="K161" s="282"/>
      <c r="L161" s="282"/>
      <c r="M161" s="283"/>
    </row>
    <row r="162" spans="1:13" s="160" customFormat="1" ht="31.5">
      <c r="A162" s="82"/>
      <c r="B162" s="79"/>
      <c r="C162" s="246" t="s">
        <v>281</v>
      </c>
      <c r="D162" s="79" t="s">
        <v>28</v>
      </c>
      <c r="E162" s="203">
        <v>2.4</v>
      </c>
      <c r="F162" s="204">
        <f>F160*E162</f>
        <v>406.37</v>
      </c>
      <c r="G162" s="290"/>
      <c r="H162" s="290"/>
      <c r="I162" s="290"/>
      <c r="J162" s="290"/>
      <c r="K162" s="290"/>
      <c r="L162" s="290"/>
      <c r="M162" s="291"/>
    </row>
    <row r="163" spans="1:13" s="160" customFormat="1" ht="31.5">
      <c r="A163" s="82">
        <v>6</v>
      </c>
      <c r="B163" s="188" t="s">
        <v>254</v>
      </c>
      <c r="C163" s="208" t="s">
        <v>124</v>
      </c>
      <c r="D163" s="207" t="s">
        <v>244</v>
      </c>
      <c r="E163" s="157"/>
      <c r="F163" s="204">
        <v>270</v>
      </c>
      <c r="G163" s="286"/>
      <c r="H163" s="286"/>
      <c r="I163" s="286"/>
      <c r="J163" s="286"/>
      <c r="K163" s="286"/>
      <c r="L163" s="286"/>
      <c r="M163" s="287"/>
    </row>
    <row r="164" spans="1:13" s="119" customFormat="1" ht="16.5">
      <c r="A164" s="42"/>
      <c r="B164" s="43"/>
      <c r="C164" s="30" t="s">
        <v>4</v>
      </c>
      <c r="D164" s="31" t="s">
        <v>3</v>
      </c>
      <c r="E164" s="224">
        <f>342*0.01</f>
        <v>3.42</v>
      </c>
      <c r="F164" s="44">
        <f>F163*E164</f>
        <v>923.4</v>
      </c>
      <c r="G164" s="280"/>
      <c r="H164" s="280"/>
      <c r="I164" s="280"/>
      <c r="J164" s="280"/>
      <c r="K164" s="280"/>
      <c r="L164" s="280"/>
      <c r="M164" s="281"/>
    </row>
    <row r="165" spans="1:13" s="119" customFormat="1" ht="31.5">
      <c r="A165" s="42"/>
      <c r="B165" s="43"/>
      <c r="C165" s="181" t="s">
        <v>301</v>
      </c>
      <c r="D165" s="31" t="s">
        <v>47</v>
      </c>
      <c r="E165" s="183">
        <f>113*0.01</f>
        <v>1.13</v>
      </c>
      <c r="F165" s="32">
        <f>E165*F163</f>
        <v>305.1</v>
      </c>
      <c r="G165" s="282"/>
      <c r="H165" s="282"/>
      <c r="I165" s="282"/>
      <c r="J165" s="282"/>
      <c r="K165" s="282"/>
      <c r="L165" s="282"/>
      <c r="M165" s="283"/>
    </row>
    <row r="166" spans="1:13" s="119" customFormat="1" ht="16.5">
      <c r="A166" s="42"/>
      <c r="B166" s="43"/>
      <c r="C166" s="29" t="s">
        <v>5</v>
      </c>
      <c r="D166" s="31"/>
      <c r="E166" s="44"/>
      <c r="F166" s="44"/>
      <c r="G166" s="280"/>
      <c r="H166" s="280"/>
      <c r="I166" s="280"/>
      <c r="J166" s="280"/>
      <c r="K166" s="280"/>
      <c r="L166" s="280"/>
      <c r="M166" s="281"/>
    </row>
    <row r="167" spans="1:13" s="119" customFormat="1" ht="16.5">
      <c r="A167" s="42"/>
      <c r="B167" s="43"/>
      <c r="C167" s="30" t="s">
        <v>125</v>
      </c>
      <c r="D167" s="133" t="s">
        <v>71</v>
      </c>
      <c r="E167" s="37"/>
      <c r="F167" s="32">
        <v>2073.9</v>
      </c>
      <c r="G167" s="282"/>
      <c r="H167" s="282"/>
      <c r="I167" s="282"/>
      <c r="J167" s="282"/>
      <c r="K167" s="282"/>
      <c r="L167" s="282"/>
      <c r="M167" s="283"/>
    </row>
    <row r="168" spans="1:13" s="119" customFormat="1" ht="18">
      <c r="A168" s="42"/>
      <c r="B168" s="43"/>
      <c r="C168" s="30" t="s">
        <v>126</v>
      </c>
      <c r="D168" s="133" t="s">
        <v>27</v>
      </c>
      <c r="E168" s="178">
        <f>9.2*0.01</f>
        <v>0.092</v>
      </c>
      <c r="F168" s="32">
        <f>F163*E168</f>
        <v>24.84</v>
      </c>
      <c r="G168" s="282"/>
      <c r="H168" s="282"/>
      <c r="I168" s="282"/>
      <c r="J168" s="282"/>
      <c r="K168" s="282"/>
      <c r="L168" s="282"/>
      <c r="M168" s="283"/>
    </row>
    <row r="169" spans="1:13" s="119" customFormat="1" ht="15.75">
      <c r="A169" s="36"/>
      <c r="B169" s="29"/>
      <c r="C169" s="174" t="s">
        <v>255</v>
      </c>
      <c r="D169" s="182" t="s">
        <v>39</v>
      </c>
      <c r="E169" s="179">
        <f>1.93*0.001</f>
        <v>0.00193</v>
      </c>
      <c r="F169" s="183">
        <f>F163*E169</f>
        <v>0.52</v>
      </c>
      <c r="G169" s="282"/>
      <c r="H169" s="282"/>
      <c r="I169" s="282"/>
      <c r="J169" s="282"/>
      <c r="K169" s="282"/>
      <c r="L169" s="282"/>
      <c r="M169" s="283"/>
    </row>
    <row r="170" spans="1:13" s="160" customFormat="1" ht="47.25">
      <c r="A170" s="82"/>
      <c r="B170" s="79"/>
      <c r="C170" s="246" t="s">
        <v>296</v>
      </c>
      <c r="D170" s="79" t="s">
        <v>28</v>
      </c>
      <c r="E170" s="203">
        <v>2.4</v>
      </c>
      <c r="F170" s="204">
        <f>F163*E170</f>
        <v>648</v>
      </c>
      <c r="G170" s="290"/>
      <c r="H170" s="290"/>
      <c r="I170" s="290"/>
      <c r="J170" s="290"/>
      <c r="K170" s="290"/>
      <c r="L170" s="290"/>
      <c r="M170" s="291"/>
    </row>
    <row r="171" spans="1:13" s="160" customFormat="1" ht="15.75">
      <c r="A171" s="82">
        <v>7</v>
      </c>
      <c r="B171" s="162" t="s">
        <v>70</v>
      </c>
      <c r="C171" s="208" t="s">
        <v>127</v>
      </c>
      <c r="D171" s="207" t="s">
        <v>39</v>
      </c>
      <c r="E171" s="157"/>
      <c r="F171" s="203">
        <f>F175+F176+F177</f>
        <v>46.25</v>
      </c>
      <c r="G171" s="286"/>
      <c r="H171" s="286"/>
      <c r="I171" s="286"/>
      <c r="J171" s="286"/>
      <c r="K171" s="286"/>
      <c r="L171" s="286"/>
      <c r="M171" s="287"/>
    </row>
    <row r="172" spans="1:13" s="119" customFormat="1" ht="16.5">
      <c r="A172" s="42"/>
      <c r="B172" s="43"/>
      <c r="C172" s="30" t="s">
        <v>4</v>
      </c>
      <c r="D172" s="31" t="s">
        <v>25</v>
      </c>
      <c r="E172" s="32">
        <v>37.4</v>
      </c>
      <c r="F172" s="32">
        <f>F171*E172</f>
        <v>1729.75</v>
      </c>
      <c r="G172" s="282"/>
      <c r="H172" s="282"/>
      <c r="I172" s="282"/>
      <c r="J172" s="282"/>
      <c r="K172" s="282"/>
      <c r="L172" s="282"/>
      <c r="M172" s="283"/>
    </row>
    <row r="173" spans="1:13" s="119" customFormat="1" ht="16.5">
      <c r="A173" s="42"/>
      <c r="B173" s="43"/>
      <c r="C173" s="30" t="s">
        <v>7</v>
      </c>
      <c r="D173" s="31" t="s">
        <v>32</v>
      </c>
      <c r="E173" s="32">
        <v>6.32</v>
      </c>
      <c r="F173" s="32">
        <f>F171*E173</f>
        <v>292.3</v>
      </c>
      <c r="G173" s="282"/>
      <c r="H173" s="282"/>
      <c r="I173" s="282"/>
      <c r="J173" s="282"/>
      <c r="K173" s="282"/>
      <c r="L173" s="282"/>
      <c r="M173" s="283"/>
    </row>
    <row r="174" spans="1:13" s="119" customFormat="1" ht="16.5">
      <c r="A174" s="42"/>
      <c r="B174" s="43"/>
      <c r="C174" s="29" t="s">
        <v>5</v>
      </c>
      <c r="D174" s="31"/>
      <c r="E174" s="32"/>
      <c r="F174" s="32"/>
      <c r="G174" s="282"/>
      <c r="H174" s="282"/>
      <c r="I174" s="282"/>
      <c r="J174" s="282"/>
      <c r="K174" s="282"/>
      <c r="L174" s="282"/>
      <c r="M174" s="283"/>
    </row>
    <row r="175" spans="1:13" s="119" customFormat="1" ht="16.5">
      <c r="A175" s="42"/>
      <c r="B175" s="43"/>
      <c r="C175" s="30" t="s">
        <v>195</v>
      </c>
      <c r="D175" s="31" t="s">
        <v>28</v>
      </c>
      <c r="E175" s="32"/>
      <c r="F175" s="37">
        <v>15.68</v>
      </c>
      <c r="G175" s="282"/>
      <c r="H175" s="282"/>
      <c r="I175" s="282"/>
      <c r="J175" s="282"/>
      <c r="K175" s="282"/>
      <c r="L175" s="282"/>
      <c r="M175" s="283"/>
    </row>
    <row r="176" spans="1:13" s="119" customFormat="1" ht="16.5">
      <c r="A176" s="42"/>
      <c r="B176" s="43"/>
      <c r="C176" s="30" t="s">
        <v>196</v>
      </c>
      <c r="D176" s="31" t="s">
        <v>28</v>
      </c>
      <c r="E176" s="32"/>
      <c r="F176" s="37">
        <v>4.57</v>
      </c>
      <c r="G176" s="282"/>
      <c r="H176" s="282"/>
      <c r="I176" s="282"/>
      <c r="J176" s="282"/>
      <c r="K176" s="282"/>
      <c r="L176" s="282"/>
      <c r="M176" s="283"/>
    </row>
    <row r="177" spans="1:13" s="119" customFormat="1" ht="16.5">
      <c r="A177" s="42"/>
      <c r="B177" s="43"/>
      <c r="C177" s="30" t="s">
        <v>197</v>
      </c>
      <c r="D177" s="31" t="s">
        <v>28</v>
      </c>
      <c r="E177" s="32"/>
      <c r="F177" s="37">
        <v>26</v>
      </c>
      <c r="G177" s="282"/>
      <c r="H177" s="282"/>
      <c r="I177" s="282"/>
      <c r="J177" s="282"/>
      <c r="K177" s="282"/>
      <c r="L177" s="282"/>
      <c r="M177" s="283"/>
    </row>
    <row r="178" spans="1:13" s="119" customFormat="1" ht="16.5">
      <c r="A178" s="42"/>
      <c r="B178" s="43"/>
      <c r="C178" s="30" t="s">
        <v>8</v>
      </c>
      <c r="D178" s="31" t="s">
        <v>32</v>
      </c>
      <c r="E178" s="32">
        <v>7.63</v>
      </c>
      <c r="F178" s="32">
        <f>F171*E178</f>
        <v>352.89</v>
      </c>
      <c r="G178" s="282"/>
      <c r="H178" s="282"/>
      <c r="I178" s="282"/>
      <c r="J178" s="282"/>
      <c r="K178" s="282"/>
      <c r="L178" s="282"/>
      <c r="M178" s="283"/>
    </row>
    <row r="179" spans="1:13" s="160" customFormat="1" ht="31.5">
      <c r="A179" s="210"/>
      <c r="B179" s="79"/>
      <c r="C179" s="246" t="s">
        <v>295</v>
      </c>
      <c r="D179" s="79" t="s">
        <v>28</v>
      </c>
      <c r="E179" s="203"/>
      <c r="F179" s="203">
        <f>F171</f>
        <v>46.25</v>
      </c>
      <c r="G179" s="290"/>
      <c r="H179" s="290"/>
      <c r="I179" s="290"/>
      <c r="J179" s="290"/>
      <c r="K179" s="290"/>
      <c r="L179" s="290"/>
      <c r="M179" s="291"/>
    </row>
    <row r="180" spans="1:13" s="160" customFormat="1" ht="31.5">
      <c r="A180" s="82">
        <v>8</v>
      </c>
      <c r="B180" s="155" t="s">
        <v>211</v>
      </c>
      <c r="C180" s="185" t="s">
        <v>261</v>
      </c>
      <c r="D180" s="157" t="s">
        <v>40</v>
      </c>
      <c r="E180" s="158" t="s">
        <v>46</v>
      </c>
      <c r="F180" s="159">
        <v>165.9</v>
      </c>
      <c r="G180" s="284"/>
      <c r="H180" s="284"/>
      <c r="I180" s="284"/>
      <c r="J180" s="284"/>
      <c r="K180" s="284"/>
      <c r="L180" s="284"/>
      <c r="M180" s="285"/>
    </row>
    <row r="181" spans="1:13" s="119" customFormat="1" ht="15.75">
      <c r="A181" s="28"/>
      <c r="B181" s="31"/>
      <c r="C181" s="181" t="s">
        <v>45</v>
      </c>
      <c r="D181" s="31" t="s">
        <v>106</v>
      </c>
      <c r="E181" s="33">
        <v>1.21</v>
      </c>
      <c r="F181" s="32">
        <f>F180*E181</f>
        <v>200.74</v>
      </c>
      <c r="G181" s="282"/>
      <c r="H181" s="282"/>
      <c r="I181" s="282"/>
      <c r="J181" s="282"/>
      <c r="K181" s="282"/>
      <c r="L181" s="282"/>
      <c r="M181" s="283"/>
    </row>
    <row r="182" spans="1:249" s="119" customFormat="1" ht="31.5">
      <c r="A182" s="225" t="s">
        <v>260</v>
      </c>
      <c r="B182" s="226" t="s">
        <v>257</v>
      </c>
      <c r="C182" s="227" t="s">
        <v>258</v>
      </c>
      <c r="D182" s="182" t="s">
        <v>40</v>
      </c>
      <c r="E182" s="166"/>
      <c r="F182" s="228">
        <f>F180</f>
        <v>165.9</v>
      </c>
      <c r="G182" s="282"/>
      <c r="H182" s="282"/>
      <c r="I182" s="282"/>
      <c r="J182" s="282"/>
      <c r="K182" s="282"/>
      <c r="L182" s="282"/>
      <c r="M182" s="28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</row>
    <row r="183" spans="1:249" s="119" customFormat="1" ht="15.75">
      <c r="A183" s="225"/>
      <c r="B183" s="229"/>
      <c r="C183" s="181" t="s">
        <v>45</v>
      </c>
      <c r="D183" s="182" t="s">
        <v>42</v>
      </c>
      <c r="E183" s="178">
        <f>13.4*0.01</f>
        <v>0.134</v>
      </c>
      <c r="F183" s="183">
        <f>E183*F182</f>
        <v>22.23</v>
      </c>
      <c r="G183" s="282"/>
      <c r="H183" s="282"/>
      <c r="I183" s="282"/>
      <c r="J183" s="282"/>
      <c r="K183" s="282"/>
      <c r="L183" s="282"/>
      <c r="M183" s="283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</row>
    <row r="184" spans="1:249" s="119" customFormat="1" ht="15.75">
      <c r="A184" s="225"/>
      <c r="B184" s="229"/>
      <c r="C184" s="181" t="s">
        <v>259</v>
      </c>
      <c r="D184" s="182" t="s">
        <v>47</v>
      </c>
      <c r="E184" s="166">
        <f>13*0.01</f>
        <v>0.13</v>
      </c>
      <c r="F184" s="183">
        <f>E184*F182</f>
        <v>21.57</v>
      </c>
      <c r="G184" s="282"/>
      <c r="H184" s="282"/>
      <c r="I184" s="282"/>
      <c r="J184" s="282"/>
      <c r="K184" s="282"/>
      <c r="L184" s="282"/>
      <c r="M184" s="283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</row>
    <row r="185" spans="1:13" s="160" customFormat="1" ht="63">
      <c r="A185" s="82">
        <v>9</v>
      </c>
      <c r="B185" s="162" t="s">
        <v>69</v>
      </c>
      <c r="C185" s="88" t="s">
        <v>199</v>
      </c>
      <c r="D185" s="207" t="s">
        <v>244</v>
      </c>
      <c r="E185" s="157"/>
      <c r="F185" s="204">
        <v>27</v>
      </c>
      <c r="G185" s="286"/>
      <c r="H185" s="286"/>
      <c r="I185" s="286"/>
      <c r="J185" s="286"/>
      <c r="K185" s="286"/>
      <c r="L185" s="286"/>
      <c r="M185" s="287"/>
    </row>
    <row r="186" spans="1:13" s="119" customFormat="1" ht="16.5">
      <c r="A186" s="42"/>
      <c r="B186" s="43"/>
      <c r="C186" s="30" t="s">
        <v>4</v>
      </c>
      <c r="D186" s="31" t="s">
        <v>3</v>
      </c>
      <c r="E186" s="33">
        <v>0.89</v>
      </c>
      <c r="F186" s="44">
        <f>F185*E186</f>
        <v>24.03</v>
      </c>
      <c r="G186" s="280"/>
      <c r="H186" s="280"/>
      <c r="I186" s="280"/>
      <c r="J186" s="280"/>
      <c r="K186" s="280"/>
      <c r="L186" s="280"/>
      <c r="M186" s="281"/>
    </row>
    <row r="187" spans="1:13" s="119" customFormat="1" ht="16.5">
      <c r="A187" s="42"/>
      <c r="B187" s="43"/>
      <c r="C187" s="30" t="s">
        <v>7</v>
      </c>
      <c r="D187" s="31" t="s">
        <v>0</v>
      </c>
      <c r="E187" s="32">
        <v>0.37</v>
      </c>
      <c r="F187" s="44">
        <f>F185*E187</f>
        <v>9.99</v>
      </c>
      <c r="G187" s="280"/>
      <c r="H187" s="280"/>
      <c r="I187" s="280"/>
      <c r="J187" s="280"/>
      <c r="K187" s="280"/>
      <c r="L187" s="280"/>
      <c r="M187" s="281"/>
    </row>
    <row r="188" spans="1:13" s="119" customFormat="1" ht="16.5">
      <c r="A188" s="42"/>
      <c r="B188" s="43"/>
      <c r="C188" s="29" t="s">
        <v>5</v>
      </c>
      <c r="D188" s="31"/>
      <c r="E188" s="44"/>
      <c r="F188" s="44"/>
      <c r="G188" s="280"/>
      <c r="H188" s="280"/>
      <c r="I188" s="280"/>
      <c r="J188" s="280"/>
      <c r="K188" s="280"/>
      <c r="L188" s="280"/>
      <c r="M188" s="281"/>
    </row>
    <row r="189" spans="1:13" s="119" customFormat="1" ht="16.5">
      <c r="A189" s="42"/>
      <c r="B189" s="43"/>
      <c r="C189" s="30" t="s">
        <v>34</v>
      </c>
      <c r="D189" s="31" t="s">
        <v>40</v>
      </c>
      <c r="E189" s="44">
        <v>1.15</v>
      </c>
      <c r="F189" s="44">
        <f>F185*E189</f>
        <v>31.05</v>
      </c>
      <c r="G189" s="280"/>
      <c r="H189" s="280"/>
      <c r="I189" s="280"/>
      <c r="J189" s="280"/>
      <c r="K189" s="280"/>
      <c r="L189" s="280"/>
      <c r="M189" s="281"/>
    </row>
    <row r="190" spans="1:13" s="119" customFormat="1" ht="16.5">
      <c r="A190" s="42"/>
      <c r="B190" s="43"/>
      <c r="C190" s="30" t="s">
        <v>8</v>
      </c>
      <c r="D190" s="31" t="s">
        <v>0</v>
      </c>
      <c r="E190" s="224">
        <v>0.02</v>
      </c>
      <c r="F190" s="44">
        <f>F185*E190</f>
        <v>0.54</v>
      </c>
      <c r="G190" s="280"/>
      <c r="H190" s="280"/>
      <c r="I190" s="280"/>
      <c r="J190" s="280"/>
      <c r="K190" s="280"/>
      <c r="L190" s="280"/>
      <c r="M190" s="281"/>
    </row>
    <row r="191" spans="1:13" s="160" customFormat="1" ht="31.5">
      <c r="A191" s="82"/>
      <c r="B191" s="79"/>
      <c r="C191" s="246" t="s">
        <v>288</v>
      </c>
      <c r="D191" s="79" t="s">
        <v>39</v>
      </c>
      <c r="E191" s="203">
        <v>1.6</v>
      </c>
      <c r="F191" s="204">
        <f>F189*E191</f>
        <v>49.68</v>
      </c>
      <c r="G191" s="290"/>
      <c r="H191" s="290"/>
      <c r="I191" s="290"/>
      <c r="J191" s="290"/>
      <c r="K191" s="290"/>
      <c r="L191" s="290"/>
      <c r="M191" s="291"/>
    </row>
    <row r="192" spans="1:13" s="119" customFormat="1" ht="15.75">
      <c r="A192" s="28"/>
      <c r="B192" s="29"/>
      <c r="C192" s="130" t="s">
        <v>33</v>
      </c>
      <c r="D192" s="131" t="s">
        <v>32</v>
      </c>
      <c r="E192" s="132"/>
      <c r="F192" s="132"/>
      <c r="G192" s="290"/>
      <c r="H192" s="290"/>
      <c r="I192" s="290"/>
      <c r="J192" s="290"/>
      <c r="K192" s="290"/>
      <c r="L192" s="290"/>
      <c r="M192" s="290"/>
    </row>
    <row r="193" spans="1:13" s="119" customFormat="1" ht="15.75">
      <c r="A193" s="28"/>
      <c r="B193" s="29"/>
      <c r="C193" s="39" t="s">
        <v>58</v>
      </c>
      <c r="D193" s="134"/>
      <c r="E193" s="135"/>
      <c r="F193" s="136"/>
      <c r="G193" s="280"/>
      <c r="H193" s="282"/>
      <c r="I193" s="282"/>
      <c r="J193" s="280"/>
      <c r="K193" s="280"/>
      <c r="L193" s="282"/>
      <c r="M193" s="293"/>
    </row>
    <row r="194" spans="1:13" s="119" customFormat="1" ht="15.75">
      <c r="A194" s="28"/>
      <c r="B194" s="29"/>
      <c r="C194" s="39" t="s">
        <v>200</v>
      </c>
      <c r="D194" s="134"/>
      <c r="E194" s="135"/>
      <c r="F194" s="136"/>
      <c r="G194" s="280"/>
      <c r="H194" s="282"/>
      <c r="I194" s="282"/>
      <c r="J194" s="280"/>
      <c r="K194" s="280"/>
      <c r="L194" s="282"/>
      <c r="M194" s="293"/>
    </row>
    <row r="195" spans="1:13" s="160" customFormat="1" ht="47.25">
      <c r="A195" s="82">
        <v>1</v>
      </c>
      <c r="B195" s="202" t="s">
        <v>49</v>
      </c>
      <c r="C195" s="156" t="s">
        <v>115</v>
      </c>
      <c r="D195" s="80" t="s">
        <v>40</v>
      </c>
      <c r="E195" s="164"/>
      <c r="F195" s="159">
        <v>4997.5</v>
      </c>
      <c r="G195" s="288"/>
      <c r="H195" s="288"/>
      <c r="I195" s="288"/>
      <c r="J195" s="288"/>
      <c r="K195" s="288"/>
      <c r="L195" s="288"/>
      <c r="M195" s="289"/>
    </row>
    <row r="196" spans="1:13" s="119" customFormat="1" ht="15.75">
      <c r="A196" s="81"/>
      <c r="B196" s="128"/>
      <c r="C196" s="129" t="s">
        <v>50</v>
      </c>
      <c r="D196" s="127" t="s">
        <v>3</v>
      </c>
      <c r="E196" s="37">
        <v>0.15</v>
      </c>
      <c r="F196" s="32">
        <f>F195*E196</f>
        <v>749.63</v>
      </c>
      <c r="G196" s="282"/>
      <c r="H196" s="282"/>
      <c r="I196" s="282"/>
      <c r="J196" s="282"/>
      <c r="K196" s="282"/>
      <c r="L196" s="282"/>
      <c r="M196" s="283"/>
    </row>
    <row r="197" spans="1:13" s="119" customFormat="1" ht="31.5">
      <c r="A197" s="81"/>
      <c r="B197" s="128"/>
      <c r="C197" s="174" t="s">
        <v>230</v>
      </c>
      <c r="D197" s="127" t="s">
        <v>52</v>
      </c>
      <c r="E197" s="34">
        <v>0.0216</v>
      </c>
      <c r="F197" s="32">
        <f>F195*E197</f>
        <v>107.95</v>
      </c>
      <c r="G197" s="282"/>
      <c r="H197" s="282"/>
      <c r="I197" s="282"/>
      <c r="J197" s="282"/>
      <c r="K197" s="282"/>
      <c r="L197" s="282"/>
      <c r="M197" s="283"/>
    </row>
    <row r="198" spans="1:13" s="119" customFormat="1" ht="31.5">
      <c r="A198" s="81"/>
      <c r="B198" s="128"/>
      <c r="C198" s="206" t="s">
        <v>243</v>
      </c>
      <c r="D198" s="127" t="s">
        <v>52</v>
      </c>
      <c r="E198" s="34">
        <v>0.0273</v>
      </c>
      <c r="F198" s="183">
        <f>F195*E198</f>
        <v>136.43</v>
      </c>
      <c r="G198" s="282"/>
      <c r="H198" s="282"/>
      <c r="I198" s="282"/>
      <c r="J198" s="282"/>
      <c r="K198" s="282"/>
      <c r="L198" s="282"/>
      <c r="M198" s="283"/>
    </row>
    <row r="199" spans="1:13" s="119" customFormat="1" ht="31.5">
      <c r="A199" s="81"/>
      <c r="B199" s="128"/>
      <c r="C199" s="129" t="s">
        <v>53</v>
      </c>
      <c r="D199" s="127" t="s">
        <v>52</v>
      </c>
      <c r="E199" s="34">
        <v>0.0097</v>
      </c>
      <c r="F199" s="32">
        <f>F195*E199</f>
        <v>48.48</v>
      </c>
      <c r="G199" s="282"/>
      <c r="H199" s="282"/>
      <c r="I199" s="282"/>
      <c r="J199" s="282"/>
      <c r="K199" s="282"/>
      <c r="L199" s="282"/>
      <c r="M199" s="283"/>
    </row>
    <row r="200" spans="1:13" s="119" customFormat="1" ht="15.75">
      <c r="A200" s="81"/>
      <c r="B200" s="128"/>
      <c r="C200" s="29" t="s">
        <v>5</v>
      </c>
      <c r="D200" s="127"/>
      <c r="E200" s="34"/>
      <c r="F200" s="32"/>
      <c r="G200" s="282"/>
      <c r="H200" s="282"/>
      <c r="I200" s="282"/>
      <c r="J200" s="282"/>
      <c r="K200" s="282"/>
      <c r="L200" s="282"/>
      <c r="M200" s="283"/>
    </row>
    <row r="201" spans="1:13" s="119" customFormat="1" ht="15.75">
      <c r="A201" s="81"/>
      <c r="B201" s="128"/>
      <c r="C201" s="129" t="s">
        <v>34</v>
      </c>
      <c r="D201" s="127" t="s">
        <v>40</v>
      </c>
      <c r="E201" s="32">
        <v>1.22</v>
      </c>
      <c r="F201" s="32">
        <f>F195*E201</f>
        <v>6096.95</v>
      </c>
      <c r="G201" s="282"/>
      <c r="H201" s="282"/>
      <c r="I201" s="282"/>
      <c r="J201" s="282"/>
      <c r="K201" s="282"/>
      <c r="L201" s="282"/>
      <c r="M201" s="283"/>
    </row>
    <row r="202" spans="1:13" s="119" customFormat="1" ht="15.75">
      <c r="A202" s="81"/>
      <c r="B202" s="128"/>
      <c r="C202" s="129" t="s">
        <v>6</v>
      </c>
      <c r="D202" s="127" t="s">
        <v>40</v>
      </c>
      <c r="E202" s="37">
        <v>0.07</v>
      </c>
      <c r="F202" s="32">
        <f>F195*E202</f>
        <v>349.83</v>
      </c>
      <c r="G202" s="282"/>
      <c r="H202" s="282"/>
      <c r="I202" s="282"/>
      <c r="J202" s="282"/>
      <c r="K202" s="282"/>
      <c r="L202" s="282"/>
      <c r="M202" s="283"/>
    </row>
    <row r="203" spans="1:13" s="160" customFormat="1" ht="31.5">
      <c r="A203" s="211"/>
      <c r="B203" s="79"/>
      <c r="C203" s="246" t="s">
        <v>287</v>
      </c>
      <c r="D203" s="79" t="s">
        <v>28</v>
      </c>
      <c r="E203" s="203">
        <v>1.6</v>
      </c>
      <c r="F203" s="204">
        <f>F201*E203</f>
        <v>9755.12</v>
      </c>
      <c r="G203" s="290"/>
      <c r="H203" s="290"/>
      <c r="I203" s="290"/>
      <c r="J203" s="290"/>
      <c r="K203" s="290"/>
      <c r="L203" s="290"/>
      <c r="M203" s="291"/>
    </row>
    <row r="204" spans="1:13" s="160" customFormat="1" ht="47.25">
      <c r="A204" s="82">
        <v>2</v>
      </c>
      <c r="B204" s="230" t="s">
        <v>262</v>
      </c>
      <c r="C204" s="156" t="s">
        <v>248</v>
      </c>
      <c r="D204" s="80" t="s">
        <v>41</v>
      </c>
      <c r="E204" s="164"/>
      <c r="F204" s="159">
        <v>19887.8</v>
      </c>
      <c r="G204" s="288"/>
      <c r="H204" s="288"/>
      <c r="I204" s="288"/>
      <c r="J204" s="288"/>
      <c r="K204" s="288"/>
      <c r="L204" s="288"/>
      <c r="M204" s="289"/>
    </row>
    <row r="205" spans="1:13" s="119" customFormat="1" ht="15.75">
      <c r="A205" s="81"/>
      <c r="B205" s="128"/>
      <c r="C205" s="129" t="s">
        <v>50</v>
      </c>
      <c r="D205" s="127" t="s">
        <v>3</v>
      </c>
      <c r="E205" s="34">
        <v>0.033</v>
      </c>
      <c r="F205" s="32">
        <f>F204*E205</f>
        <v>656.3</v>
      </c>
      <c r="G205" s="282"/>
      <c r="H205" s="282"/>
      <c r="I205" s="282"/>
      <c r="J205" s="282"/>
      <c r="K205" s="282"/>
      <c r="L205" s="282"/>
      <c r="M205" s="283"/>
    </row>
    <row r="206" spans="1:13" s="119" customFormat="1" ht="15.75">
      <c r="A206" s="81"/>
      <c r="B206" s="128"/>
      <c r="C206" s="129" t="s">
        <v>51</v>
      </c>
      <c r="D206" s="127" t="s">
        <v>52</v>
      </c>
      <c r="E206" s="38">
        <v>0.00191</v>
      </c>
      <c r="F206" s="32">
        <f>F204*E206</f>
        <v>37.99</v>
      </c>
      <c r="G206" s="282"/>
      <c r="H206" s="282"/>
      <c r="I206" s="282"/>
      <c r="J206" s="282"/>
      <c r="K206" s="282"/>
      <c r="L206" s="282"/>
      <c r="M206" s="283"/>
    </row>
    <row r="207" spans="1:13" s="119" customFormat="1" ht="15.75">
      <c r="A207" s="81"/>
      <c r="B207" s="128"/>
      <c r="C207" s="129" t="s">
        <v>54</v>
      </c>
      <c r="D207" s="127" t="s">
        <v>52</v>
      </c>
      <c r="E207" s="34">
        <v>0.0112</v>
      </c>
      <c r="F207" s="32">
        <f>F204*E207</f>
        <v>222.74</v>
      </c>
      <c r="G207" s="282"/>
      <c r="H207" s="282"/>
      <c r="I207" s="282"/>
      <c r="J207" s="282"/>
      <c r="K207" s="282"/>
      <c r="L207" s="282"/>
      <c r="M207" s="283"/>
    </row>
    <row r="208" spans="1:13" s="119" customFormat="1" ht="15.75">
      <c r="A208" s="81"/>
      <c r="B208" s="128"/>
      <c r="C208" s="129" t="s">
        <v>55</v>
      </c>
      <c r="D208" s="127" t="s">
        <v>52</v>
      </c>
      <c r="E208" s="34">
        <v>0.0248</v>
      </c>
      <c r="F208" s="183">
        <f>F204*E208</f>
        <v>493.22</v>
      </c>
      <c r="G208" s="282"/>
      <c r="H208" s="282"/>
      <c r="I208" s="282"/>
      <c r="J208" s="282"/>
      <c r="K208" s="282"/>
      <c r="L208" s="282"/>
      <c r="M208" s="283"/>
    </row>
    <row r="209" spans="1:13" s="119" customFormat="1" ht="31.5">
      <c r="A209" s="81"/>
      <c r="B209" s="128"/>
      <c r="C209" s="129" t="s">
        <v>53</v>
      </c>
      <c r="D209" s="127" t="s">
        <v>52</v>
      </c>
      <c r="E209" s="179">
        <v>0.00414</v>
      </c>
      <c r="F209" s="32">
        <f>F204*E209</f>
        <v>82.34</v>
      </c>
      <c r="G209" s="282"/>
      <c r="H209" s="282"/>
      <c r="I209" s="282"/>
      <c r="J209" s="282"/>
      <c r="K209" s="282"/>
      <c r="L209" s="282"/>
      <c r="M209" s="283"/>
    </row>
    <row r="210" spans="1:13" s="119" customFormat="1" ht="15.75">
      <c r="A210" s="81"/>
      <c r="B210" s="128"/>
      <c r="C210" s="129" t="s">
        <v>56</v>
      </c>
      <c r="D210" s="127" t="s">
        <v>52</v>
      </c>
      <c r="E210" s="179">
        <v>0.00053</v>
      </c>
      <c r="F210" s="32">
        <f>F204*E210</f>
        <v>10.54</v>
      </c>
      <c r="G210" s="282"/>
      <c r="H210" s="282"/>
      <c r="I210" s="282"/>
      <c r="J210" s="282"/>
      <c r="K210" s="282"/>
      <c r="L210" s="282"/>
      <c r="M210" s="283"/>
    </row>
    <row r="211" spans="1:13" s="119" customFormat="1" ht="15.75">
      <c r="A211" s="81"/>
      <c r="B211" s="128"/>
      <c r="C211" s="29" t="s">
        <v>5</v>
      </c>
      <c r="D211" s="127"/>
      <c r="E211" s="34"/>
      <c r="F211" s="32"/>
      <c r="G211" s="282"/>
      <c r="H211" s="282"/>
      <c r="I211" s="282"/>
      <c r="J211" s="282"/>
      <c r="K211" s="282"/>
      <c r="L211" s="282"/>
      <c r="M211" s="283"/>
    </row>
    <row r="212" spans="1:13" s="119" customFormat="1" ht="15.75">
      <c r="A212" s="81"/>
      <c r="B212" s="128"/>
      <c r="C212" s="129" t="s">
        <v>57</v>
      </c>
      <c r="D212" s="127" t="s">
        <v>40</v>
      </c>
      <c r="E212" s="178">
        <v>0.141</v>
      </c>
      <c r="F212" s="183">
        <f>F204*E212</f>
        <v>2804.18</v>
      </c>
      <c r="G212" s="282"/>
      <c r="H212" s="282"/>
      <c r="I212" s="282"/>
      <c r="J212" s="282"/>
      <c r="K212" s="282"/>
      <c r="L212" s="282"/>
      <c r="M212" s="283"/>
    </row>
    <row r="213" spans="1:13" s="119" customFormat="1" ht="15.75">
      <c r="A213" s="81"/>
      <c r="B213" s="128"/>
      <c r="C213" s="129" t="s">
        <v>6</v>
      </c>
      <c r="D213" s="127" t="s">
        <v>40</v>
      </c>
      <c r="E213" s="34">
        <v>0.03</v>
      </c>
      <c r="F213" s="32">
        <f>F204*E213</f>
        <v>596.63</v>
      </c>
      <c r="G213" s="282"/>
      <c r="H213" s="282"/>
      <c r="I213" s="282"/>
      <c r="J213" s="282"/>
      <c r="K213" s="282"/>
      <c r="L213" s="282"/>
      <c r="M213" s="283"/>
    </row>
    <row r="214" spans="1:13" s="160" customFormat="1" ht="31.5">
      <c r="A214" s="211"/>
      <c r="B214" s="79"/>
      <c r="C214" s="246" t="s">
        <v>294</v>
      </c>
      <c r="D214" s="79" t="s">
        <v>28</v>
      </c>
      <c r="E214" s="203">
        <v>1.6</v>
      </c>
      <c r="F214" s="204">
        <f>F212*E214</f>
        <v>4486.69</v>
      </c>
      <c r="G214" s="290"/>
      <c r="H214" s="290"/>
      <c r="I214" s="290"/>
      <c r="J214" s="290"/>
      <c r="K214" s="290"/>
      <c r="L214" s="290"/>
      <c r="M214" s="291"/>
    </row>
    <row r="215" spans="1:13" s="160" customFormat="1" ht="47.25">
      <c r="A215" s="82">
        <v>3</v>
      </c>
      <c r="B215" s="202" t="s">
        <v>59</v>
      </c>
      <c r="C215" s="156" t="s">
        <v>112</v>
      </c>
      <c r="D215" s="80" t="s">
        <v>39</v>
      </c>
      <c r="E215" s="164"/>
      <c r="F215" s="231">
        <f>13.6458*1.1</f>
        <v>15.0104</v>
      </c>
      <c r="G215" s="288"/>
      <c r="H215" s="288"/>
      <c r="I215" s="288"/>
      <c r="J215" s="288"/>
      <c r="K215" s="288"/>
      <c r="L215" s="288"/>
      <c r="M215" s="289"/>
    </row>
    <row r="216" spans="1:13" s="119" customFormat="1" ht="15.75">
      <c r="A216" s="81"/>
      <c r="B216" s="128"/>
      <c r="C216" s="129" t="s">
        <v>60</v>
      </c>
      <c r="D216" s="127" t="s">
        <v>52</v>
      </c>
      <c r="E216" s="32">
        <v>0.3</v>
      </c>
      <c r="F216" s="32">
        <f>F215*E216</f>
        <v>4.5</v>
      </c>
      <c r="G216" s="282"/>
      <c r="H216" s="282"/>
      <c r="I216" s="282"/>
      <c r="J216" s="282"/>
      <c r="K216" s="282"/>
      <c r="L216" s="282"/>
      <c r="M216" s="283"/>
    </row>
    <row r="217" spans="1:13" s="119" customFormat="1" ht="15.75">
      <c r="A217" s="81"/>
      <c r="B217" s="128"/>
      <c r="C217" s="29" t="s">
        <v>5</v>
      </c>
      <c r="D217" s="127"/>
      <c r="E217" s="34"/>
      <c r="F217" s="32"/>
      <c r="G217" s="282"/>
      <c r="H217" s="282"/>
      <c r="I217" s="282"/>
      <c r="J217" s="282"/>
      <c r="K217" s="282"/>
      <c r="L217" s="282"/>
      <c r="M217" s="283"/>
    </row>
    <row r="218" spans="1:13" s="119" customFormat="1" ht="15.75">
      <c r="A218" s="81"/>
      <c r="B218" s="128"/>
      <c r="C218" s="129" t="s">
        <v>76</v>
      </c>
      <c r="D218" s="127" t="s">
        <v>39</v>
      </c>
      <c r="E218" s="37">
        <v>1.03</v>
      </c>
      <c r="F218" s="34">
        <f>F215*E218</f>
        <v>15.4607</v>
      </c>
      <c r="G218" s="282"/>
      <c r="H218" s="282"/>
      <c r="I218" s="282"/>
      <c r="J218" s="282"/>
      <c r="K218" s="282"/>
      <c r="L218" s="282"/>
      <c r="M218" s="283"/>
    </row>
    <row r="219" spans="1:13" s="160" customFormat="1" ht="31.5">
      <c r="A219" s="211"/>
      <c r="B219" s="79"/>
      <c r="C219" s="246" t="s">
        <v>285</v>
      </c>
      <c r="D219" s="79" t="s">
        <v>28</v>
      </c>
      <c r="E219" s="203"/>
      <c r="F219" s="232">
        <f>F218</f>
        <v>15.461</v>
      </c>
      <c r="G219" s="290"/>
      <c r="H219" s="290"/>
      <c r="I219" s="290"/>
      <c r="J219" s="290"/>
      <c r="K219" s="290"/>
      <c r="L219" s="290"/>
      <c r="M219" s="291"/>
    </row>
    <row r="220" spans="1:13" s="160" customFormat="1" ht="63">
      <c r="A220" s="82">
        <v>4</v>
      </c>
      <c r="B220" s="230" t="s">
        <v>263</v>
      </c>
      <c r="C220" s="156" t="s">
        <v>77</v>
      </c>
      <c r="D220" s="80" t="s">
        <v>41</v>
      </c>
      <c r="E220" s="164"/>
      <c r="F220" s="159">
        <v>19494</v>
      </c>
      <c r="G220" s="288"/>
      <c r="H220" s="288"/>
      <c r="I220" s="288"/>
      <c r="J220" s="288"/>
      <c r="K220" s="288"/>
      <c r="L220" s="288"/>
      <c r="M220" s="289"/>
    </row>
    <row r="221" spans="1:13" s="119" customFormat="1" ht="15.75">
      <c r="A221" s="81"/>
      <c r="B221" s="128"/>
      <c r="C221" s="129" t="s">
        <v>50</v>
      </c>
      <c r="D221" s="127" t="s">
        <v>3</v>
      </c>
      <c r="E221" s="34">
        <f>(37.5+0.07*4)/1000</f>
        <v>0.0378</v>
      </c>
      <c r="F221" s="32">
        <f>F220*E221</f>
        <v>736.87</v>
      </c>
      <c r="G221" s="282"/>
      <c r="H221" s="282"/>
      <c r="I221" s="282"/>
      <c r="J221" s="282"/>
      <c r="K221" s="282"/>
      <c r="L221" s="282"/>
      <c r="M221" s="283"/>
    </row>
    <row r="222" spans="1:13" s="119" customFormat="1" ht="15.75">
      <c r="A222" s="81"/>
      <c r="B222" s="128"/>
      <c r="C222" s="129" t="s">
        <v>61</v>
      </c>
      <c r="D222" s="127" t="s">
        <v>52</v>
      </c>
      <c r="E222" s="38">
        <v>0.00302</v>
      </c>
      <c r="F222" s="32">
        <f>F220*E222</f>
        <v>58.87</v>
      </c>
      <c r="G222" s="282"/>
      <c r="H222" s="282"/>
      <c r="I222" s="282"/>
      <c r="J222" s="282"/>
      <c r="K222" s="282"/>
      <c r="L222" s="282"/>
      <c r="M222" s="283"/>
    </row>
    <row r="223" spans="1:13" s="119" customFormat="1" ht="15.75">
      <c r="A223" s="81"/>
      <c r="B223" s="128"/>
      <c r="C223" s="129" t="s">
        <v>54</v>
      </c>
      <c r="D223" s="127" t="s">
        <v>52</v>
      </c>
      <c r="E223" s="34">
        <v>0.0037</v>
      </c>
      <c r="F223" s="32">
        <f>F220*E223</f>
        <v>72.13</v>
      </c>
      <c r="G223" s="282"/>
      <c r="H223" s="282"/>
      <c r="I223" s="282"/>
      <c r="J223" s="282"/>
      <c r="K223" s="282"/>
      <c r="L223" s="282"/>
      <c r="M223" s="283"/>
    </row>
    <row r="224" spans="1:13" s="119" customFormat="1" ht="15.75">
      <c r="A224" s="81"/>
      <c r="B224" s="128"/>
      <c r="C224" s="129" t="s">
        <v>55</v>
      </c>
      <c r="D224" s="127" t="s">
        <v>52</v>
      </c>
      <c r="E224" s="34">
        <v>0.0111</v>
      </c>
      <c r="F224" s="32">
        <f>F220*E224</f>
        <v>216.38</v>
      </c>
      <c r="G224" s="282"/>
      <c r="H224" s="282"/>
      <c r="I224" s="282"/>
      <c r="J224" s="282"/>
      <c r="K224" s="282"/>
      <c r="L224" s="282"/>
      <c r="M224" s="283"/>
    </row>
    <row r="225" spans="1:13" s="119" customFormat="1" ht="15.75">
      <c r="A225" s="81"/>
      <c r="B225" s="128"/>
      <c r="C225" s="129" t="s">
        <v>62</v>
      </c>
      <c r="D225" s="127" t="s">
        <v>0</v>
      </c>
      <c r="E225" s="34">
        <v>0.0023</v>
      </c>
      <c r="F225" s="32">
        <f>F220*E225</f>
        <v>44.84</v>
      </c>
      <c r="G225" s="282"/>
      <c r="H225" s="282"/>
      <c r="I225" s="282"/>
      <c r="J225" s="282"/>
      <c r="K225" s="282"/>
      <c r="L225" s="282"/>
      <c r="M225" s="283"/>
    </row>
    <row r="226" spans="1:13" s="119" customFormat="1" ht="15.75">
      <c r="A226" s="81"/>
      <c r="B226" s="128"/>
      <c r="C226" s="29" t="s">
        <v>5</v>
      </c>
      <c r="D226" s="127"/>
      <c r="E226" s="32"/>
      <c r="F226" s="32"/>
      <c r="G226" s="282"/>
      <c r="H226" s="282"/>
      <c r="I226" s="282"/>
      <c r="J226" s="282"/>
      <c r="K226" s="282"/>
      <c r="L226" s="282"/>
      <c r="M226" s="283"/>
    </row>
    <row r="227" spans="1:13" s="119" customFormat="1" ht="31.5">
      <c r="A227" s="81"/>
      <c r="B227" s="128"/>
      <c r="C227" s="30" t="s">
        <v>63</v>
      </c>
      <c r="D227" s="29" t="s">
        <v>43</v>
      </c>
      <c r="E227" s="34">
        <f>(93.1+11.6*4)/1000</f>
        <v>0.1395</v>
      </c>
      <c r="F227" s="32">
        <f>F220*E227</f>
        <v>2719.41</v>
      </c>
      <c r="G227" s="282"/>
      <c r="H227" s="282"/>
      <c r="I227" s="282"/>
      <c r="J227" s="282"/>
      <c r="K227" s="282"/>
      <c r="L227" s="282"/>
      <c r="M227" s="283"/>
    </row>
    <row r="228" spans="1:13" s="119" customFormat="1" ht="15.75">
      <c r="A228" s="81"/>
      <c r="B228" s="128"/>
      <c r="C228" s="129" t="s">
        <v>64</v>
      </c>
      <c r="D228" s="127" t="s">
        <v>0</v>
      </c>
      <c r="E228" s="179">
        <f>(14.5+0.02*4)*0.001</f>
        <v>0.01458</v>
      </c>
      <c r="F228" s="32">
        <f>F220*E228</f>
        <v>284.22</v>
      </c>
      <c r="G228" s="282"/>
      <c r="H228" s="282"/>
      <c r="I228" s="282"/>
      <c r="J228" s="282"/>
      <c r="K228" s="282"/>
      <c r="L228" s="282"/>
      <c r="M228" s="283"/>
    </row>
    <row r="229" spans="1:13" s="160" customFormat="1" ht="31.5">
      <c r="A229" s="211"/>
      <c r="B229" s="79"/>
      <c r="C229" s="246" t="s">
        <v>293</v>
      </c>
      <c r="D229" s="79" t="s">
        <v>28</v>
      </c>
      <c r="E229" s="203"/>
      <c r="F229" s="203">
        <f>F227</f>
        <v>2719.41</v>
      </c>
      <c r="G229" s="290"/>
      <c r="H229" s="290"/>
      <c r="I229" s="290"/>
      <c r="J229" s="290"/>
      <c r="K229" s="290"/>
      <c r="L229" s="290"/>
      <c r="M229" s="291"/>
    </row>
    <row r="230" spans="1:13" s="160" customFormat="1" ht="47.25">
      <c r="A230" s="82">
        <v>5</v>
      </c>
      <c r="B230" s="202" t="s">
        <v>59</v>
      </c>
      <c r="C230" s="156" t="s">
        <v>79</v>
      </c>
      <c r="D230" s="80" t="s">
        <v>39</v>
      </c>
      <c r="E230" s="164"/>
      <c r="F230" s="231">
        <f>6.8229/1.1</f>
        <v>6.2026</v>
      </c>
      <c r="G230" s="288"/>
      <c r="H230" s="288"/>
      <c r="I230" s="288"/>
      <c r="J230" s="288"/>
      <c r="K230" s="288"/>
      <c r="L230" s="288"/>
      <c r="M230" s="289"/>
    </row>
    <row r="231" spans="1:13" s="119" customFormat="1" ht="15.75">
      <c r="A231" s="81"/>
      <c r="B231" s="128"/>
      <c r="C231" s="129" t="s">
        <v>60</v>
      </c>
      <c r="D231" s="127" t="s">
        <v>52</v>
      </c>
      <c r="E231" s="32">
        <v>0.3</v>
      </c>
      <c r="F231" s="32">
        <f>F230*E231</f>
        <v>1.86</v>
      </c>
      <c r="G231" s="282"/>
      <c r="H231" s="282"/>
      <c r="I231" s="282"/>
      <c r="J231" s="282"/>
      <c r="K231" s="282"/>
      <c r="L231" s="282"/>
      <c r="M231" s="283"/>
    </row>
    <row r="232" spans="1:13" s="119" customFormat="1" ht="15.75">
      <c r="A232" s="81"/>
      <c r="B232" s="128"/>
      <c r="C232" s="29" t="s">
        <v>5</v>
      </c>
      <c r="D232" s="127"/>
      <c r="E232" s="34"/>
      <c r="F232" s="32"/>
      <c r="G232" s="282"/>
      <c r="H232" s="282"/>
      <c r="I232" s="282"/>
      <c r="J232" s="282"/>
      <c r="K232" s="282"/>
      <c r="L232" s="282"/>
      <c r="M232" s="283"/>
    </row>
    <row r="233" spans="1:13" s="119" customFormat="1" ht="15.75">
      <c r="A233" s="81"/>
      <c r="B233" s="128"/>
      <c r="C233" s="129" t="s">
        <v>76</v>
      </c>
      <c r="D233" s="127" t="s">
        <v>39</v>
      </c>
      <c r="E233" s="37">
        <v>1.03</v>
      </c>
      <c r="F233" s="38">
        <f>F230*E233</f>
        <v>6.38868</v>
      </c>
      <c r="G233" s="282"/>
      <c r="H233" s="282"/>
      <c r="I233" s="282"/>
      <c r="J233" s="282"/>
      <c r="K233" s="282"/>
      <c r="L233" s="282"/>
      <c r="M233" s="283"/>
    </row>
    <row r="234" spans="1:13" s="160" customFormat="1" ht="31.5">
      <c r="A234" s="211"/>
      <c r="B234" s="79"/>
      <c r="C234" s="246" t="s">
        <v>285</v>
      </c>
      <c r="D234" s="79" t="s">
        <v>28</v>
      </c>
      <c r="E234" s="203"/>
      <c r="F234" s="232">
        <f>F233</f>
        <v>6.389</v>
      </c>
      <c r="G234" s="290"/>
      <c r="H234" s="290"/>
      <c r="I234" s="290"/>
      <c r="J234" s="290"/>
      <c r="K234" s="290"/>
      <c r="L234" s="290"/>
      <c r="M234" s="291"/>
    </row>
    <row r="235" spans="1:13" s="160" customFormat="1" ht="63">
      <c r="A235" s="82">
        <v>6</v>
      </c>
      <c r="B235" s="202" t="s">
        <v>264</v>
      </c>
      <c r="C235" s="156" t="s">
        <v>78</v>
      </c>
      <c r="D235" s="80" t="s">
        <v>41</v>
      </c>
      <c r="E235" s="164"/>
      <c r="F235" s="159">
        <f>F220</f>
        <v>19494</v>
      </c>
      <c r="G235" s="288"/>
      <c r="H235" s="288"/>
      <c r="I235" s="288"/>
      <c r="J235" s="288"/>
      <c r="K235" s="288"/>
      <c r="L235" s="288"/>
      <c r="M235" s="289"/>
    </row>
    <row r="236" spans="1:13" s="119" customFormat="1" ht="15.75">
      <c r="A236" s="81"/>
      <c r="B236" s="128"/>
      <c r="C236" s="129" t="s">
        <v>50</v>
      </c>
      <c r="D236" s="127" t="s">
        <v>3</v>
      </c>
      <c r="E236" s="34">
        <v>0.0375</v>
      </c>
      <c r="F236" s="32">
        <f>F235*E236</f>
        <v>731.03</v>
      </c>
      <c r="G236" s="282"/>
      <c r="H236" s="282"/>
      <c r="I236" s="282"/>
      <c r="J236" s="282"/>
      <c r="K236" s="282"/>
      <c r="L236" s="282"/>
      <c r="M236" s="283"/>
    </row>
    <row r="237" spans="1:13" s="119" customFormat="1" ht="15.75">
      <c r="A237" s="81"/>
      <c r="B237" s="128"/>
      <c r="C237" s="129" t="s">
        <v>61</v>
      </c>
      <c r="D237" s="127" t="s">
        <v>52</v>
      </c>
      <c r="E237" s="38">
        <v>0.00302</v>
      </c>
      <c r="F237" s="32">
        <f>F235*E237</f>
        <v>58.87</v>
      </c>
      <c r="G237" s="282"/>
      <c r="H237" s="282"/>
      <c r="I237" s="282"/>
      <c r="J237" s="282"/>
      <c r="K237" s="282"/>
      <c r="L237" s="282"/>
      <c r="M237" s="283"/>
    </row>
    <row r="238" spans="1:13" s="119" customFormat="1" ht="15.75">
      <c r="A238" s="81"/>
      <c r="B238" s="128"/>
      <c r="C238" s="129" t="s">
        <v>54</v>
      </c>
      <c r="D238" s="127" t="s">
        <v>52</v>
      </c>
      <c r="E238" s="34">
        <v>0.0037</v>
      </c>
      <c r="F238" s="32">
        <f>F235*E238</f>
        <v>72.13</v>
      </c>
      <c r="G238" s="282"/>
      <c r="H238" s="282"/>
      <c r="I238" s="282"/>
      <c r="J238" s="282"/>
      <c r="K238" s="282"/>
      <c r="L238" s="282"/>
      <c r="M238" s="283"/>
    </row>
    <row r="239" spans="1:13" s="119" customFormat="1" ht="15.75">
      <c r="A239" s="81"/>
      <c r="B239" s="128"/>
      <c r="C239" s="129" t="s">
        <v>55</v>
      </c>
      <c r="D239" s="127" t="s">
        <v>52</v>
      </c>
      <c r="E239" s="34">
        <v>0.0111</v>
      </c>
      <c r="F239" s="32">
        <f>F235*E239</f>
        <v>216.38</v>
      </c>
      <c r="G239" s="282"/>
      <c r="H239" s="282"/>
      <c r="I239" s="282"/>
      <c r="J239" s="282"/>
      <c r="K239" s="282"/>
      <c r="L239" s="282"/>
      <c r="M239" s="283"/>
    </row>
    <row r="240" spans="1:13" s="119" customFormat="1" ht="15.75">
      <c r="A240" s="81"/>
      <c r="B240" s="128"/>
      <c r="C240" s="129" t="s">
        <v>62</v>
      </c>
      <c r="D240" s="127" t="s">
        <v>0</v>
      </c>
      <c r="E240" s="34">
        <v>0.0023</v>
      </c>
      <c r="F240" s="32">
        <f>F235*E240</f>
        <v>44.84</v>
      </c>
      <c r="G240" s="282"/>
      <c r="H240" s="282"/>
      <c r="I240" s="282"/>
      <c r="J240" s="282"/>
      <c r="K240" s="282"/>
      <c r="L240" s="282"/>
      <c r="M240" s="283"/>
    </row>
    <row r="241" spans="1:13" s="119" customFormat="1" ht="15.75">
      <c r="A241" s="81"/>
      <c r="B241" s="128"/>
      <c r="C241" s="29" t="s">
        <v>5</v>
      </c>
      <c r="D241" s="127"/>
      <c r="E241" s="32"/>
      <c r="F241" s="32"/>
      <c r="G241" s="282"/>
      <c r="H241" s="282"/>
      <c r="I241" s="282"/>
      <c r="J241" s="282"/>
      <c r="K241" s="282"/>
      <c r="L241" s="282"/>
      <c r="M241" s="283"/>
    </row>
    <row r="242" spans="1:13" s="119" customFormat="1" ht="31.5">
      <c r="A242" s="81"/>
      <c r="B242" s="128"/>
      <c r="C242" s="129" t="s">
        <v>65</v>
      </c>
      <c r="D242" s="29" t="s">
        <v>43</v>
      </c>
      <c r="E242" s="34">
        <v>0.0974</v>
      </c>
      <c r="F242" s="32">
        <f>F235*E242</f>
        <v>1898.72</v>
      </c>
      <c r="G242" s="282"/>
      <c r="H242" s="282"/>
      <c r="I242" s="282"/>
      <c r="J242" s="282"/>
      <c r="K242" s="282"/>
      <c r="L242" s="282"/>
      <c r="M242" s="283"/>
    </row>
    <row r="243" spans="1:13" s="119" customFormat="1" ht="15.75">
      <c r="A243" s="81"/>
      <c r="B243" s="128"/>
      <c r="C243" s="129" t="s">
        <v>64</v>
      </c>
      <c r="D243" s="127" t="s">
        <v>0</v>
      </c>
      <c r="E243" s="32">
        <v>0.01</v>
      </c>
      <c r="F243" s="32">
        <f>F235*E243</f>
        <v>194.94</v>
      </c>
      <c r="G243" s="282"/>
      <c r="H243" s="282"/>
      <c r="I243" s="282"/>
      <c r="J243" s="282"/>
      <c r="K243" s="282"/>
      <c r="L243" s="282"/>
      <c r="M243" s="283"/>
    </row>
    <row r="244" spans="1:13" s="160" customFormat="1" ht="31.5">
      <c r="A244" s="211"/>
      <c r="B244" s="79"/>
      <c r="C244" s="246" t="s">
        <v>293</v>
      </c>
      <c r="D244" s="79" t="s">
        <v>28</v>
      </c>
      <c r="E244" s="203"/>
      <c r="F244" s="203">
        <f>F242</f>
        <v>1898.72</v>
      </c>
      <c r="G244" s="290"/>
      <c r="H244" s="290"/>
      <c r="I244" s="290"/>
      <c r="J244" s="290"/>
      <c r="K244" s="290"/>
      <c r="L244" s="290"/>
      <c r="M244" s="291"/>
    </row>
    <row r="245" spans="1:13" s="119" customFormat="1" ht="15.75">
      <c r="A245" s="81"/>
      <c r="B245" s="49"/>
      <c r="C245" s="130" t="s">
        <v>35</v>
      </c>
      <c r="D245" s="131" t="s">
        <v>32</v>
      </c>
      <c r="E245" s="132"/>
      <c r="F245" s="132"/>
      <c r="G245" s="290"/>
      <c r="H245" s="290"/>
      <c r="I245" s="290"/>
      <c r="J245" s="290"/>
      <c r="K245" s="290"/>
      <c r="L245" s="290"/>
      <c r="M245" s="290"/>
    </row>
    <row r="246" spans="1:13" s="119" customFormat="1" ht="31.5">
      <c r="A246" s="81"/>
      <c r="B246" s="49"/>
      <c r="C246" s="39" t="s">
        <v>80</v>
      </c>
      <c r="D246" s="49"/>
      <c r="E246" s="78"/>
      <c r="F246" s="78"/>
      <c r="G246" s="280"/>
      <c r="H246" s="280"/>
      <c r="I246" s="280"/>
      <c r="J246" s="280"/>
      <c r="K246" s="280"/>
      <c r="L246" s="280"/>
      <c r="M246" s="281"/>
    </row>
    <row r="247" spans="1:13" s="119" customFormat="1" ht="15.75">
      <c r="A247" s="81"/>
      <c r="B247" s="49"/>
      <c r="C247" s="88" t="s">
        <v>201</v>
      </c>
      <c r="D247" s="49"/>
      <c r="E247" s="78"/>
      <c r="F247" s="78"/>
      <c r="G247" s="280"/>
      <c r="H247" s="280"/>
      <c r="I247" s="280"/>
      <c r="J247" s="280"/>
      <c r="K247" s="280"/>
      <c r="L247" s="280"/>
      <c r="M247" s="281"/>
    </row>
    <row r="248" spans="1:13" s="160" customFormat="1" ht="63">
      <c r="A248" s="82">
        <v>1</v>
      </c>
      <c r="B248" s="202" t="s">
        <v>49</v>
      </c>
      <c r="C248" s="156" t="s">
        <v>202</v>
      </c>
      <c r="D248" s="80" t="s">
        <v>40</v>
      </c>
      <c r="E248" s="164"/>
      <c r="F248" s="159">
        <v>501.2</v>
      </c>
      <c r="G248" s="288"/>
      <c r="H248" s="288"/>
      <c r="I248" s="288"/>
      <c r="J248" s="288"/>
      <c r="K248" s="288"/>
      <c r="L248" s="288"/>
      <c r="M248" s="289"/>
    </row>
    <row r="249" spans="1:13" s="119" customFormat="1" ht="15.75">
      <c r="A249" s="81"/>
      <c r="B249" s="128"/>
      <c r="C249" s="129" t="s">
        <v>50</v>
      </c>
      <c r="D249" s="127" t="s">
        <v>3</v>
      </c>
      <c r="E249" s="37">
        <v>0.15</v>
      </c>
      <c r="F249" s="32">
        <f>F248*E249</f>
        <v>75.18</v>
      </c>
      <c r="G249" s="282"/>
      <c r="H249" s="282"/>
      <c r="I249" s="282"/>
      <c r="J249" s="282"/>
      <c r="K249" s="282"/>
      <c r="L249" s="282"/>
      <c r="M249" s="283"/>
    </row>
    <row r="250" spans="1:13" s="119" customFormat="1" ht="31.5">
      <c r="A250" s="81"/>
      <c r="B250" s="128"/>
      <c r="C250" s="236" t="s">
        <v>230</v>
      </c>
      <c r="D250" s="127" t="s">
        <v>52</v>
      </c>
      <c r="E250" s="34">
        <v>0.0216</v>
      </c>
      <c r="F250" s="32">
        <f>F248*E250</f>
        <v>10.83</v>
      </c>
      <c r="G250" s="282"/>
      <c r="H250" s="282"/>
      <c r="I250" s="282"/>
      <c r="J250" s="282"/>
      <c r="K250" s="282"/>
      <c r="L250" s="282"/>
      <c r="M250" s="283"/>
    </row>
    <row r="251" spans="1:13" s="119" customFormat="1" ht="31.5">
      <c r="A251" s="81"/>
      <c r="B251" s="128"/>
      <c r="C251" s="236" t="s">
        <v>243</v>
      </c>
      <c r="D251" s="127" t="s">
        <v>52</v>
      </c>
      <c r="E251" s="34">
        <v>0.0273</v>
      </c>
      <c r="F251" s="183">
        <f>F248*E251</f>
        <v>13.68</v>
      </c>
      <c r="G251" s="282"/>
      <c r="H251" s="282"/>
      <c r="I251" s="282"/>
      <c r="J251" s="282"/>
      <c r="K251" s="282"/>
      <c r="L251" s="282"/>
      <c r="M251" s="283"/>
    </row>
    <row r="252" spans="1:13" s="119" customFormat="1" ht="31.5">
      <c r="A252" s="81"/>
      <c r="B252" s="128"/>
      <c r="C252" s="129" t="s">
        <v>53</v>
      </c>
      <c r="D252" s="127" t="s">
        <v>52</v>
      </c>
      <c r="E252" s="34">
        <v>0.0097</v>
      </c>
      <c r="F252" s="32">
        <f>F248*E252</f>
        <v>4.86</v>
      </c>
      <c r="G252" s="282"/>
      <c r="H252" s="282"/>
      <c r="I252" s="282"/>
      <c r="J252" s="282"/>
      <c r="K252" s="282"/>
      <c r="L252" s="282"/>
      <c r="M252" s="283"/>
    </row>
    <row r="253" spans="1:13" s="119" customFormat="1" ht="15.75">
      <c r="A253" s="81"/>
      <c r="B253" s="128"/>
      <c r="C253" s="29" t="s">
        <v>5</v>
      </c>
      <c r="D253" s="127"/>
      <c r="E253" s="34"/>
      <c r="F253" s="32"/>
      <c r="G253" s="282"/>
      <c r="H253" s="282"/>
      <c r="I253" s="282"/>
      <c r="J253" s="282"/>
      <c r="K253" s="282"/>
      <c r="L253" s="282"/>
      <c r="M253" s="283"/>
    </row>
    <row r="254" spans="1:13" s="119" customFormat="1" ht="15.75">
      <c r="A254" s="81"/>
      <c r="B254" s="128"/>
      <c r="C254" s="129" t="s">
        <v>34</v>
      </c>
      <c r="D254" s="127" t="s">
        <v>40</v>
      </c>
      <c r="E254" s="32">
        <v>1.22</v>
      </c>
      <c r="F254" s="32">
        <f>F248*E254</f>
        <v>611.46</v>
      </c>
      <c r="G254" s="282"/>
      <c r="H254" s="282"/>
      <c r="I254" s="282"/>
      <c r="J254" s="282"/>
      <c r="K254" s="282"/>
      <c r="L254" s="282"/>
      <c r="M254" s="283"/>
    </row>
    <row r="255" spans="1:13" s="119" customFormat="1" ht="15.75">
      <c r="A255" s="81"/>
      <c r="B255" s="128"/>
      <c r="C255" s="129" t="s">
        <v>6</v>
      </c>
      <c r="D255" s="127" t="s">
        <v>40</v>
      </c>
      <c r="E255" s="37">
        <v>0.07</v>
      </c>
      <c r="F255" s="32">
        <f>F248*E255</f>
        <v>35.08</v>
      </c>
      <c r="G255" s="282"/>
      <c r="H255" s="282"/>
      <c r="I255" s="282"/>
      <c r="J255" s="282"/>
      <c r="K255" s="282"/>
      <c r="L255" s="282"/>
      <c r="M255" s="283"/>
    </row>
    <row r="256" spans="1:13" s="160" customFormat="1" ht="31.5">
      <c r="A256" s="211"/>
      <c r="B256" s="79"/>
      <c r="C256" s="246" t="s">
        <v>288</v>
      </c>
      <c r="D256" s="79" t="s">
        <v>28</v>
      </c>
      <c r="E256" s="203">
        <v>1.6</v>
      </c>
      <c r="F256" s="204">
        <f>F254*E256</f>
        <v>978.34</v>
      </c>
      <c r="G256" s="290"/>
      <c r="H256" s="290"/>
      <c r="I256" s="290"/>
      <c r="J256" s="290"/>
      <c r="K256" s="290"/>
      <c r="L256" s="290"/>
      <c r="M256" s="291"/>
    </row>
    <row r="257" spans="1:13" s="119" customFormat="1" ht="31.5">
      <c r="A257" s="81"/>
      <c r="B257" s="49"/>
      <c r="C257" s="39" t="s">
        <v>203</v>
      </c>
      <c r="D257" s="49"/>
      <c r="E257" s="78"/>
      <c r="F257" s="44"/>
      <c r="G257" s="280"/>
      <c r="H257" s="280"/>
      <c r="I257" s="280"/>
      <c r="J257" s="280"/>
      <c r="K257" s="280"/>
      <c r="L257" s="280"/>
      <c r="M257" s="281"/>
    </row>
    <row r="258" spans="1:13" s="119" customFormat="1" ht="31.5">
      <c r="A258" s="81"/>
      <c r="B258" s="49"/>
      <c r="C258" s="39" t="s">
        <v>204</v>
      </c>
      <c r="D258" s="49"/>
      <c r="E258" s="78"/>
      <c r="F258" s="44"/>
      <c r="G258" s="280"/>
      <c r="H258" s="280"/>
      <c r="I258" s="280"/>
      <c r="J258" s="280"/>
      <c r="K258" s="280"/>
      <c r="L258" s="280"/>
      <c r="M258" s="281"/>
    </row>
    <row r="259" spans="1:13" s="160" customFormat="1" ht="47.25">
      <c r="A259" s="82">
        <v>1</v>
      </c>
      <c r="B259" s="163" t="s">
        <v>44</v>
      </c>
      <c r="C259" s="88" t="s">
        <v>174</v>
      </c>
      <c r="D259" s="157" t="s">
        <v>40</v>
      </c>
      <c r="E259" s="158" t="s">
        <v>46</v>
      </c>
      <c r="F259" s="159">
        <v>163.8</v>
      </c>
      <c r="G259" s="284"/>
      <c r="H259" s="284"/>
      <c r="I259" s="284"/>
      <c r="J259" s="284"/>
      <c r="K259" s="284"/>
      <c r="L259" s="284"/>
      <c r="M259" s="285"/>
    </row>
    <row r="260" spans="1:13" s="119" customFormat="1" ht="15.75">
      <c r="A260" s="28"/>
      <c r="B260" s="31"/>
      <c r="C260" s="45" t="s">
        <v>45</v>
      </c>
      <c r="D260" s="31" t="s">
        <v>42</v>
      </c>
      <c r="E260" s="37">
        <v>0.02</v>
      </c>
      <c r="F260" s="32">
        <f>E260*F259</f>
        <v>3.28</v>
      </c>
      <c r="G260" s="282"/>
      <c r="H260" s="282"/>
      <c r="I260" s="282"/>
      <c r="J260" s="282"/>
      <c r="K260" s="282"/>
      <c r="L260" s="282"/>
      <c r="M260" s="283"/>
    </row>
    <row r="261" spans="1:13" s="119" customFormat="1" ht="31.5">
      <c r="A261" s="28"/>
      <c r="B261" s="31"/>
      <c r="C261" s="181" t="s">
        <v>241</v>
      </c>
      <c r="D261" s="31" t="s">
        <v>47</v>
      </c>
      <c r="E261" s="33">
        <v>0.0448</v>
      </c>
      <c r="F261" s="32">
        <f>E261*F259</f>
        <v>7.34</v>
      </c>
      <c r="G261" s="282"/>
      <c r="H261" s="282"/>
      <c r="I261" s="282"/>
      <c r="J261" s="282"/>
      <c r="K261" s="282"/>
      <c r="L261" s="282"/>
      <c r="M261" s="283"/>
    </row>
    <row r="262" spans="1:13" s="119" customFormat="1" ht="15.75">
      <c r="A262" s="28"/>
      <c r="B262" s="29"/>
      <c r="C262" s="45" t="s">
        <v>48</v>
      </c>
      <c r="D262" s="31" t="s">
        <v>0</v>
      </c>
      <c r="E262" s="34">
        <v>0.0021</v>
      </c>
      <c r="F262" s="32">
        <f>F259*E262</f>
        <v>0.34</v>
      </c>
      <c r="G262" s="282"/>
      <c r="H262" s="282"/>
      <c r="I262" s="282"/>
      <c r="J262" s="282"/>
      <c r="K262" s="282"/>
      <c r="L262" s="282"/>
      <c r="M262" s="283"/>
    </row>
    <row r="263" spans="1:249" s="119" customFormat="1" ht="15.75">
      <c r="A263" s="28"/>
      <c r="B263" s="29"/>
      <c r="C263" s="181" t="s">
        <v>240</v>
      </c>
      <c r="D263" s="182" t="s">
        <v>40</v>
      </c>
      <c r="E263" s="179">
        <f>0.05*0.001</f>
        <v>5E-05</v>
      </c>
      <c r="F263" s="178">
        <f>E263*F259</f>
        <v>0.0082</v>
      </c>
      <c r="G263" s="282"/>
      <c r="H263" s="282"/>
      <c r="I263" s="282"/>
      <c r="J263" s="282"/>
      <c r="K263" s="282"/>
      <c r="L263" s="282"/>
      <c r="M263" s="283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</row>
    <row r="264" spans="1:13" s="160" customFormat="1" ht="31.5">
      <c r="A264" s="82">
        <v>2</v>
      </c>
      <c r="B264" s="155" t="s">
        <v>159</v>
      </c>
      <c r="C264" s="156" t="s">
        <v>160</v>
      </c>
      <c r="D264" s="157" t="s">
        <v>40</v>
      </c>
      <c r="E264" s="158" t="s">
        <v>46</v>
      </c>
      <c r="F264" s="159">
        <v>18.2</v>
      </c>
      <c r="G264" s="284"/>
      <c r="H264" s="284"/>
      <c r="I264" s="284"/>
      <c r="J264" s="284"/>
      <c r="K264" s="284"/>
      <c r="L264" s="284"/>
      <c r="M264" s="285"/>
    </row>
    <row r="265" spans="1:13" s="119" customFormat="1" ht="15.75">
      <c r="A265" s="28"/>
      <c r="B265" s="31"/>
      <c r="C265" s="45" t="s">
        <v>45</v>
      </c>
      <c r="D265" s="31" t="s">
        <v>106</v>
      </c>
      <c r="E265" s="33">
        <v>2.06</v>
      </c>
      <c r="F265" s="32">
        <f>F264*E265</f>
        <v>37.49</v>
      </c>
      <c r="G265" s="282"/>
      <c r="H265" s="282"/>
      <c r="I265" s="282"/>
      <c r="J265" s="282"/>
      <c r="K265" s="282"/>
      <c r="L265" s="282"/>
      <c r="M265" s="283"/>
    </row>
    <row r="266" spans="1:13" s="160" customFormat="1" ht="31.5">
      <c r="A266" s="82">
        <v>3</v>
      </c>
      <c r="B266" s="167" t="s">
        <v>229</v>
      </c>
      <c r="C266" s="156" t="s">
        <v>107</v>
      </c>
      <c r="D266" s="157" t="s">
        <v>40</v>
      </c>
      <c r="E266" s="158" t="s">
        <v>46</v>
      </c>
      <c r="F266" s="159">
        <f>F264</f>
        <v>18.2</v>
      </c>
      <c r="G266" s="284"/>
      <c r="H266" s="284"/>
      <c r="I266" s="284"/>
      <c r="J266" s="284"/>
      <c r="K266" s="284"/>
      <c r="L266" s="284"/>
      <c r="M266" s="285"/>
    </row>
    <row r="267" spans="1:13" s="119" customFormat="1" ht="15.75">
      <c r="A267" s="28"/>
      <c r="B267" s="31"/>
      <c r="C267" s="45" t="s">
        <v>45</v>
      </c>
      <c r="D267" s="31" t="s">
        <v>106</v>
      </c>
      <c r="E267" s="166">
        <v>1.54</v>
      </c>
      <c r="F267" s="32">
        <f>F266*E267</f>
        <v>28.03</v>
      </c>
      <c r="G267" s="282"/>
      <c r="H267" s="282"/>
      <c r="I267" s="282"/>
      <c r="J267" s="282"/>
      <c r="K267" s="282"/>
      <c r="L267" s="282"/>
      <c r="M267" s="283"/>
    </row>
    <row r="268" spans="1:13" s="160" customFormat="1" ht="31.5">
      <c r="A268" s="82">
        <v>4</v>
      </c>
      <c r="B268" s="80"/>
      <c r="C268" s="156" t="s">
        <v>162</v>
      </c>
      <c r="D268" s="157" t="s">
        <v>39</v>
      </c>
      <c r="E268" s="159">
        <v>1.95</v>
      </c>
      <c r="F268" s="159">
        <f>(F259+F266)*E268</f>
        <v>354.9</v>
      </c>
      <c r="G268" s="284"/>
      <c r="H268" s="284"/>
      <c r="I268" s="284"/>
      <c r="J268" s="284"/>
      <c r="K268" s="284"/>
      <c r="L268" s="284"/>
      <c r="M268" s="285"/>
    </row>
    <row r="269" spans="1:13" s="160" customFormat="1" ht="47.25">
      <c r="A269" s="82">
        <v>5</v>
      </c>
      <c r="B269" s="162" t="s">
        <v>69</v>
      </c>
      <c r="C269" s="88" t="s">
        <v>205</v>
      </c>
      <c r="D269" s="207" t="s">
        <v>244</v>
      </c>
      <c r="E269" s="157"/>
      <c r="F269" s="204">
        <v>25.5</v>
      </c>
      <c r="G269" s="286"/>
      <c r="H269" s="286"/>
      <c r="I269" s="286"/>
      <c r="J269" s="286"/>
      <c r="K269" s="286"/>
      <c r="L269" s="286"/>
      <c r="M269" s="287"/>
    </row>
    <row r="270" spans="1:13" s="119" customFormat="1" ht="16.5">
      <c r="A270" s="42"/>
      <c r="B270" s="43"/>
      <c r="C270" s="30" t="s">
        <v>4</v>
      </c>
      <c r="D270" s="31" t="s">
        <v>3</v>
      </c>
      <c r="E270" s="33">
        <v>0.89</v>
      </c>
      <c r="F270" s="44">
        <f>F269*E270</f>
        <v>22.7</v>
      </c>
      <c r="G270" s="280"/>
      <c r="H270" s="280"/>
      <c r="I270" s="280"/>
      <c r="J270" s="280"/>
      <c r="K270" s="280"/>
      <c r="L270" s="280"/>
      <c r="M270" s="281"/>
    </row>
    <row r="271" spans="1:13" s="119" customFormat="1" ht="16.5">
      <c r="A271" s="42"/>
      <c r="B271" s="43"/>
      <c r="C271" s="30" t="s">
        <v>7</v>
      </c>
      <c r="D271" s="31" t="s">
        <v>0</v>
      </c>
      <c r="E271" s="32">
        <v>0.37</v>
      </c>
      <c r="F271" s="44">
        <f>F269*E271</f>
        <v>9.44</v>
      </c>
      <c r="G271" s="280"/>
      <c r="H271" s="280"/>
      <c r="I271" s="280"/>
      <c r="J271" s="280"/>
      <c r="K271" s="280"/>
      <c r="L271" s="280"/>
      <c r="M271" s="281"/>
    </row>
    <row r="272" spans="1:13" s="119" customFormat="1" ht="16.5">
      <c r="A272" s="42"/>
      <c r="B272" s="43"/>
      <c r="C272" s="29" t="s">
        <v>5</v>
      </c>
      <c r="D272" s="31"/>
      <c r="E272" s="44"/>
      <c r="F272" s="44"/>
      <c r="G272" s="280"/>
      <c r="H272" s="280"/>
      <c r="I272" s="280"/>
      <c r="J272" s="280"/>
      <c r="K272" s="280"/>
      <c r="L272" s="280"/>
      <c r="M272" s="281"/>
    </row>
    <row r="273" spans="1:13" s="119" customFormat="1" ht="16.5">
      <c r="A273" s="42"/>
      <c r="B273" s="43"/>
      <c r="C273" s="30" t="s">
        <v>34</v>
      </c>
      <c r="D273" s="31" t="s">
        <v>40</v>
      </c>
      <c r="E273" s="44">
        <v>1.15</v>
      </c>
      <c r="F273" s="44">
        <f>F269*E273</f>
        <v>29.33</v>
      </c>
      <c r="G273" s="280"/>
      <c r="H273" s="280"/>
      <c r="I273" s="280"/>
      <c r="J273" s="280"/>
      <c r="K273" s="280"/>
      <c r="L273" s="280"/>
      <c r="M273" s="281"/>
    </row>
    <row r="274" spans="1:13" s="119" customFormat="1" ht="16.5">
      <c r="A274" s="42"/>
      <c r="B274" s="43"/>
      <c r="C274" s="30" t="s">
        <v>8</v>
      </c>
      <c r="D274" s="31" t="s">
        <v>0</v>
      </c>
      <c r="E274" s="224">
        <v>0.02</v>
      </c>
      <c r="F274" s="44">
        <f>F269*E274</f>
        <v>0.51</v>
      </c>
      <c r="G274" s="280"/>
      <c r="H274" s="280"/>
      <c r="I274" s="280"/>
      <c r="J274" s="280"/>
      <c r="K274" s="280"/>
      <c r="L274" s="280"/>
      <c r="M274" s="281"/>
    </row>
    <row r="275" spans="1:13" s="160" customFormat="1" ht="31.5">
      <c r="A275" s="82"/>
      <c r="B275" s="79"/>
      <c r="C275" s="246" t="s">
        <v>287</v>
      </c>
      <c r="D275" s="79" t="s">
        <v>39</v>
      </c>
      <c r="E275" s="203"/>
      <c r="F275" s="204">
        <f>F273*1.6</f>
        <v>46.93</v>
      </c>
      <c r="G275" s="290"/>
      <c r="H275" s="290"/>
      <c r="I275" s="290"/>
      <c r="J275" s="290"/>
      <c r="K275" s="290"/>
      <c r="L275" s="290"/>
      <c r="M275" s="291"/>
    </row>
    <row r="276" spans="1:13" s="160" customFormat="1" ht="31.5">
      <c r="A276" s="82">
        <v>6</v>
      </c>
      <c r="B276" s="162" t="s">
        <v>207</v>
      </c>
      <c r="C276" s="208" t="s">
        <v>265</v>
      </c>
      <c r="D276" s="157" t="s">
        <v>71</v>
      </c>
      <c r="E276" s="157"/>
      <c r="F276" s="159">
        <v>319.3</v>
      </c>
      <c r="G276" s="286"/>
      <c r="H276" s="286"/>
      <c r="I276" s="286"/>
      <c r="J276" s="286"/>
      <c r="K276" s="286"/>
      <c r="L276" s="286"/>
      <c r="M276" s="287"/>
    </row>
    <row r="277" spans="1:13" s="119" customFormat="1" ht="15.75">
      <c r="A277" s="36"/>
      <c r="B277" s="29"/>
      <c r="C277" s="30" t="s">
        <v>4</v>
      </c>
      <c r="D277" s="31" t="s">
        <v>3</v>
      </c>
      <c r="E277" s="37">
        <v>0.713</v>
      </c>
      <c r="F277" s="32">
        <f>F276*E277</f>
        <v>227.66</v>
      </c>
      <c r="G277" s="282"/>
      <c r="H277" s="282"/>
      <c r="I277" s="282"/>
      <c r="J277" s="282"/>
      <c r="K277" s="282"/>
      <c r="L277" s="282"/>
      <c r="M277" s="283"/>
    </row>
    <row r="278" spans="1:13" s="119" customFormat="1" ht="15.75">
      <c r="A278" s="36"/>
      <c r="B278" s="29"/>
      <c r="C278" s="125" t="s">
        <v>7</v>
      </c>
      <c r="D278" s="126" t="s">
        <v>0</v>
      </c>
      <c r="E278" s="37">
        <v>0.335</v>
      </c>
      <c r="F278" s="32">
        <f>F276*E278</f>
        <v>106.97</v>
      </c>
      <c r="G278" s="282"/>
      <c r="H278" s="282"/>
      <c r="I278" s="282"/>
      <c r="J278" s="282"/>
      <c r="K278" s="282"/>
      <c r="L278" s="282"/>
      <c r="M278" s="283"/>
    </row>
    <row r="279" spans="1:13" s="119" customFormat="1" ht="15.75">
      <c r="A279" s="36"/>
      <c r="B279" s="29"/>
      <c r="C279" s="29" t="s">
        <v>5</v>
      </c>
      <c r="D279" s="31"/>
      <c r="E279" s="32"/>
      <c r="F279" s="32"/>
      <c r="G279" s="282"/>
      <c r="H279" s="282"/>
      <c r="I279" s="282"/>
      <c r="J279" s="282"/>
      <c r="K279" s="282"/>
      <c r="L279" s="282"/>
      <c r="M279" s="283"/>
    </row>
    <row r="280" spans="1:13" s="119" customFormat="1" ht="15.75">
      <c r="A280" s="36"/>
      <c r="B280" s="29"/>
      <c r="C280" s="30" t="s">
        <v>206</v>
      </c>
      <c r="D280" s="31" t="s">
        <v>71</v>
      </c>
      <c r="E280" s="176">
        <f>995*0.001</f>
        <v>0.995</v>
      </c>
      <c r="F280" s="32">
        <f>F276*E280</f>
        <v>317.7</v>
      </c>
      <c r="G280" s="282"/>
      <c r="H280" s="282"/>
      <c r="I280" s="282"/>
      <c r="J280" s="282"/>
      <c r="K280" s="282"/>
      <c r="L280" s="282"/>
      <c r="M280" s="283"/>
    </row>
    <row r="281" spans="1:13" s="119" customFormat="1" ht="15.75">
      <c r="A281" s="36"/>
      <c r="B281" s="29"/>
      <c r="C281" s="30" t="s">
        <v>8</v>
      </c>
      <c r="D281" s="31" t="s">
        <v>0</v>
      </c>
      <c r="E281" s="37">
        <v>0.163</v>
      </c>
      <c r="F281" s="32">
        <f>F276*E281</f>
        <v>52.05</v>
      </c>
      <c r="G281" s="282"/>
      <c r="H281" s="282"/>
      <c r="I281" s="282"/>
      <c r="J281" s="282"/>
      <c r="K281" s="282"/>
      <c r="L281" s="282"/>
      <c r="M281" s="283"/>
    </row>
    <row r="282" spans="1:13" s="160" customFormat="1" ht="31.5">
      <c r="A282" s="87"/>
      <c r="B282" s="79"/>
      <c r="C282" s="246" t="s">
        <v>291</v>
      </c>
      <c r="D282" s="79" t="s">
        <v>28</v>
      </c>
      <c r="E282" s="237">
        <f>(((63.87-54.93)/(7-6))*(6.5-6)+54.93)*0.001</f>
        <v>0.0594</v>
      </c>
      <c r="F282" s="233">
        <f>E282*F276</f>
        <v>18.96642</v>
      </c>
      <c r="G282" s="290"/>
      <c r="H282" s="290"/>
      <c r="I282" s="290"/>
      <c r="J282" s="290"/>
      <c r="K282" s="290"/>
      <c r="L282" s="290"/>
      <c r="M282" s="291"/>
    </row>
    <row r="283" spans="1:13" s="160" customFormat="1" ht="47.25">
      <c r="A283" s="82">
        <v>7</v>
      </c>
      <c r="B283" s="161" t="s">
        <v>128</v>
      </c>
      <c r="C283" s="208" t="s">
        <v>191</v>
      </c>
      <c r="D283" s="157" t="s">
        <v>41</v>
      </c>
      <c r="E283" s="157"/>
      <c r="F283" s="159">
        <v>377.4</v>
      </c>
      <c r="G283" s="286"/>
      <c r="H283" s="286"/>
      <c r="I283" s="286"/>
      <c r="J283" s="286"/>
      <c r="K283" s="286"/>
      <c r="L283" s="286"/>
      <c r="M283" s="287"/>
    </row>
    <row r="284" spans="1:13" s="119" customFormat="1" ht="15.75">
      <c r="A284" s="36"/>
      <c r="B284" s="29"/>
      <c r="C284" s="30" t="s">
        <v>4</v>
      </c>
      <c r="D284" s="31" t="s">
        <v>3</v>
      </c>
      <c r="E284" s="37">
        <v>0.564</v>
      </c>
      <c r="F284" s="32">
        <f>F283*E284</f>
        <v>212.85</v>
      </c>
      <c r="G284" s="282"/>
      <c r="H284" s="282"/>
      <c r="I284" s="282"/>
      <c r="J284" s="282"/>
      <c r="K284" s="282"/>
      <c r="L284" s="282"/>
      <c r="M284" s="283"/>
    </row>
    <row r="285" spans="1:13" s="119" customFormat="1" ht="15.75">
      <c r="A285" s="36"/>
      <c r="B285" s="29"/>
      <c r="C285" s="125" t="s">
        <v>7</v>
      </c>
      <c r="D285" s="126" t="s">
        <v>0</v>
      </c>
      <c r="E285" s="34">
        <v>0.0409</v>
      </c>
      <c r="F285" s="32">
        <f>F283*E285</f>
        <v>15.44</v>
      </c>
      <c r="G285" s="282"/>
      <c r="H285" s="282"/>
      <c r="I285" s="282"/>
      <c r="J285" s="282"/>
      <c r="K285" s="282"/>
      <c r="L285" s="282"/>
      <c r="M285" s="283"/>
    </row>
    <row r="286" spans="1:13" s="119" customFormat="1" ht="15.75">
      <c r="A286" s="36"/>
      <c r="B286" s="29"/>
      <c r="C286" s="29" t="s">
        <v>5</v>
      </c>
      <c r="D286" s="31"/>
      <c r="E286" s="32"/>
      <c r="F286" s="32"/>
      <c r="G286" s="282"/>
      <c r="H286" s="282"/>
      <c r="I286" s="282"/>
      <c r="J286" s="282"/>
      <c r="K286" s="282"/>
      <c r="L286" s="282"/>
      <c r="M286" s="283"/>
    </row>
    <row r="287" spans="1:13" s="119" customFormat="1" ht="15.75">
      <c r="A287" s="36"/>
      <c r="B287" s="29"/>
      <c r="C287" s="30" t="s">
        <v>76</v>
      </c>
      <c r="D287" s="31" t="s">
        <v>39</v>
      </c>
      <c r="E287" s="34">
        <v>0.0045</v>
      </c>
      <c r="F287" s="32">
        <f>F283*E287</f>
        <v>1.7</v>
      </c>
      <c r="G287" s="282"/>
      <c r="H287" s="282"/>
      <c r="I287" s="282"/>
      <c r="J287" s="282"/>
      <c r="K287" s="282"/>
      <c r="L287" s="282"/>
      <c r="M287" s="283"/>
    </row>
    <row r="288" spans="1:13" s="119" customFormat="1" ht="15.75">
      <c r="A288" s="36"/>
      <c r="B288" s="29"/>
      <c r="C288" s="30" t="s">
        <v>8</v>
      </c>
      <c r="D288" s="31" t="s">
        <v>0</v>
      </c>
      <c r="E288" s="34">
        <v>0.265</v>
      </c>
      <c r="F288" s="32">
        <f>F283*E288</f>
        <v>100.01</v>
      </c>
      <c r="G288" s="282"/>
      <c r="H288" s="282"/>
      <c r="I288" s="282"/>
      <c r="J288" s="282"/>
      <c r="K288" s="282"/>
      <c r="L288" s="282"/>
      <c r="M288" s="283"/>
    </row>
    <row r="289" spans="1:13" s="160" customFormat="1" ht="31.5">
      <c r="A289" s="87"/>
      <c r="B289" s="79"/>
      <c r="C289" s="246" t="s">
        <v>284</v>
      </c>
      <c r="D289" s="79" t="s">
        <v>28</v>
      </c>
      <c r="E289" s="203"/>
      <c r="F289" s="204">
        <f>F287</f>
        <v>1.7</v>
      </c>
      <c r="G289" s="290"/>
      <c r="H289" s="290"/>
      <c r="I289" s="290"/>
      <c r="J289" s="290"/>
      <c r="K289" s="290"/>
      <c r="L289" s="290"/>
      <c r="M289" s="291"/>
    </row>
    <row r="290" spans="1:13" s="160" customFormat="1" ht="46.5">
      <c r="A290" s="82">
        <v>8</v>
      </c>
      <c r="B290" s="162" t="s">
        <v>130</v>
      </c>
      <c r="C290" s="208" t="s">
        <v>266</v>
      </c>
      <c r="D290" s="157" t="s">
        <v>40</v>
      </c>
      <c r="E290" s="157"/>
      <c r="F290" s="159">
        <v>15.72</v>
      </c>
      <c r="G290" s="286"/>
      <c r="H290" s="286"/>
      <c r="I290" s="286"/>
      <c r="J290" s="286"/>
      <c r="K290" s="286"/>
      <c r="L290" s="286"/>
      <c r="M290" s="287"/>
    </row>
    <row r="291" spans="1:13" s="119" customFormat="1" ht="15.75">
      <c r="A291" s="36"/>
      <c r="B291" s="29"/>
      <c r="C291" s="30" t="s">
        <v>4</v>
      </c>
      <c r="D291" s="31" t="s">
        <v>3</v>
      </c>
      <c r="E291" s="32">
        <v>9.52</v>
      </c>
      <c r="F291" s="32">
        <f>F290*E291</f>
        <v>149.65</v>
      </c>
      <c r="G291" s="282"/>
      <c r="H291" s="282"/>
      <c r="I291" s="282"/>
      <c r="J291" s="282"/>
      <c r="K291" s="282"/>
      <c r="L291" s="282"/>
      <c r="M291" s="283"/>
    </row>
    <row r="292" spans="1:13" s="119" customFormat="1" ht="15.75">
      <c r="A292" s="36"/>
      <c r="B292" s="29"/>
      <c r="C292" s="30" t="s">
        <v>7</v>
      </c>
      <c r="D292" s="31" t="s">
        <v>0</v>
      </c>
      <c r="E292" s="32">
        <v>1.22</v>
      </c>
      <c r="F292" s="32">
        <f>F290*E292</f>
        <v>19.18</v>
      </c>
      <c r="G292" s="282"/>
      <c r="H292" s="282"/>
      <c r="I292" s="282"/>
      <c r="J292" s="282"/>
      <c r="K292" s="282"/>
      <c r="L292" s="282"/>
      <c r="M292" s="283"/>
    </row>
    <row r="293" spans="1:13" s="119" customFormat="1" ht="15.75">
      <c r="A293" s="36"/>
      <c r="B293" s="29"/>
      <c r="C293" s="29" t="s">
        <v>5</v>
      </c>
      <c r="D293" s="31"/>
      <c r="E293" s="32"/>
      <c r="F293" s="32"/>
      <c r="G293" s="282"/>
      <c r="H293" s="282"/>
      <c r="I293" s="282"/>
      <c r="J293" s="282"/>
      <c r="K293" s="282"/>
      <c r="L293" s="282"/>
      <c r="M293" s="283"/>
    </row>
    <row r="294" spans="1:13" s="119" customFormat="1" ht="15.75">
      <c r="A294" s="36"/>
      <c r="B294" s="29"/>
      <c r="C294" s="30" t="s">
        <v>120</v>
      </c>
      <c r="D294" s="31" t="s">
        <v>40</v>
      </c>
      <c r="E294" s="32">
        <v>1.04</v>
      </c>
      <c r="F294" s="32">
        <f>F290*E294</f>
        <v>16.35</v>
      </c>
      <c r="G294" s="282"/>
      <c r="H294" s="282"/>
      <c r="I294" s="282"/>
      <c r="J294" s="282"/>
      <c r="K294" s="282"/>
      <c r="L294" s="282"/>
      <c r="M294" s="283"/>
    </row>
    <row r="295" spans="1:13" s="119" customFormat="1" ht="31.5">
      <c r="A295" s="36"/>
      <c r="B295" s="29"/>
      <c r="C295" s="30" t="s">
        <v>131</v>
      </c>
      <c r="D295" s="31" t="s">
        <v>72</v>
      </c>
      <c r="E295" s="32">
        <v>2.76</v>
      </c>
      <c r="F295" s="32">
        <f>F290*E295</f>
        <v>43.39</v>
      </c>
      <c r="G295" s="282"/>
      <c r="H295" s="282"/>
      <c r="I295" s="282"/>
      <c r="J295" s="282"/>
      <c r="K295" s="282"/>
      <c r="L295" s="282"/>
      <c r="M295" s="283"/>
    </row>
    <row r="296" spans="1:13" s="119" customFormat="1" ht="15.75">
      <c r="A296" s="36"/>
      <c r="B296" s="218"/>
      <c r="C296" s="174" t="s">
        <v>250</v>
      </c>
      <c r="D296" s="182" t="s">
        <v>40</v>
      </c>
      <c r="E296" s="176">
        <f>10.5*0.01</f>
        <v>0.105</v>
      </c>
      <c r="F296" s="176">
        <f>F290*E296</f>
        <v>1.651</v>
      </c>
      <c r="G296" s="282"/>
      <c r="H296" s="282"/>
      <c r="I296" s="282"/>
      <c r="J296" s="282"/>
      <c r="K296" s="282"/>
      <c r="L296" s="282"/>
      <c r="M296" s="283"/>
    </row>
    <row r="297" spans="1:13" s="119" customFormat="1" ht="31.5">
      <c r="A297" s="36"/>
      <c r="B297" s="29"/>
      <c r="C297" s="30" t="s">
        <v>121</v>
      </c>
      <c r="D297" s="31" t="s">
        <v>40</v>
      </c>
      <c r="E297" s="37">
        <v>0.025</v>
      </c>
      <c r="F297" s="37">
        <f>F290*E297</f>
        <v>0.393</v>
      </c>
      <c r="G297" s="294"/>
      <c r="H297" s="282"/>
      <c r="I297" s="282"/>
      <c r="J297" s="282"/>
      <c r="K297" s="282"/>
      <c r="L297" s="282"/>
      <c r="M297" s="283"/>
    </row>
    <row r="298" spans="1:13" s="119" customFormat="1" ht="15.75">
      <c r="A298" s="36"/>
      <c r="B298" s="29"/>
      <c r="C298" s="30" t="s">
        <v>8</v>
      </c>
      <c r="D298" s="31" t="s">
        <v>0</v>
      </c>
      <c r="E298" s="32">
        <v>1.69</v>
      </c>
      <c r="F298" s="32">
        <f>F290*E298</f>
        <v>26.57</v>
      </c>
      <c r="G298" s="282"/>
      <c r="H298" s="282"/>
      <c r="I298" s="282"/>
      <c r="J298" s="282"/>
      <c r="K298" s="282"/>
      <c r="L298" s="282"/>
      <c r="M298" s="283"/>
    </row>
    <row r="299" spans="1:13" s="160" customFormat="1" ht="31.5">
      <c r="A299" s="82"/>
      <c r="B299" s="79"/>
      <c r="C299" s="246" t="s">
        <v>292</v>
      </c>
      <c r="D299" s="79" t="s">
        <v>28</v>
      </c>
      <c r="E299" s="203">
        <v>2.4</v>
      </c>
      <c r="F299" s="204">
        <f>F294*E299</f>
        <v>39.24</v>
      </c>
      <c r="G299" s="290"/>
      <c r="H299" s="290"/>
      <c r="I299" s="290"/>
      <c r="J299" s="290"/>
      <c r="K299" s="290"/>
      <c r="L299" s="290"/>
      <c r="M299" s="291"/>
    </row>
    <row r="300" spans="1:13" s="160" customFormat="1" ht="31.5">
      <c r="A300" s="82">
        <v>9</v>
      </c>
      <c r="B300" s="162" t="s">
        <v>69</v>
      </c>
      <c r="C300" s="88" t="s">
        <v>208</v>
      </c>
      <c r="D300" s="207" t="s">
        <v>244</v>
      </c>
      <c r="E300" s="157"/>
      <c r="F300" s="204">
        <v>28.7</v>
      </c>
      <c r="G300" s="286"/>
      <c r="H300" s="286"/>
      <c r="I300" s="286"/>
      <c r="J300" s="286"/>
      <c r="K300" s="286"/>
      <c r="L300" s="286"/>
      <c r="M300" s="287"/>
    </row>
    <row r="301" spans="1:13" s="119" customFormat="1" ht="16.5">
      <c r="A301" s="42"/>
      <c r="B301" s="43"/>
      <c r="C301" s="30" t="s">
        <v>4</v>
      </c>
      <c r="D301" s="31" t="s">
        <v>3</v>
      </c>
      <c r="E301" s="33">
        <v>0.89</v>
      </c>
      <c r="F301" s="44">
        <f>F300*E301</f>
        <v>25.54</v>
      </c>
      <c r="G301" s="280"/>
      <c r="H301" s="280"/>
      <c r="I301" s="280"/>
      <c r="J301" s="280"/>
      <c r="K301" s="280"/>
      <c r="L301" s="280"/>
      <c r="M301" s="281"/>
    </row>
    <row r="302" spans="1:13" s="119" customFormat="1" ht="16.5">
      <c r="A302" s="42"/>
      <c r="B302" s="43"/>
      <c r="C302" s="30" t="s">
        <v>7</v>
      </c>
      <c r="D302" s="31" t="s">
        <v>0</v>
      </c>
      <c r="E302" s="32">
        <v>0.37</v>
      </c>
      <c r="F302" s="44">
        <f>F300*E302</f>
        <v>10.62</v>
      </c>
      <c r="G302" s="280"/>
      <c r="H302" s="280"/>
      <c r="I302" s="280"/>
      <c r="J302" s="280"/>
      <c r="K302" s="280"/>
      <c r="L302" s="280"/>
      <c r="M302" s="281"/>
    </row>
    <row r="303" spans="1:13" s="119" customFormat="1" ht="16.5">
      <c r="A303" s="42"/>
      <c r="B303" s="43"/>
      <c r="C303" s="29" t="s">
        <v>5</v>
      </c>
      <c r="D303" s="31"/>
      <c r="E303" s="44"/>
      <c r="F303" s="44"/>
      <c r="G303" s="280"/>
      <c r="H303" s="280"/>
      <c r="I303" s="280"/>
      <c r="J303" s="280"/>
      <c r="K303" s="280"/>
      <c r="L303" s="280"/>
      <c r="M303" s="281"/>
    </row>
    <row r="304" spans="1:13" s="119" customFormat="1" ht="16.5">
      <c r="A304" s="42"/>
      <c r="B304" s="43"/>
      <c r="C304" s="30" t="s">
        <v>34</v>
      </c>
      <c r="D304" s="31" t="s">
        <v>40</v>
      </c>
      <c r="E304" s="44">
        <v>1.15</v>
      </c>
      <c r="F304" s="44">
        <f>F300*E304</f>
        <v>33.01</v>
      </c>
      <c r="G304" s="280"/>
      <c r="H304" s="280"/>
      <c r="I304" s="280"/>
      <c r="J304" s="280"/>
      <c r="K304" s="280"/>
      <c r="L304" s="280"/>
      <c r="M304" s="281"/>
    </row>
    <row r="305" spans="1:13" s="119" customFormat="1" ht="16.5">
      <c r="A305" s="42"/>
      <c r="B305" s="43"/>
      <c r="C305" s="30" t="s">
        <v>8</v>
      </c>
      <c r="D305" s="31" t="s">
        <v>0</v>
      </c>
      <c r="E305" s="224">
        <v>0.02</v>
      </c>
      <c r="F305" s="44">
        <f>F300*E305</f>
        <v>0.57</v>
      </c>
      <c r="G305" s="280"/>
      <c r="H305" s="280"/>
      <c r="I305" s="280"/>
      <c r="J305" s="280"/>
      <c r="K305" s="280"/>
      <c r="L305" s="280"/>
      <c r="M305" s="281"/>
    </row>
    <row r="306" spans="1:13" s="160" customFormat="1" ht="31.5">
      <c r="A306" s="211"/>
      <c r="B306" s="79"/>
      <c r="C306" s="246" t="s">
        <v>287</v>
      </c>
      <c r="D306" s="79" t="s">
        <v>28</v>
      </c>
      <c r="E306" s="203">
        <v>1.6</v>
      </c>
      <c r="F306" s="204">
        <f>F300*E306</f>
        <v>45.92</v>
      </c>
      <c r="G306" s="290"/>
      <c r="H306" s="290"/>
      <c r="I306" s="290"/>
      <c r="J306" s="290"/>
      <c r="K306" s="290"/>
      <c r="L306" s="290"/>
      <c r="M306" s="291"/>
    </row>
    <row r="307" spans="1:13" s="119" customFormat="1" ht="15.75">
      <c r="A307" s="81"/>
      <c r="B307" s="49"/>
      <c r="C307" s="79" t="s">
        <v>209</v>
      </c>
      <c r="D307" s="49"/>
      <c r="E307" s="78"/>
      <c r="F307" s="44"/>
      <c r="G307" s="280"/>
      <c r="H307" s="280"/>
      <c r="I307" s="280"/>
      <c r="J307" s="280"/>
      <c r="K307" s="280"/>
      <c r="L307" s="280"/>
      <c r="M307" s="281"/>
    </row>
    <row r="308" spans="1:13" s="160" customFormat="1" ht="47.25">
      <c r="A308" s="82">
        <v>1</v>
      </c>
      <c r="B308" s="163" t="s">
        <v>44</v>
      </c>
      <c r="C308" s="88" t="s">
        <v>174</v>
      </c>
      <c r="D308" s="157" t="s">
        <v>40</v>
      </c>
      <c r="E308" s="158" t="s">
        <v>46</v>
      </c>
      <c r="F308" s="159">
        <v>204</v>
      </c>
      <c r="G308" s="284"/>
      <c r="H308" s="284"/>
      <c r="I308" s="284"/>
      <c r="J308" s="284"/>
      <c r="K308" s="284"/>
      <c r="L308" s="284"/>
      <c r="M308" s="285"/>
    </row>
    <row r="309" spans="1:13" s="119" customFormat="1" ht="15.75">
      <c r="A309" s="28"/>
      <c r="B309" s="31"/>
      <c r="C309" s="45" t="s">
        <v>45</v>
      </c>
      <c r="D309" s="31" t="s">
        <v>42</v>
      </c>
      <c r="E309" s="37">
        <v>0.02</v>
      </c>
      <c r="F309" s="32">
        <f>E309*F308</f>
        <v>4.08</v>
      </c>
      <c r="G309" s="282"/>
      <c r="H309" s="282"/>
      <c r="I309" s="282"/>
      <c r="J309" s="282"/>
      <c r="K309" s="282"/>
      <c r="L309" s="282"/>
      <c r="M309" s="283"/>
    </row>
    <row r="310" spans="1:13" s="119" customFormat="1" ht="31.5">
      <c r="A310" s="28"/>
      <c r="B310" s="31"/>
      <c r="C310" s="181" t="s">
        <v>241</v>
      </c>
      <c r="D310" s="31" t="s">
        <v>47</v>
      </c>
      <c r="E310" s="33">
        <v>0.0448</v>
      </c>
      <c r="F310" s="32">
        <f>E310*F308</f>
        <v>9.14</v>
      </c>
      <c r="G310" s="282"/>
      <c r="H310" s="282"/>
      <c r="I310" s="282"/>
      <c r="J310" s="282"/>
      <c r="K310" s="282"/>
      <c r="L310" s="282"/>
      <c r="M310" s="283"/>
    </row>
    <row r="311" spans="1:13" s="119" customFormat="1" ht="15.75">
      <c r="A311" s="28"/>
      <c r="B311" s="29"/>
      <c r="C311" s="45" t="s">
        <v>48</v>
      </c>
      <c r="D311" s="31" t="s">
        <v>0</v>
      </c>
      <c r="E311" s="34">
        <v>0.0021</v>
      </c>
      <c r="F311" s="32">
        <f>F308*E311</f>
        <v>0.43</v>
      </c>
      <c r="G311" s="282"/>
      <c r="H311" s="282"/>
      <c r="I311" s="282"/>
      <c r="J311" s="282"/>
      <c r="K311" s="282"/>
      <c r="L311" s="282"/>
      <c r="M311" s="283"/>
    </row>
    <row r="312" spans="1:249" s="119" customFormat="1" ht="15.75">
      <c r="A312" s="28"/>
      <c r="B312" s="29"/>
      <c r="C312" s="181" t="s">
        <v>240</v>
      </c>
      <c r="D312" s="182" t="s">
        <v>40</v>
      </c>
      <c r="E312" s="179">
        <f>0.05*0.001</f>
        <v>5E-05</v>
      </c>
      <c r="F312" s="178">
        <f>E312*F308</f>
        <v>0.0102</v>
      </c>
      <c r="G312" s="282"/>
      <c r="H312" s="282"/>
      <c r="I312" s="282"/>
      <c r="J312" s="282"/>
      <c r="K312" s="282"/>
      <c r="L312" s="282"/>
      <c r="M312" s="283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</row>
    <row r="313" spans="1:13" s="160" customFormat="1" ht="31.5">
      <c r="A313" s="82">
        <v>2</v>
      </c>
      <c r="B313" s="155" t="s">
        <v>159</v>
      </c>
      <c r="C313" s="156" t="s">
        <v>160</v>
      </c>
      <c r="D313" s="157" t="s">
        <v>40</v>
      </c>
      <c r="E313" s="158" t="s">
        <v>46</v>
      </c>
      <c r="F313" s="159">
        <v>22.7</v>
      </c>
      <c r="G313" s="284"/>
      <c r="H313" s="284"/>
      <c r="I313" s="284"/>
      <c r="J313" s="284"/>
      <c r="K313" s="284"/>
      <c r="L313" s="284"/>
      <c r="M313" s="285"/>
    </row>
    <row r="314" spans="1:13" s="119" customFormat="1" ht="15.75">
      <c r="A314" s="28"/>
      <c r="B314" s="31"/>
      <c r="C314" s="45" t="s">
        <v>45</v>
      </c>
      <c r="D314" s="31" t="s">
        <v>106</v>
      </c>
      <c r="E314" s="33">
        <v>2.06</v>
      </c>
      <c r="F314" s="32">
        <f>F313*E314</f>
        <v>46.76</v>
      </c>
      <c r="G314" s="282"/>
      <c r="H314" s="282"/>
      <c r="I314" s="282"/>
      <c r="J314" s="282"/>
      <c r="K314" s="282"/>
      <c r="L314" s="282"/>
      <c r="M314" s="283"/>
    </row>
    <row r="315" spans="1:13" s="160" customFormat="1" ht="31.5">
      <c r="A315" s="82">
        <v>3</v>
      </c>
      <c r="B315" s="167" t="s">
        <v>229</v>
      </c>
      <c r="C315" s="156" t="s">
        <v>107</v>
      </c>
      <c r="D315" s="157" t="s">
        <v>40</v>
      </c>
      <c r="E315" s="158" t="s">
        <v>46</v>
      </c>
      <c r="F315" s="159">
        <f>F313</f>
        <v>22.7</v>
      </c>
      <c r="G315" s="284"/>
      <c r="H315" s="284"/>
      <c r="I315" s="284"/>
      <c r="J315" s="284"/>
      <c r="K315" s="284"/>
      <c r="L315" s="284"/>
      <c r="M315" s="285"/>
    </row>
    <row r="316" spans="1:13" s="119" customFormat="1" ht="15.75">
      <c r="A316" s="28"/>
      <c r="B316" s="31"/>
      <c r="C316" s="45" t="s">
        <v>45</v>
      </c>
      <c r="D316" s="31" t="s">
        <v>106</v>
      </c>
      <c r="E316" s="166">
        <v>1.54</v>
      </c>
      <c r="F316" s="32">
        <f>F315*E316</f>
        <v>34.96</v>
      </c>
      <c r="G316" s="282"/>
      <c r="H316" s="282"/>
      <c r="I316" s="282"/>
      <c r="J316" s="282"/>
      <c r="K316" s="282"/>
      <c r="L316" s="282"/>
      <c r="M316" s="283"/>
    </row>
    <row r="317" spans="1:13" s="160" customFormat="1" ht="31.5">
      <c r="A317" s="82">
        <v>4</v>
      </c>
      <c r="B317" s="80"/>
      <c r="C317" s="156" t="s">
        <v>162</v>
      </c>
      <c r="D317" s="157" t="s">
        <v>39</v>
      </c>
      <c r="E317" s="159">
        <v>1.95</v>
      </c>
      <c r="F317" s="159">
        <f>(F308+F315)*E317</f>
        <v>442.07</v>
      </c>
      <c r="G317" s="284"/>
      <c r="H317" s="284"/>
      <c r="I317" s="284"/>
      <c r="J317" s="284"/>
      <c r="K317" s="284"/>
      <c r="L317" s="284"/>
      <c r="M317" s="285"/>
    </row>
    <row r="318" spans="1:13" s="160" customFormat="1" ht="47.25">
      <c r="A318" s="82">
        <v>5</v>
      </c>
      <c r="B318" s="202" t="s">
        <v>74</v>
      </c>
      <c r="C318" s="156" t="s">
        <v>267</v>
      </c>
      <c r="D318" s="80" t="s">
        <v>41</v>
      </c>
      <c r="E318" s="164"/>
      <c r="F318" s="159">
        <v>1133.3</v>
      </c>
      <c r="G318" s="288"/>
      <c r="H318" s="288"/>
      <c r="I318" s="288"/>
      <c r="J318" s="288"/>
      <c r="K318" s="288"/>
      <c r="L318" s="288"/>
      <c r="M318" s="289"/>
    </row>
    <row r="319" spans="1:13" s="119" customFormat="1" ht="15.75">
      <c r="A319" s="81"/>
      <c r="B319" s="128"/>
      <c r="C319" s="129" t="s">
        <v>50</v>
      </c>
      <c r="D319" s="127" t="s">
        <v>3</v>
      </c>
      <c r="E319" s="37">
        <v>0.033</v>
      </c>
      <c r="F319" s="32">
        <f>F318*E319</f>
        <v>37.4</v>
      </c>
      <c r="G319" s="282"/>
      <c r="H319" s="282"/>
      <c r="I319" s="282"/>
      <c r="J319" s="282"/>
      <c r="K319" s="282"/>
      <c r="L319" s="282"/>
      <c r="M319" s="283"/>
    </row>
    <row r="320" spans="1:13" s="119" customFormat="1" ht="31.5">
      <c r="A320" s="81"/>
      <c r="B320" s="128"/>
      <c r="C320" s="174" t="s">
        <v>230</v>
      </c>
      <c r="D320" s="127" t="s">
        <v>52</v>
      </c>
      <c r="E320" s="38">
        <v>0.00191</v>
      </c>
      <c r="F320" s="32">
        <f>F318*E320</f>
        <v>2.16</v>
      </c>
      <c r="G320" s="282"/>
      <c r="H320" s="282"/>
      <c r="I320" s="282"/>
      <c r="J320" s="282"/>
      <c r="K320" s="282"/>
      <c r="L320" s="282"/>
      <c r="M320" s="283"/>
    </row>
    <row r="321" spans="1:13" s="119" customFormat="1" ht="15.75">
      <c r="A321" s="81"/>
      <c r="B321" s="128"/>
      <c r="C321" s="129" t="s">
        <v>54</v>
      </c>
      <c r="D321" s="127" t="s">
        <v>52</v>
      </c>
      <c r="E321" s="34">
        <v>0.0112</v>
      </c>
      <c r="F321" s="32">
        <f>F318*E321</f>
        <v>12.69</v>
      </c>
      <c r="G321" s="282"/>
      <c r="H321" s="282"/>
      <c r="I321" s="282"/>
      <c r="J321" s="282"/>
      <c r="K321" s="282"/>
      <c r="L321" s="282"/>
      <c r="M321" s="283"/>
    </row>
    <row r="322" spans="1:13" s="119" customFormat="1" ht="15.75">
      <c r="A322" s="81"/>
      <c r="B322" s="128"/>
      <c r="C322" s="129" t="s">
        <v>55</v>
      </c>
      <c r="D322" s="127" t="s">
        <v>52</v>
      </c>
      <c r="E322" s="34">
        <v>0.0248</v>
      </c>
      <c r="F322" s="183">
        <f>F318*E322</f>
        <v>28.11</v>
      </c>
      <c r="G322" s="282"/>
      <c r="H322" s="282"/>
      <c r="I322" s="282"/>
      <c r="J322" s="282"/>
      <c r="K322" s="282"/>
      <c r="L322" s="282"/>
      <c r="M322" s="283"/>
    </row>
    <row r="323" spans="1:13" s="119" customFormat="1" ht="31.5">
      <c r="A323" s="81"/>
      <c r="B323" s="128"/>
      <c r="C323" s="129" t="s">
        <v>53</v>
      </c>
      <c r="D323" s="127" t="s">
        <v>52</v>
      </c>
      <c r="E323" s="34">
        <v>0.0041</v>
      </c>
      <c r="F323" s="32">
        <f>F318*E323</f>
        <v>4.65</v>
      </c>
      <c r="G323" s="282"/>
      <c r="H323" s="282"/>
      <c r="I323" s="282"/>
      <c r="J323" s="282"/>
      <c r="K323" s="282"/>
      <c r="L323" s="282"/>
      <c r="M323" s="283"/>
    </row>
    <row r="324" spans="1:13" s="119" customFormat="1" ht="15.75">
      <c r="A324" s="81"/>
      <c r="B324" s="128"/>
      <c r="C324" s="129" t="s">
        <v>56</v>
      </c>
      <c r="D324" s="127" t="s">
        <v>52</v>
      </c>
      <c r="E324" s="38">
        <v>0.00053</v>
      </c>
      <c r="F324" s="32">
        <f>F318*E324</f>
        <v>0.6</v>
      </c>
      <c r="G324" s="282"/>
      <c r="H324" s="282"/>
      <c r="I324" s="282"/>
      <c r="J324" s="282"/>
      <c r="K324" s="282"/>
      <c r="L324" s="282"/>
      <c r="M324" s="283"/>
    </row>
    <row r="325" spans="1:13" s="119" customFormat="1" ht="15.75">
      <c r="A325" s="81"/>
      <c r="B325" s="128"/>
      <c r="C325" s="29" t="s">
        <v>5</v>
      </c>
      <c r="D325" s="127"/>
      <c r="E325" s="34"/>
      <c r="F325" s="32"/>
      <c r="G325" s="282"/>
      <c r="H325" s="282"/>
      <c r="I325" s="282"/>
      <c r="J325" s="282"/>
      <c r="K325" s="282"/>
      <c r="L325" s="282"/>
      <c r="M325" s="283"/>
    </row>
    <row r="326" spans="1:13" s="119" customFormat="1" ht="15.75">
      <c r="A326" s="81"/>
      <c r="B326" s="128"/>
      <c r="C326" s="129" t="s">
        <v>57</v>
      </c>
      <c r="D326" s="127" t="s">
        <v>40</v>
      </c>
      <c r="E326" s="176">
        <v>0.204</v>
      </c>
      <c r="F326" s="32">
        <f>F318*E326*0.15</f>
        <v>34.68</v>
      </c>
      <c r="G326" s="282"/>
      <c r="H326" s="282"/>
      <c r="I326" s="282"/>
      <c r="J326" s="282"/>
      <c r="K326" s="282"/>
      <c r="L326" s="282"/>
      <c r="M326" s="283"/>
    </row>
    <row r="327" spans="1:13" s="119" customFormat="1" ht="15.75">
      <c r="A327" s="81"/>
      <c r="B327" s="128"/>
      <c r="C327" s="129" t="s">
        <v>6</v>
      </c>
      <c r="D327" s="127" t="s">
        <v>40</v>
      </c>
      <c r="E327" s="34">
        <v>0.03</v>
      </c>
      <c r="F327" s="32">
        <f>F318*E327</f>
        <v>34</v>
      </c>
      <c r="G327" s="282"/>
      <c r="H327" s="282"/>
      <c r="I327" s="282"/>
      <c r="J327" s="282"/>
      <c r="K327" s="282"/>
      <c r="L327" s="282"/>
      <c r="M327" s="283"/>
    </row>
    <row r="328" spans="1:13" s="160" customFormat="1" ht="31.5">
      <c r="A328" s="211"/>
      <c r="B328" s="79"/>
      <c r="C328" s="246" t="s">
        <v>286</v>
      </c>
      <c r="D328" s="79" t="s">
        <v>28</v>
      </c>
      <c r="E328" s="203">
        <v>1.6</v>
      </c>
      <c r="F328" s="204">
        <f>F326*E328</f>
        <v>55.49</v>
      </c>
      <c r="G328" s="290"/>
      <c r="H328" s="290"/>
      <c r="I328" s="290"/>
      <c r="J328" s="290"/>
      <c r="K328" s="290"/>
      <c r="L328" s="290"/>
      <c r="M328" s="291"/>
    </row>
    <row r="329" spans="1:13" s="160" customFormat="1" ht="47.25">
      <c r="A329" s="82">
        <v>6</v>
      </c>
      <c r="B329" s="202" t="s">
        <v>59</v>
      </c>
      <c r="C329" s="156" t="s">
        <v>112</v>
      </c>
      <c r="D329" s="80" t="s">
        <v>39</v>
      </c>
      <c r="E329" s="164"/>
      <c r="F329" s="231">
        <f>0.7933*1.1</f>
        <v>0.8726</v>
      </c>
      <c r="G329" s="288"/>
      <c r="H329" s="288"/>
      <c r="I329" s="288"/>
      <c r="J329" s="288"/>
      <c r="K329" s="288"/>
      <c r="L329" s="288"/>
      <c r="M329" s="289"/>
    </row>
    <row r="330" spans="1:13" s="119" customFormat="1" ht="15.75">
      <c r="A330" s="81"/>
      <c r="B330" s="128"/>
      <c r="C330" s="129" t="s">
        <v>60</v>
      </c>
      <c r="D330" s="127" t="s">
        <v>52</v>
      </c>
      <c r="E330" s="32">
        <v>0.3</v>
      </c>
      <c r="F330" s="32">
        <f>F329*E330</f>
        <v>0.26</v>
      </c>
      <c r="G330" s="282"/>
      <c r="H330" s="282"/>
      <c r="I330" s="282"/>
      <c r="J330" s="282"/>
      <c r="K330" s="282"/>
      <c r="L330" s="282"/>
      <c r="M330" s="283"/>
    </row>
    <row r="331" spans="1:13" s="119" customFormat="1" ht="15.75">
      <c r="A331" s="81"/>
      <c r="B331" s="128"/>
      <c r="C331" s="29" t="s">
        <v>5</v>
      </c>
      <c r="D331" s="127"/>
      <c r="E331" s="34"/>
      <c r="F331" s="32"/>
      <c r="G331" s="282"/>
      <c r="H331" s="282"/>
      <c r="I331" s="282"/>
      <c r="J331" s="282"/>
      <c r="K331" s="282"/>
      <c r="L331" s="282"/>
      <c r="M331" s="283"/>
    </row>
    <row r="332" spans="1:13" s="119" customFormat="1" ht="15.75">
      <c r="A332" s="81"/>
      <c r="B332" s="128"/>
      <c r="C332" s="129" t="s">
        <v>76</v>
      </c>
      <c r="D332" s="127" t="s">
        <v>39</v>
      </c>
      <c r="E332" s="37">
        <v>1.03</v>
      </c>
      <c r="F332" s="34">
        <f>F329*E332</f>
        <v>0.8988</v>
      </c>
      <c r="G332" s="282"/>
      <c r="H332" s="282"/>
      <c r="I332" s="282"/>
      <c r="J332" s="282"/>
      <c r="K332" s="282"/>
      <c r="L332" s="282"/>
      <c r="M332" s="283"/>
    </row>
    <row r="333" spans="1:13" s="160" customFormat="1" ht="31.5">
      <c r="A333" s="211"/>
      <c r="B333" s="79"/>
      <c r="C333" s="246" t="s">
        <v>284</v>
      </c>
      <c r="D333" s="79" t="s">
        <v>28</v>
      </c>
      <c r="E333" s="203"/>
      <c r="F333" s="232">
        <f>F332</f>
        <v>0.899</v>
      </c>
      <c r="G333" s="290"/>
      <c r="H333" s="290"/>
      <c r="I333" s="290"/>
      <c r="J333" s="290"/>
      <c r="K333" s="290"/>
      <c r="L333" s="290"/>
      <c r="M333" s="291"/>
    </row>
    <row r="334" spans="1:13" s="160" customFormat="1" ht="78.75">
      <c r="A334" s="82">
        <v>7</v>
      </c>
      <c r="B334" s="238" t="s">
        <v>263</v>
      </c>
      <c r="C334" s="156" t="s">
        <v>109</v>
      </c>
      <c r="D334" s="80" t="s">
        <v>41</v>
      </c>
      <c r="E334" s="164"/>
      <c r="F334" s="159">
        <f>F318</f>
        <v>1133.3</v>
      </c>
      <c r="G334" s="288"/>
      <c r="H334" s="288"/>
      <c r="I334" s="288"/>
      <c r="J334" s="288"/>
      <c r="K334" s="288"/>
      <c r="L334" s="288"/>
      <c r="M334" s="289"/>
    </row>
    <row r="335" spans="1:13" s="119" customFormat="1" ht="15.75">
      <c r="A335" s="81"/>
      <c r="B335" s="128"/>
      <c r="C335" s="129" t="s">
        <v>50</v>
      </c>
      <c r="D335" s="127" t="s">
        <v>3</v>
      </c>
      <c r="E335" s="34">
        <f>(37.5+0.07*2)/1000</f>
        <v>0.0376</v>
      </c>
      <c r="F335" s="32">
        <f>F334*E335</f>
        <v>42.61</v>
      </c>
      <c r="G335" s="282"/>
      <c r="H335" s="282"/>
      <c r="I335" s="282"/>
      <c r="J335" s="282"/>
      <c r="K335" s="282"/>
      <c r="L335" s="282"/>
      <c r="M335" s="283"/>
    </row>
    <row r="336" spans="1:13" s="119" customFormat="1" ht="15.75">
      <c r="A336" s="81"/>
      <c r="B336" s="128"/>
      <c r="C336" s="129" t="s">
        <v>61</v>
      </c>
      <c r="D336" s="127" t="s">
        <v>52</v>
      </c>
      <c r="E336" s="38">
        <v>0.00302</v>
      </c>
      <c r="F336" s="32">
        <f>F334*E336</f>
        <v>3.42</v>
      </c>
      <c r="G336" s="282"/>
      <c r="H336" s="282"/>
      <c r="I336" s="282"/>
      <c r="J336" s="282"/>
      <c r="K336" s="282"/>
      <c r="L336" s="282"/>
      <c r="M336" s="283"/>
    </row>
    <row r="337" spans="1:13" s="119" customFormat="1" ht="15.75">
      <c r="A337" s="81"/>
      <c r="B337" s="128"/>
      <c r="C337" s="129" t="s">
        <v>54</v>
      </c>
      <c r="D337" s="127" t="s">
        <v>52</v>
      </c>
      <c r="E337" s="34">
        <v>0.0037</v>
      </c>
      <c r="F337" s="32">
        <f>F334*E337</f>
        <v>4.19</v>
      </c>
      <c r="G337" s="282"/>
      <c r="H337" s="282"/>
      <c r="I337" s="282"/>
      <c r="J337" s="282"/>
      <c r="K337" s="282"/>
      <c r="L337" s="282"/>
      <c r="M337" s="283"/>
    </row>
    <row r="338" spans="1:13" s="119" customFormat="1" ht="15.75">
      <c r="A338" s="81"/>
      <c r="B338" s="128"/>
      <c r="C338" s="129" t="s">
        <v>55</v>
      </c>
      <c r="D338" s="127" t="s">
        <v>52</v>
      </c>
      <c r="E338" s="34">
        <v>0.0111</v>
      </c>
      <c r="F338" s="32">
        <f>F334*E338</f>
        <v>12.58</v>
      </c>
      <c r="G338" s="282"/>
      <c r="H338" s="282"/>
      <c r="I338" s="282"/>
      <c r="J338" s="282"/>
      <c r="K338" s="282"/>
      <c r="L338" s="282"/>
      <c r="M338" s="283"/>
    </row>
    <row r="339" spans="1:13" s="119" customFormat="1" ht="15.75">
      <c r="A339" s="81"/>
      <c r="B339" s="128"/>
      <c r="C339" s="129" t="s">
        <v>62</v>
      </c>
      <c r="D339" s="127" t="s">
        <v>0</v>
      </c>
      <c r="E339" s="34">
        <v>0.0023</v>
      </c>
      <c r="F339" s="32">
        <f>F334*E339</f>
        <v>2.61</v>
      </c>
      <c r="G339" s="282"/>
      <c r="H339" s="282"/>
      <c r="I339" s="282"/>
      <c r="J339" s="282"/>
      <c r="K339" s="282"/>
      <c r="L339" s="282"/>
      <c r="M339" s="283"/>
    </row>
    <row r="340" spans="1:13" s="119" customFormat="1" ht="15.75">
      <c r="A340" s="81"/>
      <c r="B340" s="128"/>
      <c r="C340" s="29" t="s">
        <v>5</v>
      </c>
      <c r="D340" s="127"/>
      <c r="E340" s="32"/>
      <c r="F340" s="32"/>
      <c r="G340" s="282"/>
      <c r="H340" s="282"/>
      <c r="I340" s="282"/>
      <c r="J340" s="282"/>
      <c r="K340" s="282"/>
      <c r="L340" s="282"/>
      <c r="M340" s="283"/>
    </row>
    <row r="341" spans="1:13" s="119" customFormat="1" ht="31.5">
      <c r="A341" s="81"/>
      <c r="B341" s="128"/>
      <c r="C341" s="30" t="s">
        <v>65</v>
      </c>
      <c r="D341" s="29" t="s">
        <v>43</v>
      </c>
      <c r="E341" s="34">
        <f>(93.1+11.6*2)*0.001</f>
        <v>0.1163</v>
      </c>
      <c r="F341" s="32">
        <f>F334*E341</f>
        <v>131.8</v>
      </c>
      <c r="G341" s="282"/>
      <c r="H341" s="282"/>
      <c r="I341" s="282"/>
      <c r="J341" s="282"/>
      <c r="K341" s="282"/>
      <c r="L341" s="282"/>
      <c r="M341" s="283"/>
    </row>
    <row r="342" spans="1:13" s="119" customFormat="1" ht="15.75">
      <c r="A342" s="81"/>
      <c r="B342" s="128"/>
      <c r="C342" s="129" t="s">
        <v>64</v>
      </c>
      <c r="D342" s="127" t="s">
        <v>0</v>
      </c>
      <c r="E342" s="179">
        <f>(14.5+0.02*2)/1000</f>
        <v>0.01454</v>
      </c>
      <c r="F342" s="32">
        <f>F334*E342</f>
        <v>16.48</v>
      </c>
      <c r="G342" s="282"/>
      <c r="H342" s="282"/>
      <c r="I342" s="282"/>
      <c r="J342" s="282"/>
      <c r="K342" s="282"/>
      <c r="L342" s="282"/>
      <c r="M342" s="283"/>
    </row>
    <row r="343" spans="1:13" s="160" customFormat="1" ht="31.5">
      <c r="A343" s="211"/>
      <c r="B343" s="79"/>
      <c r="C343" s="246" t="s">
        <v>283</v>
      </c>
      <c r="D343" s="79" t="s">
        <v>28</v>
      </c>
      <c r="E343" s="203"/>
      <c r="F343" s="203">
        <f>F341</f>
        <v>131.8</v>
      </c>
      <c r="G343" s="290"/>
      <c r="H343" s="290"/>
      <c r="I343" s="290"/>
      <c r="J343" s="290"/>
      <c r="K343" s="290"/>
      <c r="L343" s="290"/>
      <c r="M343" s="291"/>
    </row>
    <row r="344" spans="1:13" s="119" customFormat="1" ht="31.5">
      <c r="A344" s="28"/>
      <c r="B344" s="29"/>
      <c r="C344" s="39" t="s">
        <v>210</v>
      </c>
      <c r="D344" s="31"/>
      <c r="E344" s="32"/>
      <c r="F344" s="32"/>
      <c r="G344" s="282"/>
      <c r="H344" s="282"/>
      <c r="I344" s="282"/>
      <c r="J344" s="282"/>
      <c r="K344" s="282"/>
      <c r="L344" s="282"/>
      <c r="M344" s="283"/>
    </row>
    <row r="345" spans="1:13" s="119" customFormat="1" ht="31.5">
      <c r="A345" s="81"/>
      <c r="B345" s="49"/>
      <c r="C345" s="39" t="s">
        <v>204</v>
      </c>
      <c r="D345" s="49"/>
      <c r="E345" s="78"/>
      <c r="F345" s="44"/>
      <c r="G345" s="280"/>
      <c r="H345" s="280"/>
      <c r="I345" s="280"/>
      <c r="J345" s="280"/>
      <c r="K345" s="280"/>
      <c r="L345" s="280"/>
      <c r="M345" s="281"/>
    </row>
    <row r="346" spans="1:13" s="160" customFormat="1" ht="47.25">
      <c r="A346" s="82">
        <v>1</v>
      </c>
      <c r="B346" s="163" t="s">
        <v>44</v>
      </c>
      <c r="C346" s="88" t="s">
        <v>174</v>
      </c>
      <c r="D346" s="157" t="s">
        <v>40</v>
      </c>
      <c r="E346" s="158" t="s">
        <v>46</v>
      </c>
      <c r="F346" s="159">
        <v>73.6</v>
      </c>
      <c r="G346" s="284"/>
      <c r="H346" s="284"/>
      <c r="I346" s="284"/>
      <c r="J346" s="284"/>
      <c r="K346" s="284"/>
      <c r="L346" s="284"/>
      <c r="M346" s="285"/>
    </row>
    <row r="347" spans="1:13" s="119" customFormat="1" ht="15.75">
      <c r="A347" s="28"/>
      <c r="B347" s="31"/>
      <c r="C347" s="45" t="s">
        <v>45</v>
      </c>
      <c r="D347" s="31" t="s">
        <v>42</v>
      </c>
      <c r="E347" s="37">
        <v>0.02</v>
      </c>
      <c r="F347" s="32">
        <f>E347*F346</f>
        <v>1.47</v>
      </c>
      <c r="G347" s="282"/>
      <c r="H347" s="282"/>
      <c r="I347" s="282"/>
      <c r="J347" s="282"/>
      <c r="K347" s="282"/>
      <c r="L347" s="282"/>
      <c r="M347" s="283"/>
    </row>
    <row r="348" spans="1:13" s="119" customFormat="1" ht="31.5">
      <c r="A348" s="28"/>
      <c r="B348" s="31"/>
      <c r="C348" s="181" t="s">
        <v>241</v>
      </c>
      <c r="D348" s="31" t="s">
        <v>47</v>
      </c>
      <c r="E348" s="33">
        <v>0.0448</v>
      </c>
      <c r="F348" s="32">
        <f>E348*F346</f>
        <v>3.3</v>
      </c>
      <c r="G348" s="282"/>
      <c r="H348" s="282"/>
      <c r="I348" s="282"/>
      <c r="J348" s="282"/>
      <c r="K348" s="282"/>
      <c r="L348" s="282"/>
      <c r="M348" s="283"/>
    </row>
    <row r="349" spans="1:13" s="119" customFormat="1" ht="15.75">
      <c r="A349" s="28"/>
      <c r="B349" s="29"/>
      <c r="C349" s="45" t="s">
        <v>48</v>
      </c>
      <c r="D349" s="31" t="s">
        <v>0</v>
      </c>
      <c r="E349" s="34">
        <v>0.0021</v>
      </c>
      <c r="F349" s="32">
        <f>F346*E349</f>
        <v>0.15</v>
      </c>
      <c r="G349" s="282"/>
      <c r="H349" s="282"/>
      <c r="I349" s="282"/>
      <c r="J349" s="282"/>
      <c r="K349" s="282"/>
      <c r="L349" s="282"/>
      <c r="M349" s="283"/>
    </row>
    <row r="350" spans="1:249" s="119" customFormat="1" ht="15.75">
      <c r="A350" s="28"/>
      <c r="B350" s="189"/>
      <c r="C350" s="181" t="s">
        <v>240</v>
      </c>
      <c r="D350" s="182" t="s">
        <v>40</v>
      </c>
      <c r="E350" s="179">
        <f>0.05*0.001</f>
        <v>5E-05</v>
      </c>
      <c r="F350" s="183">
        <f>E350*F346</f>
        <v>0</v>
      </c>
      <c r="G350" s="282"/>
      <c r="H350" s="282"/>
      <c r="I350" s="282"/>
      <c r="J350" s="282"/>
      <c r="K350" s="282"/>
      <c r="L350" s="282"/>
      <c r="M350" s="283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</row>
    <row r="351" spans="1:13" s="160" customFormat="1" ht="31.5">
      <c r="A351" s="82">
        <v>2</v>
      </c>
      <c r="B351" s="155" t="s">
        <v>159</v>
      </c>
      <c r="C351" s="156" t="s">
        <v>160</v>
      </c>
      <c r="D351" s="157" t="s">
        <v>40</v>
      </c>
      <c r="E351" s="158" t="s">
        <v>46</v>
      </c>
      <c r="F351" s="159">
        <v>8.2</v>
      </c>
      <c r="G351" s="284"/>
      <c r="H351" s="284"/>
      <c r="I351" s="284"/>
      <c r="J351" s="284"/>
      <c r="K351" s="284"/>
      <c r="L351" s="284"/>
      <c r="M351" s="285"/>
    </row>
    <row r="352" spans="1:13" s="119" customFormat="1" ht="15.75">
      <c r="A352" s="28"/>
      <c r="B352" s="31"/>
      <c r="C352" s="45" t="s">
        <v>45</v>
      </c>
      <c r="D352" s="31" t="s">
        <v>106</v>
      </c>
      <c r="E352" s="33">
        <v>2.06</v>
      </c>
      <c r="F352" s="32">
        <f>F351*E352</f>
        <v>16.89</v>
      </c>
      <c r="G352" s="282"/>
      <c r="H352" s="282"/>
      <c r="I352" s="282"/>
      <c r="J352" s="282"/>
      <c r="K352" s="282"/>
      <c r="L352" s="282"/>
      <c r="M352" s="283"/>
    </row>
    <row r="353" spans="1:13" s="160" customFormat="1" ht="31.5">
      <c r="A353" s="82">
        <v>3</v>
      </c>
      <c r="B353" s="167" t="s">
        <v>229</v>
      </c>
      <c r="C353" s="156" t="s">
        <v>107</v>
      </c>
      <c r="D353" s="157" t="s">
        <v>40</v>
      </c>
      <c r="E353" s="158" t="s">
        <v>46</v>
      </c>
      <c r="F353" s="159">
        <f>F351</f>
        <v>8.2</v>
      </c>
      <c r="G353" s="284"/>
      <c r="H353" s="284"/>
      <c r="I353" s="284"/>
      <c r="J353" s="284"/>
      <c r="K353" s="284"/>
      <c r="L353" s="284"/>
      <c r="M353" s="285"/>
    </row>
    <row r="354" spans="1:13" s="119" customFormat="1" ht="15.75">
      <c r="A354" s="28"/>
      <c r="B354" s="31"/>
      <c r="C354" s="45" t="s">
        <v>45</v>
      </c>
      <c r="D354" s="31" t="s">
        <v>106</v>
      </c>
      <c r="E354" s="166">
        <v>1.54</v>
      </c>
      <c r="F354" s="32">
        <f>F353*E354</f>
        <v>12.63</v>
      </c>
      <c r="G354" s="282"/>
      <c r="H354" s="282"/>
      <c r="I354" s="282"/>
      <c r="J354" s="282"/>
      <c r="K354" s="282"/>
      <c r="L354" s="282"/>
      <c r="M354" s="283"/>
    </row>
    <row r="355" spans="1:13" s="160" customFormat="1" ht="31.5">
      <c r="A355" s="82">
        <v>4</v>
      </c>
      <c r="B355" s="80"/>
      <c r="C355" s="156" t="s">
        <v>162</v>
      </c>
      <c r="D355" s="157" t="s">
        <v>39</v>
      </c>
      <c r="E355" s="159">
        <v>1.95</v>
      </c>
      <c r="F355" s="159">
        <f>(F346+F353)*E355</f>
        <v>159.51</v>
      </c>
      <c r="G355" s="284"/>
      <c r="H355" s="284"/>
      <c r="I355" s="284"/>
      <c r="J355" s="284"/>
      <c r="K355" s="284"/>
      <c r="L355" s="284"/>
      <c r="M355" s="285"/>
    </row>
    <row r="356" spans="1:13" s="160" customFormat="1" ht="47.25">
      <c r="A356" s="82">
        <v>5</v>
      </c>
      <c r="B356" s="162" t="s">
        <v>69</v>
      </c>
      <c r="C356" s="88" t="s">
        <v>205</v>
      </c>
      <c r="D356" s="207" t="s">
        <v>244</v>
      </c>
      <c r="E356" s="157"/>
      <c r="F356" s="204">
        <v>11.5</v>
      </c>
      <c r="G356" s="286"/>
      <c r="H356" s="286"/>
      <c r="I356" s="286"/>
      <c r="J356" s="286"/>
      <c r="K356" s="286"/>
      <c r="L356" s="286"/>
      <c r="M356" s="287"/>
    </row>
    <row r="357" spans="1:13" s="119" customFormat="1" ht="16.5">
      <c r="A357" s="42"/>
      <c r="B357" s="43"/>
      <c r="C357" s="30" t="s">
        <v>4</v>
      </c>
      <c r="D357" s="31" t="s">
        <v>3</v>
      </c>
      <c r="E357" s="33">
        <v>0.89</v>
      </c>
      <c r="F357" s="44">
        <f>F356*E357</f>
        <v>10.24</v>
      </c>
      <c r="G357" s="280"/>
      <c r="H357" s="280"/>
      <c r="I357" s="280"/>
      <c r="J357" s="280"/>
      <c r="K357" s="280"/>
      <c r="L357" s="280"/>
      <c r="M357" s="281"/>
    </row>
    <row r="358" spans="1:13" s="119" customFormat="1" ht="16.5">
      <c r="A358" s="42"/>
      <c r="B358" s="43"/>
      <c r="C358" s="30" t="s">
        <v>7</v>
      </c>
      <c r="D358" s="31" t="s">
        <v>0</v>
      </c>
      <c r="E358" s="32">
        <v>0.37</v>
      </c>
      <c r="F358" s="44">
        <f>F356*E358</f>
        <v>4.26</v>
      </c>
      <c r="G358" s="280"/>
      <c r="H358" s="280"/>
      <c r="I358" s="280"/>
      <c r="J358" s="280"/>
      <c r="K358" s="280"/>
      <c r="L358" s="280"/>
      <c r="M358" s="281"/>
    </row>
    <row r="359" spans="1:13" s="119" customFormat="1" ht="16.5">
      <c r="A359" s="42"/>
      <c r="B359" s="43"/>
      <c r="C359" s="29" t="s">
        <v>5</v>
      </c>
      <c r="D359" s="31"/>
      <c r="E359" s="44"/>
      <c r="F359" s="44"/>
      <c r="G359" s="280"/>
      <c r="H359" s="280"/>
      <c r="I359" s="280"/>
      <c r="J359" s="280"/>
      <c r="K359" s="280"/>
      <c r="L359" s="280"/>
      <c r="M359" s="281"/>
    </row>
    <row r="360" spans="1:13" s="119" customFormat="1" ht="16.5">
      <c r="A360" s="42"/>
      <c r="B360" s="43"/>
      <c r="C360" s="30" t="s">
        <v>34</v>
      </c>
      <c r="D360" s="31" t="s">
        <v>40</v>
      </c>
      <c r="E360" s="44">
        <v>1.15</v>
      </c>
      <c r="F360" s="44">
        <f>F356*E360</f>
        <v>13.23</v>
      </c>
      <c r="G360" s="280"/>
      <c r="H360" s="280"/>
      <c r="I360" s="280"/>
      <c r="J360" s="280"/>
      <c r="K360" s="280"/>
      <c r="L360" s="280"/>
      <c r="M360" s="281"/>
    </row>
    <row r="361" spans="1:13" s="119" customFormat="1" ht="16.5">
      <c r="A361" s="42"/>
      <c r="B361" s="43"/>
      <c r="C361" s="30" t="s">
        <v>8</v>
      </c>
      <c r="D361" s="31" t="s">
        <v>0</v>
      </c>
      <c r="E361" s="224">
        <v>0.02</v>
      </c>
      <c r="F361" s="44">
        <f>F356*E361</f>
        <v>0.23</v>
      </c>
      <c r="G361" s="280"/>
      <c r="H361" s="280"/>
      <c r="I361" s="280"/>
      <c r="J361" s="280"/>
      <c r="K361" s="280"/>
      <c r="L361" s="280"/>
      <c r="M361" s="281"/>
    </row>
    <row r="362" spans="1:13" s="160" customFormat="1" ht="31.5">
      <c r="A362" s="82"/>
      <c r="B362" s="79"/>
      <c r="C362" s="246" t="s">
        <v>287</v>
      </c>
      <c r="D362" s="79" t="s">
        <v>39</v>
      </c>
      <c r="E362" s="203">
        <v>1.6</v>
      </c>
      <c r="F362" s="204">
        <f>F360*E362</f>
        <v>21.17</v>
      </c>
      <c r="G362" s="290"/>
      <c r="H362" s="290"/>
      <c r="I362" s="290"/>
      <c r="J362" s="290"/>
      <c r="K362" s="290"/>
      <c r="L362" s="290"/>
      <c r="M362" s="291"/>
    </row>
    <row r="363" spans="1:13" s="160" customFormat="1" ht="31.5">
      <c r="A363" s="82">
        <v>6</v>
      </c>
      <c r="B363" s="162" t="s">
        <v>207</v>
      </c>
      <c r="C363" s="208" t="s">
        <v>265</v>
      </c>
      <c r="D363" s="157" t="s">
        <v>71</v>
      </c>
      <c r="E363" s="157"/>
      <c r="F363" s="159">
        <v>143.5</v>
      </c>
      <c r="G363" s="286"/>
      <c r="H363" s="286"/>
      <c r="I363" s="286"/>
      <c r="J363" s="286"/>
      <c r="K363" s="286"/>
      <c r="L363" s="286"/>
      <c r="M363" s="287"/>
    </row>
    <row r="364" spans="1:13" s="119" customFormat="1" ht="15.75">
      <c r="A364" s="36"/>
      <c r="B364" s="29"/>
      <c r="C364" s="30" t="s">
        <v>4</v>
      </c>
      <c r="D364" s="31" t="s">
        <v>3</v>
      </c>
      <c r="E364" s="37">
        <v>0.713</v>
      </c>
      <c r="F364" s="32">
        <f>F363*E364</f>
        <v>102.32</v>
      </c>
      <c r="G364" s="282"/>
      <c r="H364" s="282"/>
      <c r="I364" s="282"/>
      <c r="J364" s="282"/>
      <c r="K364" s="282"/>
      <c r="L364" s="282"/>
      <c r="M364" s="283"/>
    </row>
    <row r="365" spans="1:13" s="119" customFormat="1" ht="15.75">
      <c r="A365" s="36"/>
      <c r="B365" s="29"/>
      <c r="C365" s="125" t="s">
        <v>7</v>
      </c>
      <c r="D365" s="126" t="s">
        <v>0</v>
      </c>
      <c r="E365" s="37">
        <v>0.335</v>
      </c>
      <c r="F365" s="32">
        <f>F363*E365</f>
        <v>48.07</v>
      </c>
      <c r="G365" s="282"/>
      <c r="H365" s="282"/>
      <c r="I365" s="282"/>
      <c r="J365" s="282"/>
      <c r="K365" s="282"/>
      <c r="L365" s="282"/>
      <c r="M365" s="283"/>
    </row>
    <row r="366" spans="1:13" s="119" customFormat="1" ht="15.75">
      <c r="A366" s="36"/>
      <c r="B366" s="29"/>
      <c r="C366" s="29" t="s">
        <v>5</v>
      </c>
      <c r="D366" s="31"/>
      <c r="E366" s="32"/>
      <c r="F366" s="32"/>
      <c r="G366" s="282"/>
      <c r="H366" s="282"/>
      <c r="I366" s="282"/>
      <c r="J366" s="282"/>
      <c r="K366" s="282"/>
      <c r="L366" s="282"/>
      <c r="M366" s="283"/>
    </row>
    <row r="367" spans="1:13" s="119" customFormat="1" ht="15.75">
      <c r="A367" s="36"/>
      <c r="B367" s="29"/>
      <c r="C367" s="30" t="s">
        <v>206</v>
      </c>
      <c r="D367" s="31" t="s">
        <v>71</v>
      </c>
      <c r="E367" s="176">
        <f>995*0.001</f>
        <v>0.995</v>
      </c>
      <c r="F367" s="32">
        <f>F363*E367</f>
        <v>142.78</v>
      </c>
      <c r="G367" s="282"/>
      <c r="H367" s="282"/>
      <c r="I367" s="282"/>
      <c r="J367" s="282"/>
      <c r="K367" s="282"/>
      <c r="L367" s="282"/>
      <c r="M367" s="283"/>
    </row>
    <row r="368" spans="1:13" s="119" customFormat="1" ht="15.75">
      <c r="A368" s="36"/>
      <c r="B368" s="29"/>
      <c r="C368" s="30" t="s">
        <v>8</v>
      </c>
      <c r="D368" s="31" t="s">
        <v>0</v>
      </c>
      <c r="E368" s="37">
        <v>0.163</v>
      </c>
      <c r="F368" s="32">
        <f>F363*E368</f>
        <v>23.39</v>
      </c>
      <c r="G368" s="282"/>
      <c r="H368" s="282"/>
      <c r="I368" s="282"/>
      <c r="J368" s="282"/>
      <c r="K368" s="282"/>
      <c r="L368" s="282"/>
      <c r="M368" s="283"/>
    </row>
    <row r="369" spans="1:13" s="160" customFormat="1" ht="31.5">
      <c r="A369" s="87"/>
      <c r="B369" s="79"/>
      <c r="C369" s="246" t="s">
        <v>291</v>
      </c>
      <c r="D369" s="79" t="s">
        <v>28</v>
      </c>
      <c r="E369" s="237">
        <f>(((63.87-54.93)/(7-6))*(6.5-6)+54.93)*0.01</f>
        <v>0.594</v>
      </c>
      <c r="F369" s="233">
        <f>E369*F363</f>
        <v>85.239</v>
      </c>
      <c r="G369" s="290"/>
      <c r="H369" s="290"/>
      <c r="I369" s="290"/>
      <c r="J369" s="290"/>
      <c r="K369" s="290"/>
      <c r="L369" s="290"/>
      <c r="M369" s="291"/>
    </row>
    <row r="370" spans="1:13" s="160" customFormat="1" ht="47.25">
      <c r="A370" s="82">
        <v>7</v>
      </c>
      <c r="B370" s="161" t="s">
        <v>128</v>
      </c>
      <c r="C370" s="208" t="s">
        <v>191</v>
      </c>
      <c r="D370" s="157" t="s">
        <v>41</v>
      </c>
      <c r="E370" s="157"/>
      <c r="F370" s="159">
        <v>169.6</v>
      </c>
      <c r="G370" s="286"/>
      <c r="H370" s="286"/>
      <c r="I370" s="286"/>
      <c r="J370" s="286"/>
      <c r="K370" s="286"/>
      <c r="L370" s="286"/>
      <c r="M370" s="287"/>
    </row>
    <row r="371" spans="1:13" s="119" customFormat="1" ht="15.75">
      <c r="A371" s="36"/>
      <c r="B371" s="29"/>
      <c r="C371" s="30" t="s">
        <v>4</v>
      </c>
      <c r="D371" s="31" t="s">
        <v>3</v>
      </c>
      <c r="E371" s="37">
        <v>0.564</v>
      </c>
      <c r="F371" s="32">
        <f>F370*E371</f>
        <v>95.65</v>
      </c>
      <c r="G371" s="282"/>
      <c r="H371" s="282"/>
      <c r="I371" s="282"/>
      <c r="J371" s="282"/>
      <c r="K371" s="282"/>
      <c r="L371" s="282"/>
      <c r="M371" s="283"/>
    </row>
    <row r="372" spans="1:13" s="119" customFormat="1" ht="15.75">
      <c r="A372" s="36"/>
      <c r="B372" s="29"/>
      <c r="C372" s="125" t="s">
        <v>7</v>
      </c>
      <c r="D372" s="126" t="s">
        <v>0</v>
      </c>
      <c r="E372" s="34">
        <v>0.0409</v>
      </c>
      <c r="F372" s="32">
        <f>F370*E372</f>
        <v>6.94</v>
      </c>
      <c r="G372" s="282"/>
      <c r="H372" s="282"/>
      <c r="I372" s="282"/>
      <c r="J372" s="282"/>
      <c r="K372" s="282"/>
      <c r="L372" s="282"/>
      <c r="M372" s="283"/>
    </row>
    <row r="373" spans="1:13" s="119" customFormat="1" ht="15.75">
      <c r="A373" s="36"/>
      <c r="B373" s="29"/>
      <c r="C373" s="29" t="s">
        <v>5</v>
      </c>
      <c r="D373" s="31"/>
      <c r="E373" s="32"/>
      <c r="F373" s="32"/>
      <c r="G373" s="282"/>
      <c r="H373" s="282"/>
      <c r="I373" s="282"/>
      <c r="J373" s="282"/>
      <c r="K373" s="282"/>
      <c r="L373" s="282"/>
      <c r="M373" s="283"/>
    </row>
    <row r="374" spans="1:13" s="119" customFormat="1" ht="15.75">
      <c r="A374" s="36"/>
      <c r="B374" s="29"/>
      <c r="C374" s="30" t="s">
        <v>76</v>
      </c>
      <c r="D374" s="31" t="s">
        <v>39</v>
      </c>
      <c r="E374" s="34">
        <v>0.0045</v>
      </c>
      <c r="F374" s="32">
        <f>F370*E374</f>
        <v>0.76</v>
      </c>
      <c r="G374" s="282"/>
      <c r="H374" s="282"/>
      <c r="I374" s="282"/>
      <c r="J374" s="282"/>
      <c r="K374" s="282"/>
      <c r="L374" s="282"/>
      <c r="M374" s="283"/>
    </row>
    <row r="375" spans="1:13" s="119" customFormat="1" ht="15.75">
      <c r="A375" s="36"/>
      <c r="B375" s="29"/>
      <c r="C375" s="30" t="s">
        <v>8</v>
      </c>
      <c r="D375" s="31" t="s">
        <v>0</v>
      </c>
      <c r="E375" s="34">
        <v>0.265</v>
      </c>
      <c r="F375" s="32">
        <f>F370*E375</f>
        <v>44.94</v>
      </c>
      <c r="G375" s="282"/>
      <c r="H375" s="282"/>
      <c r="I375" s="282"/>
      <c r="J375" s="282"/>
      <c r="K375" s="282"/>
      <c r="L375" s="282"/>
      <c r="M375" s="283"/>
    </row>
    <row r="376" spans="1:13" s="160" customFormat="1" ht="31.5">
      <c r="A376" s="87"/>
      <c r="B376" s="79"/>
      <c r="C376" s="246" t="s">
        <v>284</v>
      </c>
      <c r="D376" s="79" t="s">
        <v>28</v>
      </c>
      <c r="E376" s="203"/>
      <c r="F376" s="204">
        <f>F374</f>
        <v>0.76</v>
      </c>
      <c r="G376" s="290"/>
      <c r="H376" s="290"/>
      <c r="I376" s="290"/>
      <c r="J376" s="290"/>
      <c r="K376" s="290"/>
      <c r="L376" s="290"/>
      <c r="M376" s="291"/>
    </row>
    <row r="377" spans="1:13" s="160" customFormat="1" ht="46.5">
      <c r="A377" s="82">
        <v>8</v>
      </c>
      <c r="B377" s="162" t="s">
        <v>130</v>
      </c>
      <c r="C377" s="208" t="s">
        <v>266</v>
      </c>
      <c r="D377" s="157" t="s">
        <v>40</v>
      </c>
      <c r="E377" s="157"/>
      <c r="F377" s="159">
        <v>3.54</v>
      </c>
      <c r="G377" s="286"/>
      <c r="H377" s="286"/>
      <c r="I377" s="286"/>
      <c r="J377" s="286"/>
      <c r="K377" s="286"/>
      <c r="L377" s="286"/>
      <c r="M377" s="287"/>
    </row>
    <row r="378" spans="1:13" s="119" customFormat="1" ht="15.75">
      <c r="A378" s="36"/>
      <c r="B378" s="29"/>
      <c r="C378" s="30" t="s">
        <v>4</v>
      </c>
      <c r="D378" s="31" t="s">
        <v>3</v>
      </c>
      <c r="E378" s="32">
        <v>9.52</v>
      </c>
      <c r="F378" s="32">
        <f>F377*E378</f>
        <v>33.7</v>
      </c>
      <c r="G378" s="282"/>
      <c r="H378" s="282"/>
      <c r="I378" s="282"/>
      <c r="J378" s="282"/>
      <c r="K378" s="282"/>
      <c r="L378" s="282"/>
      <c r="M378" s="283"/>
    </row>
    <row r="379" spans="1:13" s="119" customFormat="1" ht="15.75">
      <c r="A379" s="36"/>
      <c r="B379" s="29"/>
      <c r="C379" s="30" t="s">
        <v>7</v>
      </c>
      <c r="D379" s="31" t="s">
        <v>0</v>
      </c>
      <c r="E379" s="32">
        <v>1.22</v>
      </c>
      <c r="F379" s="32">
        <f>F377*E379</f>
        <v>4.32</v>
      </c>
      <c r="G379" s="282"/>
      <c r="H379" s="282"/>
      <c r="I379" s="282"/>
      <c r="J379" s="282"/>
      <c r="K379" s="282"/>
      <c r="L379" s="282"/>
      <c r="M379" s="283"/>
    </row>
    <row r="380" spans="1:13" s="119" customFormat="1" ht="15.75">
      <c r="A380" s="36"/>
      <c r="B380" s="29"/>
      <c r="C380" s="29" t="s">
        <v>5</v>
      </c>
      <c r="D380" s="31"/>
      <c r="E380" s="32"/>
      <c r="F380" s="32"/>
      <c r="G380" s="282"/>
      <c r="H380" s="282"/>
      <c r="I380" s="282"/>
      <c r="J380" s="282"/>
      <c r="K380" s="282"/>
      <c r="L380" s="282"/>
      <c r="M380" s="283"/>
    </row>
    <row r="381" spans="1:13" s="119" customFormat="1" ht="15.75">
      <c r="A381" s="36"/>
      <c r="B381" s="29"/>
      <c r="C381" s="30" t="s">
        <v>120</v>
      </c>
      <c r="D381" s="31" t="s">
        <v>40</v>
      </c>
      <c r="E381" s="32">
        <v>1.04</v>
      </c>
      <c r="F381" s="175">
        <f>F377*E381</f>
        <v>3.68</v>
      </c>
      <c r="G381" s="282"/>
      <c r="H381" s="282"/>
      <c r="I381" s="282"/>
      <c r="J381" s="282"/>
      <c r="K381" s="282"/>
      <c r="L381" s="282"/>
      <c r="M381" s="283"/>
    </row>
    <row r="382" spans="1:13" s="119" customFormat="1" ht="31.5">
      <c r="A382" s="36"/>
      <c r="B382" s="29"/>
      <c r="C382" s="30" t="s">
        <v>131</v>
      </c>
      <c r="D382" s="31" t="s">
        <v>72</v>
      </c>
      <c r="E382" s="32">
        <v>2.76</v>
      </c>
      <c r="F382" s="175">
        <f>F377*E382</f>
        <v>9.77</v>
      </c>
      <c r="G382" s="282"/>
      <c r="H382" s="282"/>
      <c r="I382" s="282"/>
      <c r="J382" s="282"/>
      <c r="K382" s="282"/>
      <c r="L382" s="282"/>
      <c r="M382" s="283"/>
    </row>
    <row r="383" spans="1:13" s="119" customFormat="1" ht="15.75">
      <c r="A383" s="36"/>
      <c r="B383" s="218"/>
      <c r="C383" s="174" t="s">
        <v>250</v>
      </c>
      <c r="D383" s="182" t="s">
        <v>40</v>
      </c>
      <c r="E383" s="176">
        <f>10.5*0.01</f>
        <v>0.105</v>
      </c>
      <c r="F383" s="175">
        <f>E383*F377</f>
        <v>0.37</v>
      </c>
      <c r="G383" s="282"/>
      <c r="H383" s="282"/>
      <c r="I383" s="282"/>
      <c r="J383" s="282"/>
      <c r="K383" s="282"/>
      <c r="L383" s="282"/>
      <c r="M383" s="283"/>
    </row>
    <row r="384" spans="1:13" s="119" customFormat="1" ht="31.5">
      <c r="A384" s="36"/>
      <c r="B384" s="29"/>
      <c r="C384" s="30" t="s">
        <v>121</v>
      </c>
      <c r="D384" s="31" t="s">
        <v>40</v>
      </c>
      <c r="E384" s="37">
        <v>0.025</v>
      </c>
      <c r="F384" s="117">
        <f>E384*F377</f>
        <v>0.09</v>
      </c>
      <c r="G384" s="282"/>
      <c r="H384" s="282"/>
      <c r="I384" s="282"/>
      <c r="J384" s="282"/>
      <c r="K384" s="282"/>
      <c r="L384" s="282"/>
      <c r="M384" s="283"/>
    </row>
    <row r="385" spans="1:13" s="119" customFormat="1" ht="15.75">
      <c r="A385" s="36"/>
      <c r="B385" s="29"/>
      <c r="C385" s="30" t="s">
        <v>8</v>
      </c>
      <c r="D385" s="31" t="s">
        <v>0</v>
      </c>
      <c r="E385" s="32">
        <v>1.69</v>
      </c>
      <c r="F385" s="32">
        <f>F377*E385</f>
        <v>5.98</v>
      </c>
      <c r="G385" s="282"/>
      <c r="H385" s="282"/>
      <c r="I385" s="282"/>
      <c r="J385" s="282"/>
      <c r="K385" s="282"/>
      <c r="L385" s="282"/>
      <c r="M385" s="283"/>
    </row>
    <row r="386" spans="1:13" s="160" customFormat="1" ht="31.5">
      <c r="A386" s="82"/>
      <c r="B386" s="79"/>
      <c r="C386" s="246" t="s">
        <v>281</v>
      </c>
      <c r="D386" s="79" t="s">
        <v>28</v>
      </c>
      <c r="E386" s="203">
        <v>2.4</v>
      </c>
      <c r="F386" s="204">
        <f>F381*E386</f>
        <v>8.83</v>
      </c>
      <c r="G386" s="290"/>
      <c r="H386" s="290"/>
      <c r="I386" s="290"/>
      <c r="J386" s="290"/>
      <c r="K386" s="290"/>
      <c r="L386" s="290"/>
      <c r="M386" s="291"/>
    </row>
    <row r="387" spans="1:13" s="160" customFormat="1" ht="31.5">
      <c r="A387" s="82">
        <v>9</v>
      </c>
      <c r="B387" s="162" t="s">
        <v>69</v>
      </c>
      <c r="C387" s="88" t="s">
        <v>208</v>
      </c>
      <c r="D387" s="207" t="s">
        <v>244</v>
      </c>
      <c r="E387" s="157"/>
      <c r="F387" s="204">
        <v>12.9</v>
      </c>
      <c r="G387" s="286"/>
      <c r="H387" s="286"/>
      <c r="I387" s="286"/>
      <c r="J387" s="286"/>
      <c r="K387" s="286"/>
      <c r="L387" s="286"/>
      <c r="M387" s="287"/>
    </row>
    <row r="388" spans="1:13" s="119" customFormat="1" ht="16.5">
      <c r="A388" s="42"/>
      <c r="B388" s="43"/>
      <c r="C388" s="30" t="s">
        <v>4</v>
      </c>
      <c r="D388" s="31" t="s">
        <v>3</v>
      </c>
      <c r="E388" s="33">
        <v>0.89</v>
      </c>
      <c r="F388" s="44">
        <f>F387*E388</f>
        <v>11.48</v>
      </c>
      <c r="G388" s="280"/>
      <c r="H388" s="280"/>
      <c r="I388" s="280"/>
      <c r="J388" s="280"/>
      <c r="K388" s="280"/>
      <c r="L388" s="280"/>
      <c r="M388" s="281"/>
    </row>
    <row r="389" spans="1:13" s="119" customFormat="1" ht="16.5">
      <c r="A389" s="42"/>
      <c r="B389" s="43"/>
      <c r="C389" s="30" t="s">
        <v>7</v>
      </c>
      <c r="D389" s="31" t="s">
        <v>0</v>
      </c>
      <c r="E389" s="32">
        <v>0.37</v>
      </c>
      <c r="F389" s="44">
        <f>F387*E389</f>
        <v>4.77</v>
      </c>
      <c r="G389" s="280"/>
      <c r="H389" s="280"/>
      <c r="I389" s="280"/>
      <c r="J389" s="280"/>
      <c r="K389" s="280"/>
      <c r="L389" s="280"/>
      <c r="M389" s="281"/>
    </row>
    <row r="390" spans="1:13" s="119" customFormat="1" ht="16.5">
      <c r="A390" s="42"/>
      <c r="B390" s="43"/>
      <c r="C390" s="29" t="s">
        <v>5</v>
      </c>
      <c r="D390" s="31"/>
      <c r="E390" s="44"/>
      <c r="F390" s="44"/>
      <c r="G390" s="280"/>
      <c r="H390" s="280"/>
      <c r="I390" s="280"/>
      <c r="J390" s="280"/>
      <c r="K390" s="280"/>
      <c r="L390" s="280"/>
      <c r="M390" s="281"/>
    </row>
    <row r="391" spans="1:13" s="119" customFormat="1" ht="16.5">
      <c r="A391" s="42"/>
      <c r="B391" s="43"/>
      <c r="C391" s="30" t="s">
        <v>34</v>
      </c>
      <c r="D391" s="31" t="s">
        <v>40</v>
      </c>
      <c r="E391" s="44">
        <v>1.15</v>
      </c>
      <c r="F391" s="44">
        <f>F387*E391</f>
        <v>14.84</v>
      </c>
      <c r="G391" s="280"/>
      <c r="H391" s="280"/>
      <c r="I391" s="280"/>
      <c r="J391" s="280"/>
      <c r="K391" s="280"/>
      <c r="L391" s="280"/>
      <c r="M391" s="281"/>
    </row>
    <row r="392" spans="1:13" s="119" customFormat="1" ht="16.5">
      <c r="A392" s="42"/>
      <c r="B392" s="43"/>
      <c r="C392" s="30" t="s">
        <v>8</v>
      </c>
      <c r="D392" s="31" t="s">
        <v>0</v>
      </c>
      <c r="E392" s="224">
        <v>0.02</v>
      </c>
      <c r="F392" s="44">
        <f>F387*E392</f>
        <v>0.26</v>
      </c>
      <c r="G392" s="280"/>
      <c r="H392" s="280"/>
      <c r="I392" s="280"/>
      <c r="J392" s="280"/>
      <c r="K392" s="280"/>
      <c r="L392" s="280"/>
      <c r="M392" s="281"/>
    </row>
    <row r="393" spans="1:13" s="160" customFormat="1" ht="31.5">
      <c r="A393" s="211"/>
      <c r="B393" s="79"/>
      <c r="C393" s="246" t="s">
        <v>287</v>
      </c>
      <c r="D393" s="79" t="s">
        <v>28</v>
      </c>
      <c r="E393" s="203">
        <v>1.6</v>
      </c>
      <c r="F393" s="204">
        <f>F391*E393</f>
        <v>23.74</v>
      </c>
      <c r="G393" s="290"/>
      <c r="H393" s="290"/>
      <c r="I393" s="290"/>
      <c r="J393" s="290"/>
      <c r="K393" s="290"/>
      <c r="L393" s="290"/>
      <c r="M393" s="291"/>
    </row>
    <row r="394" spans="1:13" s="119" customFormat="1" ht="47.25">
      <c r="A394" s="28"/>
      <c r="B394" s="31"/>
      <c r="C394" s="39" t="s">
        <v>193</v>
      </c>
      <c r="D394" s="31"/>
      <c r="E394" s="33"/>
      <c r="F394" s="32"/>
      <c r="G394" s="282"/>
      <c r="H394" s="282"/>
      <c r="I394" s="282"/>
      <c r="J394" s="282"/>
      <c r="K394" s="282"/>
      <c r="L394" s="282"/>
      <c r="M394" s="283"/>
    </row>
    <row r="395" spans="1:13" s="160" customFormat="1" ht="47.25">
      <c r="A395" s="82">
        <v>1</v>
      </c>
      <c r="B395" s="163" t="s">
        <v>44</v>
      </c>
      <c r="C395" s="88" t="s">
        <v>174</v>
      </c>
      <c r="D395" s="157" t="s">
        <v>40</v>
      </c>
      <c r="E395" s="158" t="s">
        <v>46</v>
      </c>
      <c r="F395" s="159">
        <v>63.4</v>
      </c>
      <c r="G395" s="284"/>
      <c r="H395" s="284"/>
      <c r="I395" s="284"/>
      <c r="J395" s="284"/>
      <c r="K395" s="284"/>
      <c r="L395" s="284"/>
      <c r="M395" s="285"/>
    </row>
    <row r="396" spans="1:13" s="119" customFormat="1" ht="15.75">
      <c r="A396" s="28"/>
      <c r="B396" s="31"/>
      <c r="C396" s="45" t="s">
        <v>45</v>
      </c>
      <c r="D396" s="31" t="s">
        <v>42</v>
      </c>
      <c r="E396" s="37">
        <v>0.02</v>
      </c>
      <c r="F396" s="32">
        <f>E396*F395</f>
        <v>1.27</v>
      </c>
      <c r="G396" s="282"/>
      <c r="H396" s="282"/>
      <c r="I396" s="282"/>
      <c r="J396" s="282"/>
      <c r="K396" s="282"/>
      <c r="L396" s="282"/>
      <c r="M396" s="283"/>
    </row>
    <row r="397" spans="1:13" s="119" customFormat="1" ht="31.5">
      <c r="A397" s="28"/>
      <c r="B397" s="31"/>
      <c r="C397" s="181" t="s">
        <v>241</v>
      </c>
      <c r="D397" s="31" t="s">
        <v>47</v>
      </c>
      <c r="E397" s="33">
        <v>0.0448</v>
      </c>
      <c r="F397" s="32">
        <f>E397*F395</f>
        <v>2.84</v>
      </c>
      <c r="G397" s="282"/>
      <c r="H397" s="282"/>
      <c r="I397" s="282"/>
      <c r="J397" s="282"/>
      <c r="K397" s="282"/>
      <c r="L397" s="282"/>
      <c r="M397" s="283"/>
    </row>
    <row r="398" spans="1:13" s="119" customFormat="1" ht="15.75">
      <c r="A398" s="28"/>
      <c r="B398" s="29"/>
      <c r="C398" s="45" t="s">
        <v>48</v>
      </c>
      <c r="D398" s="31" t="s">
        <v>0</v>
      </c>
      <c r="E398" s="34">
        <v>0.0021</v>
      </c>
      <c r="F398" s="32">
        <f>F395*E398</f>
        <v>0.13</v>
      </c>
      <c r="G398" s="282"/>
      <c r="H398" s="282"/>
      <c r="I398" s="282"/>
      <c r="J398" s="282"/>
      <c r="K398" s="282"/>
      <c r="L398" s="282"/>
      <c r="M398" s="283"/>
    </row>
    <row r="399" spans="1:249" s="119" customFormat="1" ht="15.75">
      <c r="A399" s="28"/>
      <c r="B399" s="189"/>
      <c r="C399" s="181" t="s">
        <v>240</v>
      </c>
      <c r="D399" s="182" t="s">
        <v>40</v>
      </c>
      <c r="E399" s="179">
        <f>0.05*0.001</f>
        <v>5E-05</v>
      </c>
      <c r="F399" s="183">
        <f>E399*F395</f>
        <v>0</v>
      </c>
      <c r="G399" s="282"/>
      <c r="H399" s="282"/>
      <c r="I399" s="282"/>
      <c r="J399" s="282"/>
      <c r="K399" s="282"/>
      <c r="L399" s="282"/>
      <c r="M399" s="283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</row>
    <row r="400" spans="1:13" s="160" customFormat="1" ht="31.5">
      <c r="A400" s="82">
        <v>2</v>
      </c>
      <c r="B400" s="155" t="s">
        <v>159</v>
      </c>
      <c r="C400" s="156" t="s">
        <v>160</v>
      </c>
      <c r="D400" s="157" t="s">
        <v>40</v>
      </c>
      <c r="E400" s="158" t="s">
        <v>46</v>
      </c>
      <c r="F400" s="159">
        <v>11</v>
      </c>
      <c r="G400" s="284"/>
      <c r="H400" s="284"/>
      <c r="I400" s="284"/>
      <c r="J400" s="284"/>
      <c r="K400" s="284"/>
      <c r="L400" s="284"/>
      <c r="M400" s="285"/>
    </row>
    <row r="401" spans="1:13" s="119" customFormat="1" ht="15.75">
      <c r="A401" s="28"/>
      <c r="B401" s="31"/>
      <c r="C401" s="45" t="s">
        <v>45</v>
      </c>
      <c r="D401" s="31" t="s">
        <v>106</v>
      </c>
      <c r="E401" s="33">
        <v>2.06</v>
      </c>
      <c r="F401" s="32">
        <f>F400*E401</f>
        <v>22.66</v>
      </c>
      <c r="G401" s="282"/>
      <c r="H401" s="282"/>
      <c r="I401" s="282"/>
      <c r="J401" s="282"/>
      <c r="K401" s="282"/>
      <c r="L401" s="282"/>
      <c r="M401" s="283"/>
    </row>
    <row r="402" spans="1:13" s="160" customFormat="1" ht="31.5">
      <c r="A402" s="82">
        <v>3</v>
      </c>
      <c r="B402" s="167" t="s">
        <v>229</v>
      </c>
      <c r="C402" s="156" t="s">
        <v>107</v>
      </c>
      <c r="D402" s="157" t="s">
        <v>40</v>
      </c>
      <c r="E402" s="158" t="s">
        <v>46</v>
      </c>
      <c r="F402" s="159">
        <f>F400</f>
        <v>11</v>
      </c>
      <c r="G402" s="284"/>
      <c r="H402" s="284"/>
      <c r="I402" s="284"/>
      <c r="J402" s="284"/>
      <c r="K402" s="284"/>
      <c r="L402" s="284"/>
      <c r="M402" s="285"/>
    </row>
    <row r="403" spans="1:13" s="119" customFormat="1" ht="15.75">
      <c r="A403" s="28"/>
      <c r="B403" s="31"/>
      <c r="C403" s="45" t="s">
        <v>45</v>
      </c>
      <c r="D403" s="31" t="s">
        <v>106</v>
      </c>
      <c r="E403" s="166">
        <v>1.54</v>
      </c>
      <c r="F403" s="32">
        <f>F402*E403</f>
        <v>16.94</v>
      </c>
      <c r="G403" s="282"/>
      <c r="H403" s="282"/>
      <c r="I403" s="282"/>
      <c r="J403" s="282"/>
      <c r="K403" s="282"/>
      <c r="L403" s="282"/>
      <c r="M403" s="283"/>
    </row>
    <row r="404" spans="1:13" s="160" customFormat="1" ht="31.5">
      <c r="A404" s="82">
        <v>4</v>
      </c>
      <c r="B404" s="80"/>
      <c r="C404" s="156" t="s">
        <v>162</v>
      </c>
      <c r="D404" s="157" t="s">
        <v>39</v>
      </c>
      <c r="E404" s="159">
        <v>1.95</v>
      </c>
      <c r="F404" s="159">
        <f>(F395+F402-F434)*E404</f>
        <v>141.57</v>
      </c>
      <c r="G404" s="284"/>
      <c r="H404" s="284"/>
      <c r="I404" s="284"/>
      <c r="J404" s="284"/>
      <c r="K404" s="284"/>
      <c r="L404" s="284"/>
      <c r="M404" s="285"/>
    </row>
    <row r="405" spans="1:13" s="160" customFormat="1" ht="31.5">
      <c r="A405" s="82">
        <v>5</v>
      </c>
      <c r="B405" s="162" t="s">
        <v>75</v>
      </c>
      <c r="C405" s="208" t="s">
        <v>247</v>
      </c>
      <c r="D405" s="157" t="s">
        <v>40</v>
      </c>
      <c r="E405" s="157"/>
      <c r="F405" s="159">
        <v>11</v>
      </c>
      <c r="G405" s="286"/>
      <c r="H405" s="286"/>
      <c r="I405" s="286"/>
      <c r="J405" s="286"/>
      <c r="K405" s="286"/>
      <c r="L405" s="286"/>
      <c r="M405" s="287"/>
    </row>
    <row r="406" spans="1:13" s="119" customFormat="1" ht="15.75">
      <c r="A406" s="36"/>
      <c r="B406" s="29"/>
      <c r="C406" s="30" t="s">
        <v>4</v>
      </c>
      <c r="D406" s="31" t="s">
        <v>3</v>
      </c>
      <c r="E406" s="32">
        <v>1.37</v>
      </c>
      <c r="F406" s="32">
        <f>F405*E406</f>
        <v>15.07</v>
      </c>
      <c r="G406" s="282"/>
      <c r="H406" s="282"/>
      <c r="I406" s="282"/>
      <c r="J406" s="282"/>
      <c r="K406" s="282"/>
      <c r="L406" s="282"/>
      <c r="M406" s="283"/>
    </row>
    <row r="407" spans="1:13" s="119" customFormat="1" ht="15.75">
      <c r="A407" s="36"/>
      <c r="B407" s="29"/>
      <c r="C407" s="30" t="s">
        <v>7</v>
      </c>
      <c r="D407" s="31" t="s">
        <v>0</v>
      </c>
      <c r="E407" s="37">
        <v>0.283</v>
      </c>
      <c r="F407" s="32">
        <f>F405*E407</f>
        <v>3.11</v>
      </c>
      <c r="G407" s="282"/>
      <c r="H407" s="282"/>
      <c r="I407" s="282"/>
      <c r="J407" s="282"/>
      <c r="K407" s="282"/>
      <c r="L407" s="282"/>
      <c r="M407" s="283"/>
    </row>
    <row r="408" spans="1:13" s="119" customFormat="1" ht="15.75">
      <c r="A408" s="36"/>
      <c r="B408" s="29"/>
      <c r="C408" s="29" t="s">
        <v>5</v>
      </c>
      <c r="D408" s="31"/>
      <c r="E408" s="32"/>
      <c r="F408" s="32"/>
      <c r="G408" s="282"/>
      <c r="H408" s="282"/>
      <c r="I408" s="282"/>
      <c r="J408" s="282"/>
      <c r="K408" s="282"/>
      <c r="L408" s="282"/>
      <c r="M408" s="283"/>
    </row>
    <row r="409" spans="1:13" s="119" customFormat="1" ht="15.75">
      <c r="A409" s="36"/>
      <c r="B409" s="29"/>
      <c r="C409" s="30" t="s">
        <v>194</v>
      </c>
      <c r="D409" s="31" t="s">
        <v>40</v>
      </c>
      <c r="E409" s="32">
        <v>1.02</v>
      </c>
      <c r="F409" s="32">
        <f>F405*E409</f>
        <v>11.22</v>
      </c>
      <c r="G409" s="282"/>
      <c r="H409" s="282"/>
      <c r="I409" s="282"/>
      <c r="J409" s="282"/>
      <c r="K409" s="282"/>
      <c r="L409" s="282"/>
      <c r="M409" s="283"/>
    </row>
    <row r="410" spans="1:13" s="119" customFormat="1" ht="15.75">
      <c r="A410" s="36"/>
      <c r="B410" s="29"/>
      <c r="C410" s="30" t="s">
        <v>8</v>
      </c>
      <c r="D410" s="31" t="s">
        <v>0</v>
      </c>
      <c r="E410" s="32">
        <v>0.62</v>
      </c>
      <c r="F410" s="32">
        <f>F405*E410</f>
        <v>6.82</v>
      </c>
      <c r="G410" s="282"/>
      <c r="H410" s="282"/>
      <c r="I410" s="282"/>
      <c r="J410" s="282"/>
      <c r="K410" s="282"/>
      <c r="L410" s="282"/>
      <c r="M410" s="283"/>
    </row>
    <row r="411" spans="1:13" s="160" customFormat="1" ht="31.5">
      <c r="A411" s="82"/>
      <c r="B411" s="79"/>
      <c r="C411" s="246" t="s">
        <v>281</v>
      </c>
      <c r="D411" s="79" t="s">
        <v>28</v>
      </c>
      <c r="E411" s="203">
        <v>2.4</v>
      </c>
      <c r="F411" s="204">
        <f>F409*E411</f>
        <v>26.93</v>
      </c>
      <c r="G411" s="290"/>
      <c r="H411" s="290"/>
      <c r="I411" s="290"/>
      <c r="J411" s="290"/>
      <c r="K411" s="290"/>
      <c r="L411" s="290"/>
      <c r="M411" s="291"/>
    </row>
    <row r="412" spans="1:13" s="160" customFormat="1" ht="31.5">
      <c r="A412" s="82">
        <v>6</v>
      </c>
      <c r="B412" s="239" t="s">
        <v>268</v>
      </c>
      <c r="C412" s="208" t="s">
        <v>124</v>
      </c>
      <c r="D412" s="207" t="s">
        <v>244</v>
      </c>
      <c r="E412" s="157"/>
      <c r="F412" s="204">
        <v>17.9</v>
      </c>
      <c r="G412" s="286"/>
      <c r="H412" s="286"/>
      <c r="I412" s="286"/>
      <c r="J412" s="286"/>
      <c r="K412" s="286"/>
      <c r="L412" s="286"/>
      <c r="M412" s="287"/>
    </row>
    <row r="413" spans="1:13" s="119" customFormat="1" ht="16.5">
      <c r="A413" s="42"/>
      <c r="B413" s="43"/>
      <c r="C413" s="30" t="s">
        <v>4</v>
      </c>
      <c r="D413" s="31" t="s">
        <v>3</v>
      </c>
      <c r="E413" s="224">
        <f>342*0.01</f>
        <v>3.42</v>
      </c>
      <c r="F413" s="44">
        <f>F412*E413</f>
        <v>61.22</v>
      </c>
      <c r="G413" s="280"/>
      <c r="H413" s="280"/>
      <c r="I413" s="280"/>
      <c r="J413" s="280"/>
      <c r="K413" s="280"/>
      <c r="L413" s="280"/>
      <c r="M413" s="281"/>
    </row>
    <row r="414" spans="1:13" s="119" customFormat="1" ht="31.5">
      <c r="A414" s="42"/>
      <c r="B414" s="43"/>
      <c r="C414" s="181" t="s">
        <v>269</v>
      </c>
      <c r="D414" s="31" t="s">
        <v>47</v>
      </c>
      <c r="E414" s="183">
        <f>113*0.01</f>
        <v>1.13</v>
      </c>
      <c r="F414" s="32">
        <f>E414*F412</f>
        <v>20.23</v>
      </c>
      <c r="G414" s="282"/>
      <c r="H414" s="282"/>
      <c r="I414" s="282"/>
      <c r="J414" s="282"/>
      <c r="K414" s="282"/>
      <c r="L414" s="282"/>
      <c r="M414" s="283"/>
    </row>
    <row r="415" spans="1:13" s="119" customFormat="1" ht="16.5">
      <c r="A415" s="42"/>
      <c r="B415" s="43"/>
      <c r="C415" s="29" t="s">
        <v>5</v>
      </c>
      <c r="D415" s="31"/>
      <c r="E415" s="44"/>
      <c r="F415" s="44"/>
      <c r="G415" s="280"/>
      <c r="H415" s="280"/>
      <c r="I415" s="280"/>
      <c r="J415" s="280"/>
      <c r="K415" s="280"/>
      <c r="L415" s="280"/>
      <c r="M415" s="281"/>
    </row>
    <row r="416" spans="1:13" s="119" customFormat="1" ht="16.5">
      <c r="A416" s="42"/>
      <c r="B416" s="43"/>
      <c r="C416" s="30" t="s">
        <v>125</v>
      </c>
      <c r="D416" s="133" t="s">
        <v>71</v>
      </c>
      <c r="E416" s="37"/>
      <c r="F416" s="32">
        <v>137.8</v>
      </c>
      <c r="G416" s="282"/>
      <c r="H416" s="282"/>
      <c r="I416" s="282"/>
      <c r="J416" s="282"/>
      <c r="K416" s="282"/>
      <c r="L416" s="282"/>
      <c r="M416" s="283"/>
    </row>
    <row r="417" spans="1:13" s="119" customFormat="1" ht="18">
      <c r="A417" s="42"/>
      <c r="B417" s="43"/>
      <c r="C417" s="30" t="s">
        <v>126</v>
      </c>
      <c r="D417" s="133" t="s">
        <v>27</v>
      </c>
      <c r="E417" s="178">
        <f>9.2*0.01</f>
        <v>0.092</v>
      </c>
      <c r="F417" s="32">
        <f>F412*E417</f>
        <v>1.65</v>
      </c>
      <c r="G417" s="282"/>
      <c r="H417" s="282"/>
      <c r="I417" s="282"/>
      <c r="J417" s="282"/>
      <c r="K417" s="282"/>
      <c r="L417" s="282"/>
      <c r="M417" s="283"/>
    </row>
    <row r="418" spans="1:13" s="119" customFormat="1" ht="18">
      <c r="A418" s="42"/>
      <c r="B418" s="240"/>
      <c r="C418" s="174" t="s">
        <v>255</v>
      </c>
      <c r="D418" s="241" t="s">
        <v>27</v>
      </c>
      <c r="E418" s="179">
        <f>1.93*0.01</f>
        <v>0.0193</v>
      </c>
      <c r="F418" s="183">
        <f>F412*E418</f>
        <v>0.35</v>
      </c>
      <c r="G418" s="282"/>
      <c r="H418" s="282"/>
      <c r="I418" s="282"/>
      <c r="J418" s="282"/>
      <c r="K418" s="282"/>
      <c r="L418" s="282"/>
      <c r="M418" s="283"/>
    </row>
    <row r="419" spans="1:13" s="160" customFormat="1" ht="47.25">
      <c r="A419" s="82"/>
      <c r="B419" s="79"/>
      <c r="C419" s="246" t="s">
        <v>290</v>
      </c>
      <c r="D419" s="79" t="s">
        <v>28</v>
      </c>
      <c r="E419" s="203">
        <v>2.5</v>
      </c>
      <c r="F419" s="204">
        <f>F412*E419</f>
        <v>44.75</v>
      </c>
      <c r="G419" s="290"/>
      <c r="H419" s="290"/>
      <c r="I419" s="290"/>
      <c r="J419" s="290"/>
      <c r="K419" s="290"/>
      <c r="L419" s="290"/>
      <c r="M419" s="291"/>
    </row>
    <row r="420" spans="1:13" s="160" customFormat="1" ht="15.75">
      <c r="A420" s="82">
        <v>7</v>
      </c>
      <c r="B420" s="162" t="s">
        <v>70</v>
      </c>
      <c r="C420" s="208" t="s">
        <v>127</v>
      </c>
      <c r="D420" s="207" t="s">
        <v>39</v>
      </c>
      <c r="E420" s="157"/>
      <c r="F420" s="203">
        <f>F424+F425+F426</f>
        <v>3</v>
      </c>
      <c r="G420" s="286"/>
      <c r="H420" s="286"/>
      <c r="I420" s="286"/>
      <c r="J420" s="286"/>
      <c r="K420" s="286"/>
      <c r="L420" s="286"/>
      <c r="M420" s="287"/>
    </row>
    <row r="421" spans="1:13" s="119" customFormat="1" ht="16.5">
      <c r="A421" s="42"/>
      <c r="B421" s="43"/>
      <c r="C421" s="30" t="s">
        <v>4</v>
      </c>
      <c r="D421" s="31" t="s">
        <v>25</v>
      </c>
      <c r="E421" s="32">
        <v>37.4</v>
      </c>
      <c r="F421" s="32">
        <f>F420*E421</f>
        <v>112.2</v>
      </c>
      <c r="G421" s="282"/>
      <c r="H421" s="282"/>
      <c r="I421" s="282"/>
      <c r="J421" s="282"/>
      <c r="K421" s="282"/>
      <c r="L421" s="282"/>
      <c r="M421" s="283"/>
    </row>
    <row r="422" spans="1:13" s="119" customFormat="1" ht="16.5">
      <c r="A422" s="42"/>
      <c r="B422" s="43"/>
      <c r="C422" s="30" t="s">
        <v>7</v>
      </c>
      <c r="D422" s="31" t="s">
        <v>32</v>
      </c>
      <c r="E422" s="32">
        <v>6.32</v>
      </c>
      <c r="F422" s="32">
        <f>F420*E422</f>
        <v>18.96</v>
      </c>
      <c r="G422" s="282"/>
      <c r="H422" s="282"/>
      <c r="I422" s="282"/>
      <c r="J422" s="282"/>
      <c r="K422" s="282"/>
      <c r="L422" s="282"/>
      <c r="M422" s="283"/>
    </row>
    <row r="423" spans="1:13" s="119" customFormat="1" ht="16.5">
      <c r="A423" s="42"/>
      <c r="B423" s="43"/>
      <c r="C423" s="29" t="s">
        <v>5</v>
      </c>
      <c r="D423" s="31"/>
      <c r="E423" s="32"/>
      <c r="F423" s="32"/>
      <c r="G423" s="282"/>
      <c r="H423" s="282"/>
      <c r="I423" s="282"/>
      <c r="J423" s="282"/>
      <c r="K423" s="282"/>
      <c r="L423" s="282"/>
      <c r="M423" s="283"/>
    </row>
    <row r="424" spans="1:13" s="119" customFormat="1" ht="16.5">
      <c r="A424" s="42"/>
      <c r="B424" s="43"/>
      <c r="C424" s="30" t="s">
        <v>195</v>
      </c>
      <c r="D424" s="31" t="s">
        <v>28</v>
      </c>
      <c r="E424" s="32"/>
      <c r="F424" s="37">
        <v>1</v>
      </c>
      <c r="G424" s="282"/>
      <c r="H424" s="282"/>
      <c r="I424" s="282"/>
      <c r="J424" s="282"/>
      <c r="K424" s="282"/>
      <c r="L424" s="282"/>
      <c r="M424" s="283"/>
    </row>
    <row r="425" spans="1:13" s="119" customFormat="1" ht="16.5">
      <c r="A425" s="42"/>
      <c r="B425" s="43"/>
      <c r="C425" s="30" t="s">
        <v>196</v>
      </c>
      <c r="D425" s="31" t="s">
        <v>28</v>
      </c>
      <c r="E425" s="32"/>
      <c r="F425" s="37">
        <v>0.3</v>
      </c>
      <c r="G425" s="282"/>
      <c r="H425" s="282"/>
      <c r="I425" s="282"/>
      <c r="J425" s="282"/>
      <c r="K425" s="282"/>
      <c r="L425" s="282"/>
      <c r="M425" s="283"/>
    </row>
    <row r="426" spans="1:13" s="119" customFormat="1" ht="16.5">
      <c r="A426" s="42"/>
      <c r="B426" s="43"/>
      <c r="C426" s="30" t="s">
        <v>197</v>
      </c>
      <c r="D426" s="31" t="s">
        <v>28</v>
      </c>
      <c r="E426" s="32"/>
      <c r="F426" s="37">
        <v>1.7</v>
      </c>
      <c r="G426" s="282"/>
      <c r="H426" s="282"/>
      <c r="I426" s="282"/>
      <c r="J426" s="282"/>
      <c r="K426" s="282"/>
      <c r="L426" s="282"/>
      <c r="M426" s="283"/>
    </row>
    <row r="427" spans="1:13" s="119" customFormat="1" ht="16.5">
      <c r="A427" s="42"/>
      <c r="B427" s="43"/>
      <c r="C427" s="30" t="s">
        <v>8</v>
      </c>
      <c r="D427" s="31" t="s">
        <v>32</v>
      </c>
      <c r="E427" s="32">
        <v>7.63</v>
      </c>
      <c r="F427" s="32">
        <f>F420*E427</f>
        <v>22.89</v>
      </c>
      <c r="G427" s="282"/>
      <c r="H427" s="282"/>
      <c r="I427" s="282"/>
      <c r="J427" s="282"/>
      <c r="K427" s="282"/>
      <c r="L427" s="282"/>
      <c r="M427" s="283"/>
    </row>
    <row r="428" spans="1:13" s="160" customFormat="1" ht="31.5">
      <c r="A428" s="210"/>
      <c r="B428" s="79"/>
      <c r="C428" s="246" t="s">
        <v>289</v>
      </c>
      <c r="D428" s="79" t="s">
        <v>28</v>
      </c>
      <c r="E428" s="203"/>
      <c r="F428" s="203">
        <f>F420</f>
        <v>3</v>
      </c>
      <c r="G428" s="290"/>
      <c r="H428" s="290"/>
      <c r="I428" s="290"/>
      <c r="J428" s="290"/>
      <c r="K428" s="290"/>
      <c r="L428" s="290"/>
      <c r="M428" s="291"/>
    </row>
    <row r="429" spans="1:13" s="160" customFormat="1" ht="31.5">
      <c r="A429" s="82">
        <v>8</v>
      </c>
      <c r="B429" s="155" t="s">
        <v>211</v>
      </c>
      <c r="C429" s="185" t="s">
        <v>261</v>
      </c>
      <c r="D429" s="157" t="s">
        <v>40</v>
      </c>
      <c r="E429" s="158" t="s">
        <v>46</v>
      </c>
      <c r="F429" s="159">
        <v>11</v>
      </c>
      <c r="G429" s="284"/>
      <c r="H429" s="284"/>
      <c r="I429" s="284"/>
      <c r="J429" s="284"/>
      <c r="K429" s="284"/>
      <c r="L429" s="284"/>
      <c r="M429" s="285"/>
    </row>
    <row r="430" spans="1:13" s="119" customFormat="1" ht="15.75">
      <c r="A430" s="28"/>
      <c r="B430" s="31"/>
      <c r="C430" s="45" t="s">
        <v>45</v>
      </c>
      <c r="D430" s="31" t="s">
        <v>106</v>
      </c>
      <c r="E430" s="33">
        <v>1.21</v>
      </c>
      <c r="F430" s="32">
        <f>F429*E430</f>
        <v>13.31</v>
      </c>
      <c r="G430" s="282"/>
      <c r="H430" s="282"/>
      <c r="I430" s="282"/>
      <c r="J430" s="282"/>
      <c r="K430" s="282"/>
      <c r="L430" s="282"/>
      <c r="M430" s="283"/>
    </row>
    <row r="431" spans="1:249" s="119" customFormat="1" ht="31.5">
      <c r="A431" s="225" t="s">
        <v>260</v>
      </c>
      <c r="B431" s="226" t="s">
        <v>257</v>
      </c>
      <c r="C431" s="227" t="s">
        <v>258</v>
      </c>
      <c r="D431" s="182" t="s">
        <v>40</v>
      </c>
      <c r="E431" s="166"/>
      <c r="F431" s="228">
        <f>F429</f>
        <v>11</v>
      </c>
      <c r="G431" s="282"/>
      <c r="H431" s="282"/>
      <c r="I431" s="282"/>
      <c r="J431" s="282"/>
      <c r="K431" s="282"/>
      <c r="L431" s="282"/>
      <c r="M431" s="285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</row>
    <row r="432" spans="1:249" s="119" customFormat="1" ht="15.75">
      <c r="A432" s="225"/>
      <c r="B432" s="229"/>
      <c r="C432" s="181" t="s">
        <v>45</v>
      </c>
      <c r="D432" s="182" t="s">
        <v>42</v>
      </c>
      <c r="E432" s="178">
        <f>13.4*0.01</f>
        <v>0.134</v>
      </c>
      <c r="F432" s="183">
        <f>E432*F431</f>
        <v>1.47</v>
      </c>
      <c r="G432" s="282"/>
      <c r="H432" s="282"/>
      <c r="I432" s="282"/>
      <c r="J432" s="282"/>
      <c r="K432" s="282"/>
      <c r="L432" s="282"/>
      <c r="M432" s="283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</row>
    <row r="433" spans="1:249" s="119" customFormat="1" ht="15.75">
      <c r="A433" s="225"/>
      <c r="B433" s="229"/>
      <c r="C433" s="181" t="s">
        <v>259</v>
      </c>
      <c r="D433" s="182" t="s">
        <v>47</v>
      </c>
      <c r="E433" s="166">
        <f>13*0.01</f>
        <v>0.13</v>
      </c>
      <c r="F433" s="183">
        <f>E433*F431</f>
        <v>1.43</v>
      </c>
      <c r="G433" s="282"/>
      <c r="H433" s="282"/>
      <c r="I433" s="282"/>
      <c r="J433" s="282"/>
      <c r="K433" s="282"/>
      <c r="L433" s="282"/>
      <c r="M433" s="283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</row>
    <row r="434" spans="1:13" s="160" customFormat="1" ht="63">
      <c r="A434" s="82">
        <v>9</v>
      </c>
      <c r="B434" s="162" t="s">
        <v>69</v>
      </c>
      <c r="C434" s="88" t="s">
        <v>199</v>
      </c>
      <c r="D434" s="207" t="s">
        <v>244</v>
      </c>
      <c r="E434" s="157"/>
      <c r="F434" s="204">
        <v>1.8</v>
      </c>
      <c r="G434" s="286"/>
      <c r="H434" s="286"/>
      <c r="I434" s="286"/>
      <c r="J434" s="286"/>
      <c r="K434" s="286"/>
      <c r="L434" s="286"/>
      <c r="M434" s="287"/>
    </row>
    <row r="435" spans="1:13" s="119" customFormat="1" ht="16.5">
      <c r="A435" s="42"/>
      <c r="B435" s="43"/>
      <c r="C435" s="30" t="s">
        <v>4</v>
      </c>
      <c r="D435" s="31" t="s">
        <v>3</v>
      </c>
      <c r="E435" s="33">
        <v>0.89</v>
      </c>
      <c r="F435" s="44">
        <f>F434*E435</f>
        <v>1.6</v>
      </c>
      <c r="G435" s="280"/>
      <c r="H435" s="280"/>
      <c r="I435" s="280"/>
      <c r="J435" s="280"/>
      <c r="K435" s="280"/>
      <c r="L435" s="280"/>
      <c r="M435" s="281"/>
    </row>
    <row r="436" spans="1:13" s="119" customFormat="1" ht="16.5">
      <c r="A436" s="42"/>
      <c r="B436" s="43"/>
      <c r="C436" s="30" t="s">
        <v>7</v>
      </c>
      <c r="D436" s="31" t="s">
        <v>0</v>
      </c>
      <c r="E436" s="32">
        <v>0.37</v>
      </c>
      <c r="F436" s="44">
        <f>F434*E436</f>
        <v>0.67</v>
      </c>
      <c r="G436" s="280"/>
      <c r="H436" s="280"/>
      <c r="I436" s="280"/>
      <c r="J436" s="280"/>
      <c r="K436" s="280"/>
      <c r="L436" s="280"/>
      <c r="M436" s="281"/>
    </row>
    <row r="437" spans="1:13" s="119" customFormat="1" ht="16.5">
      <c r="A437" s="42"/>
      <c r="B437" s="43"/>
      <c r="C437" s="29" t="s">
        <v>5</v>
      </c>
      <c r="D437" s="31"/>
      <c r="E437" s="44"/>
      <c r="F437" s="44"/>
      <c r="G437" s="280"/>
      <c r="H437" s="280"/>
      <c r="I437" s="280"/>
      <c r="J437" s="280"/>
      <c r="K437" s="280"/>
      <c r="L437" s="280"/>
      <c r="M437" s="281"/>
    </row>
    <row r="438" spans="1:13" s="119" customFormat="1" ht="16.5">
      <c r="A438" s="42"/>
      <c r="B438" s="43"/>
      <c r="C438" s="30" t="s">
        <v>34</v>
      </c>
      <c r="D438" s="31" t="s">
        <v>40</v>
      </c>
      <c r="E438" s="44">
        <v>1.15</v>
      </c>
      <c r="F438" s="44">
        <f>F434*E438</f>
        <v>2.07</v>
      </c>
      <c r="G438" s="280"/>
      <c r="H438" s="280"/>
      <c r="I438" s="280"/>
      <c r="J438" s="280"/>
      <c r="K438" s="280"/>
      <c r="L438" s="280"/>
      <c r="M438" s="281"/>
    </row>
    <row r="439" spans="1:13" s="119" customFormat="1" ht="16.5">
      <c r="A439" s="42"/>
      <c r="B439" s="43"/>
      <c r="C439" s="30" t="s">
        <v>8</v>
      </c>
      <c r="D439" s="31" t="s">
        <v>0</v>
      </c>
      <c r="E439" s="224">
        <v>0.02</v>
      </c>
      <c r="F439" s="44">
        <f>F434*E439</f>
        <v>0.04</v>
      </c>
      <c r="G439" s="280"/>
      <c r="H439" s="280"/>
      <c r="I439" s="280"/>
      <c r="J439" s="280"/>
      <c r="K439" s="280"/>
      <c r="L439" s="280"/>
      <c r="M439" s="281"/>
    </row>
    <row r="440" spans="1:13" s="160" customFormat="1" ht="31.5">
      <c r="A440" s="82"/>
      <c r="B440" s="79"/>
      <c r="C440" s="246" t="s">
        <v>288</v>
      </c>
      <c r="D440" s="79" t="s">
        <v>39</v>
      </c>
      <c r="E440" s="203">
        <v>1.6</v>
      </c>
      <c r="F440" s="204">
        <f>F438*E440</f>
        <v>3.31</v>
      </c>
      <c r="G440" s="290"/>
      <c r="H440" s="290"/>
      <c r="I440" s="290"/>
      <c r="J440" s="290"/>
      <c r="K440" s="290"/>
      <c r="L440" s="290"/>
      <c r="M440" s="291"/>
    </row>
    <row r="441" spans="1:13" s="119" customFormat="1" ht="15.75">
      <c r="A441" s="28"/>
      <c r="B441" s="29"/>
      <c r="C441" s="39" t="s">
        <v>212</v>
      </c>
      <c r="D441" s="31"/>
      <c r="E441" s="32"/>
      <c r="F441" s="32"/>
      <c r="G441" s="282"/>
      <c r="H441" s="282"/>
      <c r="I441" s="282"/>
      <c r="J441" s="282"/>
      <c r="K441" s="282"/>
      <c r="L441" s="282"/>
      <c r="M441" s="283"/>
    </row>
    <row r="442" spans="1:13" s="160" customFormat="1" ht="47.25">
      <c r="A442" s="82">
        <v>1</v>
      </c>
      <c r="B442" s="163" t="s">
        <v>44</v>
      </c>
      <c r="C442" s="88" t="s">
        <v>174</v>
      </c>
      <c r="D442" s="157" t="s">
        <v>40</v>
      </c>
      <c r="E442" s="158" t="s">
        <v>46</v>
      </c>
      <c r="F442" s="159">
        <v>36.4</v>
      </c>
      <c r="G442" s="284"/>
      <c r="H442" s="284"/>
      <c r="I442" s="284"/>
      <c r="J442" s="284"/>
      <c r="K442" s="284"/>
      <c r="L442" s="284"/>
      <c r="M442" s="285"/>
    </row>
    <row r="443" spans="1:13" s="119" customFormat="1" ht="15.75">
      <c r="A443" s="28"/>
      <c r="B443" s="31"/>
      <c r="C443" s="45" t="s">
        <v>45</v>
      </c>
      <c r="D443" s="31" t="s">
        <v>42</v>
      </c>
      <c r="E443" s="37">
        <v>0.02</v>
      </c>
      <c r="F443" s="32">
        <f>E443*F442</f>
        <v>0.73</v>
      </c>
      <c r="G443" s="282"/>
      <c r="H443" s="282"/>
      <c r="I443" s="282"/>
      <c r="J443" s="282"/>
      <c r="K443" s="282"/>
      <c r="L443" s="282"/>
      <c r="M443" s="283"/>
    </row>
    <row r="444" spans="1:13" s="119" customFormat="1" ht="31.5">
      <c r="A444" s="28"/>
      <c r="B444" s="31"/>
      <c r="C444" s="181" t="s">
        <v>241</v>
      </c>
      <c r="D444" s="31" t="s">
        <v>47</v>
      </c>
      <c r="E444" s="33">
        <v>0.0448</v>
      </c>
      <c r="F444" s="32">
        <f>E444*F442</f>
        <v>1.63</v>
      </c>
      <c r="G444" s="282"/>
      <c r="H444" s="282"/>
      <c r="I444" s="282"/>
      <c r="J444" s="282"/>
      <c r="K444" s="282"/>
      <c r="L444" s="282"/>
      <c r="M444" s="283"/>
    </row>
    <row r="445" spans="1:13" s="119" customFormat="1" ht="15.75">
      <c r="A445" s="28"/>
      <c r="B445" s="29"/>
      <c r="C445" s="45" t="s">
        <v>48</v>
      </c>
      <c r="D445" s="31" t="s">
        <v>0</v>
      </c>
      <c r="E445" s="34">
        <v>0.0021</v>
      </c>
      <c r="F445" s="32">
        <f>F442*E445</f>
        <v>0.08</v>
      </c>
      <c r="G445" s="282"/>
      <c r="H445" s="282"/>
      <c r="I445" s="282"/>
      <c r="J445" s="282"/>
      <c r="K445" s="282"/>
      <c r="L445" s="282"/>
      <c r="M445" s="283"/>
    </row>
    <row r="446" spans="1:249" s="119" customFormat="1" ht="15.75">
      <c r="A446" s="28"/>
      <c r="B446" s="189"/>
      <c r="C446" s="181" t="s">
        <v>240</v>
      </c>
      <c r="D446" s="182" t="s">
        <v>40</v>
      </c>
      <c r="E446" s="179">
        <f>0.05*0.001</f>
        <v>5E-05</v>
      </c>
      <c r="F446" s="183">
        <f>E446*F442</f>
        <v>0</v>
      </c>
      <c r="G446" s="282"/>
      <c r="H446" s="282"/>
      <c r="I446" s="282"/>
      <c r="J446" s="282"/>
      <c r="K446" s="282"/>
      <c r="L446" s="282"/>
      <c r="M446" s="283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</row>
    <row r="447" spans="1:13" s="160" customFormat="1" ht="31.5">
      <c r="A447" s="82">
        <v>2</v>
      </c>
      <c r="B447" s="155" t="s">
        <v>159</v>
      </c>
      <c r="C447" s="156" t="s">
        <v>160</v>
      </c>
      <c r="D447" s="157" t="s">
        <v>40</v>
      </c>
      <c r="E447" s="158" t="s">
        <v>46</v>
      </c>
      <c r="F447" s="159">
        <v>4</v>
      </c>
      <c r="G447" s="284"/>
      <c r="H447" s="284"/>
      <c r="I447" s="284"/>
      <c r="J447" s="284"/>
      <c r="K447" s="284"/>
      <c r="L447" s="284"/>
      <c r="M447" s="285"/>
    </row>
    <row r="448" spans="1:13" s="119" customFormat="1" ht="15.75">
      <c r="A448" s="28"/>
      <c r="B448" s="31"/>
      <c r="C448" s="45" t="s">
        <v>45</v>
      </c>
      <c r="D448" s="31" t="s">
        <v>106</v>
      </c>
      <c r="E448" s="33">
        <v>2.06</v>
      </c>
      <c r="F448" s="32">
        <f>F447*E448</f>
        <v>8.24</v>
      </c>
      <c r="G448" s="282"/>
      <c r="H448" s="282"/>
      <c r="I448" s="282"/>
      <c r="J448" s="282"/>
      <c r="K448" s="282"/>
      <c r="L448" s="282"/>
      <c r="M448" s="283"/>
    </row>
    <row r="449" spans="1:13" s="160" customFormat="1" ht="31.5">
      <c r="A449" s="82">
        <v>3</v>
      </c>
      <c r="B449" s="167" t="s">
        <v>229</v>
      </c>
      <c r="C449" s="156" t="s">
        <v>107</v>
      </c>
      <c r="D449" s="157" t="s">
        <v>40</v>
      </c>
      <c r="E449" s="158" t="s">
        <v>46</v>
      </c>
      <c r="F449" s="159">
        <f>F447</f>
        <v>4</v>
      </c>
      <c r="G449" s="284"/>
      <c r="H449" s="284"/>
      <c r="I449" s="284"/>
      <c r="J449" s="284"/>
      <c r="K449" s="284"/>
      <c r="L449" s="284"/>
      <c r="M449" s="285"/>
    </row>
    <row r="450" spans="1:13" s="119" customFormat="1" ht="15.75">
      <c r="A450" s="28"/>
      <c r="B450" s="31"/>
      <c r="C450" s="45" t="s">
        <v>45</v>
      </c>
      <c r="D450" s="31" t="s">
        <v>106</v>
      </c>
      <c r="E450" s="166">
        <v>1.54</v>
      </c>
      <c r="F450" s="32">
        <f>F449*E450</f>
        <v>6.16</v>
      </c>
      <c r="G450" s="282"/>
      <c r="H450" s="282"/>
      <c r="I450" s="282"/>
      <c r="J450" s="282"/>
      <c r="K450" s="282"/>
      <c r="L450" s="282"/>
      <c r="M450" s="283"/>
    </row>
    <row r="451" spans="1:13" s="160" customFormat="1" ht="31.5">
      <c r="A451" s="82">
        <v>4</v>
      </c>
      <c r="B451" s="80"/>
      <c r="C451" s="156" t="s">
        <v>162</v>
      </c>
      <c r="D451" s="157" t="s">
        <v>39</v>
      </c>
      <c r="E451" s="159">
        <v>1.95</v>
      </c>
      <c r="F451" s="159">
        <f>(F442+F449)*E451</f>
        <v>78.78</v>
      </c>
      <c r="G451" s="284"/>
      <c r="H451" s="284"/>
      <c r="I451" s="284"/>
      <c r="J451" s="284"/>
      <c r="K451" s="284"/>
      <c r="L451" s="284"/>
      <c r="M451" s="285"/>
    </row>
    <row r="452" spans="1:13" s="160" customFormat="1" ht="63">
      <c r="A452" s="82">
        <v>5</v>
      </c>
      <c r="B452" s="202" t="s">
        <v>49</v>
      </c>
      <c r="C452" s="156" t="s">
        <v>202</v>
      </c>
      <c r="D452" s="80" t="s">
        <v>40</v>
      </c>
      <c r="E452" s="164"/>
      <c r="F452" s="159">
        <v>40.5</v>
      </c>
      <c r="G452" s="288"/>
      <c r="H452" s="288"/>
      <c r="I452" s="288"/>
      <c r="J452" s="288"/>
      <c r="K452" s="288"/>
      <c r="L452" s="288"/>
      <c r="M452" s="289"/>
    </row>
    <row r="453" spans="1:13" s="119" customFormat="1" ht="15.75">
      <c r="A453" s="81"/>
      <c r="B453" s="128"/>
      <c r="C453" s="129" t="s">
        <v>50</v>
      </c>
      <c r="D453" s="127" t="s">
        <v>3</v>
      </c>
      <c r="E453" s="37">
        <v>0.15</v>
      </c>
      <c r="F453" s="32">
        <f>F452*E453</f>
        <v>6.08</v>
      </c>
      <c r="G453" s="282"/>
      <c r="H453" s="282"/>
      <c r="I453" s="282"/>
      <c r="J453" s="282"/>
      <c r="K453" s="282"/>
      <c r="L453" s="282"/>
      <c r="M453" s="283"/>
    </row>
    <row r="454" spans="1:13" s="119" customFormat="1" ht="31.5">
      <c r="A454" s="81"/>
      <c r="B454" s="128"/>
      <c r="C454" s="174" t="s">
        <v>230</v>
      </c>
      <c r="D454" s="127" t="s">
        <v>52</v>
      </c>
      <c r="E454" s="34">
        <v>0.0216</v>
      </c>
      <c r="F454" s="32">
        <f>F452*E454</f>
        <v>0.87</v>
      </c>
      <c r="G454" s="282"/>
      <c r="H454" s="282"/>
      <c r="I454" s="282"/>
      <c r="J454" s="282"/>
      <c r="K454" s="282"/>
      <c r="L454" s="282"/>
      <c r="M454" s="283"/>
    </row>
    <row r="455" spans="1:13" s="119" customFormat="1" ht="31.5">
      <c r="A455" s="81"/>
      <c r="B455" s="128"/>
      <c r="C455" s="206" t="s">
        <v>243</v>
      </c>
      <c r="D455" s="127" t="s">
        <v>52</v>
      </c>
      <c r="E455" s="34">
        <v>0.0273</v>
      </c>
      <c r="F455" s="183">
        <f>F452*E455</f>
        <v>1.11</v>
      </c>
      <c r="G455" s="282"/>
      <c r="H455" s="282"/>
      <c r="I455" s="282"/>
      <c r="J455" s="282"/>
      <c r="K455" s="282"/>
      <c r="L455" s="282"/>
      <c r="M455" s="283"/>
    </row>
    <row r="456" spans="1:13" s="119" customFormat="1" ht="31.5">
      <c r="A456" s="81"/>
      <c r="B456" s="128"/>
      <c r="C456" s="129" t="s">
        <v>53</v>
      </c>
      <c r="D456" s="127" t="s">
        <v>52</v>
      </c>
      <c r="E456" s="34">
        <v>0.0097</v>
      </c>
      <c r="F456" s="32">
        <f>F452*E456</f>
        <v>0.39</v>
      </c>
      <c r="G456" s="282"/>
      <c r="H456" s="282"/>
      <c r="I456" s="282"/>
      <c r="J456" s="282"/>
      <c r="K456" s="282"/>
      <c r="L456" s="282"/>
      <c r="M456" s="283"/>
    </row>
    <row r="457" spans="1:13" s="119" customFormat="1" ht="15.75">
      <c r="A457" s="81"/>
      <c r="B457" s="128"/>
      <c r="C457" s="29" t="s">
        <v>5</v>
      </c>
      <c r="D457" s="127"/>
      <c r="E457" s="34"/>
      <c r="F457" s="32"/>
      <c r="G457" s="282"/>
      <c r="H457" s="282"/>
      <c r="I457" s="282"/>
      <c r="J457" s="282"/>
      <c r="K457" s="282"/>
      <c r="L457" s="282"/>
      <c r="M457" s="283"/>
    </row>
    <row r="458" spans="1:13" s="119" customFormat="1" ht="15.75">
      <c r="A458" s="81"/>
      <c r="B458" s="128"/>
      <c r="C458" s="129" t="s">
        <v>34</v>
      </c>
      <c r="D458" s="127" t="s">
        <v>40</v>
      </c>
      <c r="E458" s="32">
        <v>1.22</v>
      </c>
      <c r="F458" s="32">
        <f>F452*E458</f>
        <v>49.41</v>
      </c>
      <c r="G458" s="282"/>
      <c r="H458" s="282"/>
      <c r="I458" s="282"/>
      <c r="J458" s="282"/>
      <c r="K458" s="282"/>
      <c r="L458" s="282"/>
      <c r="M458" s="283"/>
    </row>
    <row r="459" spans="1:13" s="119" customFormat="1" ht="15.75">
      <c r="A459" s="81"/>
      <c r="B459" s="128"/>
      <c r="C459" s="129" t="s">
        <v>6</v>
      </c>
      <c r="D459" s="127" t="s">
        <v>40</v>
      </c>
      <c r="E459" s="37">
        <v>0.07</v>
      </c>
      <c r="F459" s="32">
        <f>F452*E459</f>
        <v>2.84</v>
      </c>
      <c r="G459" s="282"/>
      <c r="H459" s="282"/>
      <c r="I459" s="282"/>
      <c r="J459" s="282"/>
      <c r="K459" s="282"/>
      <c r="L459" s="282"/>
      <c r="M459" s="283"/>
    </row>
    <row r="460" spans="1:13" s="160" customFormat="1" ht="31.5">
      <c r="A460" s="211"/>
      <c r="B460" s="79"/>
      <c r="C460" s="246" t="s">
        <v>287</v>
      </c>
      <c r="D460" s="79" t="s">
        <v>28</v>
      </c>
      <c r="E460" s="203">
        <v>1.6</v>
      </c>
      <c r="F460" s="204">
        <f>F458*E460</f>
        <v>79.06</v>
      </c>
      <c r="G460" s="290"/>
      <c r="H460" s="290"/>
      <c r="I460" s="290"/>
      <c r="J460" s="290"/>
      <c r="K460" s="290"/>
      <c r="L460" s="290"/>
      <c r="M460" s="291"/>
    </row>
    <row r="461" spans="1:13" s="119" customFormat="1" ht="15.75">
      <c r="A461" s="28"/>
      <c r="B461" s="29"/>
      <c r="C461" s="39" t="s">
        <v>209</v>
      </c>
      <c r="D461" s="31"/>
      <c r="E461" s="32"/>
      <c r="F461" s="32"/>
      <c r="G461" s="282"/>
      <c r="H461" s="282"/>
      <c r="I461" s="282"/>
      <c r="J461" s="282"/>
      <c r="K461" s="282"/>
      <c r="L461" s="282"/>
      <c r="M461" s="283"/>
    </row>
    <row r="462" spans="1:13" s="160" customFormat="1" ht="47.25">
      <c r="A462" s="82">
        <v>1</v>
      </c>
      <c r="B462" s="163" t="s">
        <v>44</v>
      </c>
      <c r="C462" s="88" t="s">
        <v>174</v>
      </c>
      <c r="D462" s="157" t="s">
        <v>40</v>
      </c>
      <c r="E462" s="158" t="s">
        <v>46</v>
      </c>
      <c r="F462" s="159">
        <v>366.8</v>
      </c>
      <c r="G462" s="284"/>
      <c r="H462" s="284"/>
      <c r="I462" s="284"/>
      <c r="J462" s="284"/>
      <c r="K462" s="284"/>
      <c r="L462" s="284"/>
      <c r="M462" s="285"/>
    </row>
    <row r="463" spans="1:13" s="119" customFormat="1" ht="15.75">
      <c r="A463" s="28"/>
      <c r="B463" s="31"/>
      <c r="C463" s="45" t="s">
        <v>45</v>
      </c>
      <c r="D463" s="31" t="s">
        <v>42</v>
      </c>
      <c r="E463" s="37">
        <v>0.02</v>
      </c>
      <c r="F463" s="32">
        <f>E463*F462</f>
        <v>7.34</v>
      </c>
      <c r="G463" s="282"/>
      <c r="H463" s="282"/>
      <c r="I463" s="282"/>
      <c r="J463" s="282"/>
      <c r="K463" s="282"/>
      <c r="L463" s="282"/>
      <c r="M463" s="283"/>
    </row>
    <row r="464" spans="1:13" s="119" customFormat="1" ht="31.5">
      <c r="A464" s="28"/>
      <c r="B464" s="31"/>
      <c r="C464" s="181" t="s">
        <v>241</v>
      </c>
      <c r="D464" s="31" t="s">
        <v>47</v>
      </c>
      <c r="E464" s="33">
        <v>0.0448</v>
      </c>
      <c r="F464" s="32">
        <f>E464*F462</f>
        <v>16.43</v>
      </c>
      <c r="G464" s="282"/>
      <c r="H464" s="282"/>
      <c r="I464" s="282"/>
      <c r="J464" s="282"/>
      <c r="K464" s="282"/>
      <c r="L464" s="282"/>
      <c r="M464" s="283"/>
    </row>
    <row r="465" spans="1:13" s="119" customFormat="1" ht="15.75">
      <c r="A465" s="28"/>
      <c r="B465" s="29"/>
      <c r="C465" s="181" t="s">
        <v>48</v>
      </c>
      <c r="D465" s="182" t="s">
        <v>0</v>
      </c>
      <c r="E465" s="178">
        <v>0.0021</v>
      </c>
      <c r="F465" s="183">
        <f>F462*E465</f>
        <v>0.77</v>
      </c>
      <c r="G465" s="282"/>
      <c r="H465" s="282"/>
      <c r="I465" s="282"/>
      <c r="J465" s="282"/>
      <c r="K465" s="282"/>
      <c r="L465" s="282"/>
      <c r="M465" s="283"/>
    </row>
    <row r="466" spans="1:249" s="119" customFormat="1" ht="15.75">
      <c r="A466" s="28"/>
      <c r="B466" s="189"/>
      <c r="C466" s="181" t="s">
        <v>240</v>
      </c>
      <c r="D466" s="182" t="s">
        <v>40</v>
      </c>
      <c r="E466" s="179">
        <f>0.05*0.001</f>
        <v>5E-05</v>
      </c>
      <c r="F466" s="183">
        <f>E466*F462</f>
        <v>0.02</v>
      </c>
      <c r="G466" s="282"/>
      <c r="H466" s="282"/>
      <c r="I466" s="282"/>
      <c r="J466" s="282"/>
      <c r="K466" s="282"/>
      <c r="L466" s="282"/>
      <c r="M466" s="283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</row>
    <row r="467" spans="1:13" s="160" customFormat="1" ht="31.5">
      <c r="A467" s="82">
        <v>2</v>
      </c>
      <c r="B467" s="155" t="s">
        <v>159</v>
      </c>
      <c r="C467" s="156" t="s">
        <v>160</v>
      </c>
      <c r="D467" s="157" t="s">
        <v>40</v>
      </c>
      <c r="E467" s="158" t="s">
        <v>46</v>
      </c>
      <c r="F467" s="159">
        <v>40.8</v>
      </c>
      <c r="G467" s="284"/>
      <c r="H467" s="284"/>
      <c r="I467" s="284"/>
      <c r="J467" s="284"/>
      <c r="K467" s="284"/>
      <c r="L467" s="284"/>
      <c r="M467" s="285"/>
    </row>
    <row r="468" spans="1:13" s="119" customFormat="1" ht="15.75">
      <c r="A468" s="28"/>
      <c r="B468" s="31"/>
      <c r="C468" s="45" t="s">
        <v>45</v>
      </c>
      <c r="D468" s="31" t="s">
        <v>106</v>
      </c>
      <c r="E468" s="33">
        <v>2.06</v>
      </c>
      <c r="F468" s="32">
        <f>F467*E468</f>
        <v>84.05</v>
      </c>
      <c r="G468" s="282"/>
      <c r="H468" s="282"/>
      <c r="I468" s="282"/>
      <c r="J468" s="282"/>
      <c r="K468" s="282"/>
      <c r="L468" s="282"/>
      <c r="M468" s="283"/>
    </row>
    <row r="469" spans="1:13" s="160" customFormat="1" ht="31.5">
      <c r="A469" s="82">
        <v>3</v>
      </c>
      <c r="B469" s="167" t="s">
        <v>229</v>
      </c>
      <c r="C469" s="156" t="s">
        <v>107</v>
      </c>
      <c r="D469" s="157" t="s">
        <v>40</v>
      </c>
      <c r="E469" s="158" t="s">
        <v>46</v>
      </c>
      <c r="F469" s="159">
        <f>F467</f>
        <v>40.8</v>
      </c>
      <c r="G469" s="284"/>
      <c r="H469" s="284"/>
      <c r="I469" s="284"/>
      <c r="J469" s="284"/>
      <c r="K469" s="284"/>
      <c r="L469" s="284"/>
      <c r="M469" s="285"/>
    </row>
    <row r="470" spans="1:13" s="119" customFormat="1" ht="15.75">
      <c r="A470" s="28"/>
      <c r="B470" s="31"/>
      <c r="C470" s="45" t="s">
        <v>45</v>
      </c>
      <c r="D470" s="31" t="s">
        <v>106</v>
      </c>
      <c r="E470" s="166">
        <v>1.54</v>
      </c>
      <c r="F470" s="32">
        <f>F469*E470</f>
        <v>62.83</v>
      </c>
      <c r="G470" s="282"/>
      <c r="H470" s="282"/>
      <c r="I470" s="282"/>
      <c r="J470" s="282"/>
      <c r="K470" s="282"/>
      <c r="L470" s="282"/>
      <c r="M470" s="283"/>
    </row>
    <row r="471" spans="1:13" s="160" customFormat="1" ht="31.5">
      <c r="A471" s="82">
        <v>4</v>
      </c>
      <c r="B471" s="80"/>
      <c r="C471" s="156" t="s">
        <v>162</v>
      </c>
      <c r="D471" s="157" t="s">
        <v>39</v>
      </c>
      <c r="E471" s="159">
        <v>1.95</v>
      </c>
      <c r="F471" s="159">
        <f>(F462+F469)*E471</f>
        <v>794.82</v>
      </c>
      <c r="G471" s="284"/>
      <c r="H471" s="284"/>
      <c r="I471" s="284"/>
      <c r="J471" s="284"/>
      <c r="K471" s="284"/>
      <c r="L471" s="284"/>
      <c r="M471" s="285"/>
    </row>
    <row r="472" spans="1:13" s="160" customFormat="1" ht="47.25">
      <c r="A472" s="82">
        <v>5</v>
      </c>
      <c r="B472" s="202" t="s">
        <v>49</v>
      </c>
      <c r="C472" s="156" t="s">
        <v>115</v>
      </c>
      <c r="D472" s="80" t="s">
        <v>40</v>
      </c>
      <c r="E472" s="164"/>
      <c r="F472" s="159">
        <v>203.8</v>
      </c>
      <c r="G472" s="288"/>
      <c r="H472" s="288"/>
      <c r="I472" s="288"/>
      <c r="J472" s="288"/>
      <c r="K472" s="288"/>
      <c r="L472" s="288"/>
      <c r="M472" s="289"/>
    </row>
    <row r="473" spans="1:13" s="119" customFormat="1" ht="15.75">
      <c r="A473" s="81"/>
      <c r="B473" s="128"/>
      <c r="C473" s="129" t="s">
        <v>50</v>
      </c>
      <c r="D473" s="127" t="s">
        <v>3</v>
      </c>
      <c r="E473" s="37">
        <v>0.15</v>
      </c>
      <c r="F473" s="32">
        <f>F472*E473</f>
        <v>30.57</v>
      </c>
      <c r="G473" s="282"/>
      <c r="H473" s="282"/>
      <c r="I473" s="282"/>
      <c r="J473" s="282"/>
      <c r="K473" s="282"/>
      <c r="L473" s="282"/>
      <c r="M473" s="283"/>
    </row>
    <row r="474" spans="1:13" s="119" customFormat="1" ht="31.5">
      <c r="A474" s="81"/>
      <c r="B474" s="128"/>
      <c r="C474" s="174" t="s">
        <v>230</v>
      </c>
      <c r="D474" s="127" t="s">
        <v>52</v>
      </c>
      <c r="E474" s="34">
        <v>0.0216</v>
      </c>
      <c r="F474" s="32">
        <f>F472*E474</f>
        <v>4.4</v>
      </c>
      <c r="G474" s="282"/>
      <c r="H474" s="282"/>
      <c r="I474" s="282"/>
      <c r="J474" s="282"/>
      <c r="K474" s="282"/>
      <c r="L474" s="282"/>
      <c r="M474" s="283"/>
    </row>
    <row r="475" spans="1:13" s="119" customFormat="1" ht="31.5">
      <c r="A475" s="81"/>
      <c r="B475" s="128"/>
      <c r="C475" s="206" t="s">
        <v>243</v>
      </c>
      <c r="D475" s="127" t="s">
        <v>52</v>
      </c>
      <c r="E475" s="34">
        <v>0.0273</v>
      </c>
      <c r="F475" s="183">
        <f>F472*E475</f>
        <v>5.56</v>
      </c>
      <c r="G475" s="282"/>
      <c r="H475" s="282"/>
      <c r="I475" s="282"/>
      <c r="J475" s="282"/>
      <c r="K475" s="282"/>
      <c r="L475" s="282"/>
      <c r="M475" s="283"/>
    </row>
    <row r="476" spans="1:13" s="119" customFormat="1" ht="31.5">
      <c r="A476" s="81"/>
      <c r="B476" s="128"/>
      <c r="C476" s="129" t="s">
        <v>53</v>
      </c>
      <c r="D476" s="127" t="s">
        <v>52</v>
      </c>
      <c r="E476" s="34">
        <v>0.0097</v>
      </c>
      <c r="F476" s="32">
        <f>F472*E476</f>
        <v>1.98</v>
      </c>
      <c r="G476" s="282"/>
      <c r="H476" s="282"/>
      <c r="I476" s="282"/>
      <c r="J476" s="282"/>
      <c r="K476" s="282"/>
      <c r="L476" s="282"/>
      <c r="M476" s="283"/>
    </row>
    <row r="477" spans="1:13" s="119" customFormat="1" ht="15.75">
      <c r="A477" s="81"/>
      <c r="B477" s="128"/>
      <c r="C477" s="29" t="s">
        <v>5</v>
      </c>
      <c r="D477" s="127"/>
      <c r="E477" s="34"/>
      <c r="F477" s="32"/>
      <c r="G477" s="282"/>
      <c r="H477" s="282"/>
      <c r="I477" s="282"/>
      <c r="J477" s="282"/>
      <c r="K477" s="282"/>
      <c r="L477" s="282"/>
      <c r="M477" s="283"/>
    </row>
    <row r="478" spans="1:13" s="119" customFormat="1" ht="15.75">
      <c r="A478" s="81"/>
      <c r="B478" s="128"/>
      <c r="C478" s="129" t="s">
        <v>34</v>
      </c>
      <c r="D478" s="127" t="s">
        <v>40</v>
      </c>
      <c r="E478" s="32">
        <v>1.22</v>
      </c>
      <c r="F478" s="32">
        <f>F472*E478</f>
        <v>248.64</v>
      </c>
      <c r="G478" s="282"/>
      <c r="H478" s="282"/>
      <c r="I478" s="282"/>
      <c r="J478" s="282"/>
      <c r="K478" s="282"/>
      <c r="L478" s="282"/>
      <c r="M478" s="283"/>
    </row>
    <row r="479" spans="1:13" s="119" customFormat="1" ht="15.75">
      <c r="A479" s="81"/>
      <c r="B479" s="128"/>
      <c r="C479" s="129" t="s">
        <v>6</v>
      </c>
      <c r="D479" s="127" t="s">
        <v>40</v>
      </c>
      <c r="E479" s="37">
        <v>0.07</v>
      </c>
      <c r="F479" s="32">
        <f>F472*E479</f>
        <v>14.27</v>
      </c>
      <c r="G479" s="282"/>
      <c r="H479" s="282"/>
      <c r="I479" s="282"/>
      <c r="J479" s="282"/>
      <c r="K479" s="282"/>
      <c r="L479" s="282"/>
      <c r="M479" s="283"/>
    </row>
    <row r="480" spans="1:13" s="160" customFormat="1" ht="31.5">
      <c r="A480" s="211"/>
      <c r="B480" s="79"/>
      <c r="C480" s="246" t="s">
        <v>287</v>
      </c>
      <c r="D480" s="79" t="s">
        <v>28</v>
      </c>
      <c r="E480" s="203"/>
      <c r="F480" s="204">
        <f>F478*1.6</f>
        <v>397.82</v>
      </c>
      <c r="G480" s="290"/>
      <c r="H480" s="290"/>
      <c r="I480" s="290"/>
      <c r="J480" s="290"/>
      <c r="K480" s="290"/>
      <c r="L480" s="290"/>
      <c r="M480" s="291"/>
    </row>
    <row r="481" spans="1:13" s="160" customFormat="1" ht="47.25">
      <c r="A481" s="82">
        <v>6</v>
      </c>
      <c r="B481" s="230" t="s">
        <v>262</v>
      </c>
      <c r="C481" s="156" t="s">
        <v>248</v>
      </c>
      <c r="D481" s="80" t="s">
        <v>41</v>
      </c>
      <c r="E481" s="164"/>
      <c r="F481" s="159">
        <v>1019</v>
      </c>
      <c r="G481" s="288"/>
      <c r="H481" s="288"/>
      <c r="I481" s="288"/>
      <c r="J481" s="288"/>
      <c r="K481" s="288"/>
      <c r="L481" s="288"/>
      <c r="M481" s="289"/>
    </row>
    <row r="482" spans="1:13" s="119" customFormat="1" ht="15.75">
      <c r="A482" s="81"/>
      <c r="B482" s="128"/>
      <c r="C482" s="129" t="s">
        <v>50</v>
      </c>
      <c r="D482" s="127" t="s">
        <v>3</v>
      </c>
      <c r="E482" s="37">
        <v>0.033</v>
      </c>
      <c r="F482" s="32">
        <f>F481*E482</f>
        <v>33.63</v>
      </c>
      <c r="G482" s="282"/>
      <c r="H482" s="282"/>
      <c r="I482" s="282"/>
      <c r="J482" s="282"/>
      <c r="K482" s="282"/>
      <c r="L482" s="282"/>
      <c r="M482" s="283"/>
    </row>
    <row r="483" spans="1:13" s="119" customFormat="1" ht="31.5">
      <c r="A483" s="81"/>
      <c r="B483" s="128"/>
      <c r="C483" s="174" t="s">
        <v>230</v>
      </c>
      <c r="D483" s="127" t="s">
        <v>52</v>
      </c>
      <c r="E483" s="38">
        <v>0.00191</v>
      </c>
      <c r="F483" s="32">
        <f>F481*E483</f>
        <v>1.95</v>
      </c>
      <c r="G483" s="282"/>
      <c r="H483" s="282"/>
      <c r="I483" s="282"/>
      <c r="J483" s="282"/>
      <c r="K483" s="282"/>
      <c r="L483" s="282"/>
      <c r="M483" s="283"/>
    </row>
    <row r="484" spans="1:13" s="119" customFormat="1" ht="15.75">
      <c r="A484" s="81"/>
      <c r="B484" s="128"/>
      <c r="C484" s="129" t="s">
        <v>54</v>
      </c>
      <c r="D484" s="127" t="s">
        <v>52</v>
      </c>
      <c r="E484" s="34">
        <v>0.0112</v>
      </c>
      <c r="F484" s="32">
        <f>F481*E484</f>
        <v>11.41</v>
      </c>
      <c r="G484" s="282"/>
      <c r="H484" s="282"/>
      <c r="I484" s="282"/>
      <c r="J484" s="282"/>
      <c r="K484" s="282"/>
      <c r="L484" s="282"/>
      <c r="M484" s="283"/>
    </row>
    <row r="485" spans="1:13" s="119" customFormat="1" ht="15.75">
      <c r="A485" s="81"/>
      <c r="B485" s="128"/>
      <c r="C485" s="129" t="s">
        <v>55</v>
      </c>
      <c r="D485" s="127" t="s">
        <v>52</v>
      </c>
      <c r="E485" s="34">
        <v>0.0248</v>
      </c>
      <c r="F485" s="183">
        <f>F481*E485</f>
        <v>25.27</v>
      </c>
      <c r="G485" s="282"/>
      <c r="H485" s="282"/>
      <c r="I485" s="282"/>
      <c r="J485" s="282"/>
      <c r="K485" s="282"/>
      <c r="L485" s="282"/>
      <c r="M485" s="283"/>
    </row>
    <row r="486" spans="1:13" s="119" customFormat="1" ht="31.5">
      <c r="A486" s="81"/>
      <c r="B486" s="128"/>
      <c r="C486" s="129" t="s">
        <v>53</v>
      </c>
      <c r="D486" s="127" t="s">
        <v>52</v>
      </c>
      <c r="E486" s="179">
        <v>0.00414</v>
      </c>
      <c r="F486" s="32">
        <f>F481*E486</f>
        <v>4.22</v>
      </c>
      <c r="G486" s="282"/>
      <c r="H486" s="282"/>
      <c r="I486" s="282"/>
      <c r="J486" s="282"/>
      <c r="K486" s="282"/>
      <c r="L486" s="282"/>
      <c r="M486" s="283"/>
    </row>
    <row r="487" spans="1:13" s="119" customFormat="1" ht="15.75">
      <c r="A487" s="81"/>
      <c r="B487" s="128"/>
      <c r="C487" s="129" t="s">
        <v>56</v>
      </c>
      <c r="D487" s="127" t="s">
        <v>52</v>
      </c>
      <c r="E487" s="179">
        <v>0.00053</v>
      </c>
      <c r="F487" s="32">
        <f>F481*E487</f>
        <v>0.54</v>
      </c>
      <c r="G487" s="282"/>
      <c r="H487" s="282"/>
      <c r="I487" s="282"/>
      <c r="J487" s="282"/>
      <c r="K487" s="282"/>
      <c r="L487" s="282"/>
      <c r="M487" s="283"/>
    </row>
    <row r="488" spans="1:13" s="119" customFormat="1" ht="15.75">
      <c r="A488" s="81"/>
      <c r="B488" s="128"/>
      <c r="C488" s="29" t="s">
        <v>5</v>
      </c>
      <c r="D488" s="127"/>
      <c r="E488" s="34"/>
      <c r="F488" s="32"/>
      <c r="G488" s="282"/>
      <c r="H488" s="282"/>
      <c r="I488" s="282"/>
      <c r="J488" s="282"/>
      <c r="K488" s="282"/>
      <c r="L488" s="282"/>
      <c r="M488" s="283"/>
    </row>
    <row r="489" spans="1:13" s="119" customFormat="1" ht="15.75">
      <c r="A489" s="81"/>
      <c r="B489" s="128"/>
      <c r="C489" s="129" t="s">
        <v>57</v>
      </c>
      <c r="D489" s="127" t="s">
        <v>40</v>
      </c>
      <c r="E489" s="37">
        <v>0.141</v>
      </c>
      <c r="F489" s="32">
        <f>F481*E489</f>
        <v>143.68</v>
      </c>
      <c r="G489" s="282"/>
      <c r="H489" s="282"/>
      <c r="I489" s="282"/>
      <c r="J489" s="282"/>
      <c r="K489" s="282"/>
      <c r="L489" s="282"/>
      <c r="M489" s="283"/>
    </row>
    <row r="490" spans="1:13" s="119" customFormat="1" ht="15.75">
      <c r="A490" s="81"/>
      <c r="B490" s="128"/>
      <c r="C490" s="129" t="s">
        <v>6</v>
      </c>
      <c r="D490" s="127" t="s">
        <v>40</v>
      </c>
      <c r="E490" s="37">
        <v>0.03</v>
      </c>
      <c r="F490" s="32">
        <f>F481*E490</f>
        <v>30.57</v>
      </c>
      <c r="G490" s="282"/>
      <c r="H490" s="282"/>
      <c r="I490" s="282"/>
      <c r="J490" s="282"/>
      <c r="K490" s="282"/>
      <c r="L490" s="282"/>
      <c r="M490" s="283"/>
    </row>
    <row r="491" spans="1:13" s="160" customFormat="1" ht="31.5">
      <c r="A491" s="211"/>
      <c r="B491" s="79"/>
      <c r="C491" s="246" t="s">
        <v>286</v>
      </c>
      <c r="D491" s="79" t="s">
        <v>28</v>
      </c>
      <c r="E491" s="203">
        <v>1.6</v>
      </c>
      <c r="F491" s="204">
        <f>F489*E491</f>
        <v>229.89</v>
      </c>
      <c r="G491" s="290"/>
      <c r="H491" s="290"/>
      <c r="I491" s="290"/>
      <c r="J491" s="290"/>
      <c r="K491" s="290"/>
      <c r="L491" s="290"/>
      <c r="M491" s="291"/>
    </row>
    <row r="492" spans="1:13" s="160" customFormat="1" ht="47.25">
      <c r="A492" s="82">
        <v>7</v>
      </c>
      <c r="B492" s="202" t="s">
        <v>59</v>
      </c>
      <c r="C492" s="156" t="s">
        <v>112</v>
      </c>
      <c r="D492" s="80" t="s">
        <v>39</v>
      </c>
      <c r="E492" s="164"/>
      <c r="F492" s="231">
        <f>0.7133*1.1</f>
        <v>0.7846</v>
      </c>
      <c r="G492" s="288"/>
      <c r="H492" s="288"/>
      <c r="I492" s="288"/>
      <c r="J492" s="288"/>
      <c r="K492" s="288"/>
      <c r="L492" s="288"/>
      <c r="M492" s="289"/>
    </row>
    <row r="493" spans="1:13" s="119" customFormat="1" ht="15.75">
      <c r="A493" s="81"/>
      <c r="B493" s="128"/>
      <c r="C493" s="129" t="s">
        <v>60</v>
      </c>
      <c r="D493" s="127" t="s">
        <v>52</v>
      </c>
      <c r="E493" s="32">
        <v>0.3</v>
      </c>
      <c r="F493" s="32">
        <f>F492*E493</f>
        <v>0.24</v>
      </c>
      <c r="G493" s="282"/>
      <c r="H493" s="282"/>
      <c r="I493" s="282"/>
      <c r="J493" s="282"/>
      <c r="K493" s="282"/>
      <c r="L493" s="282"/>
      <c r="M493" s="283"/>
    </row>
    <row r="494" spans="1:13" s="119" customFormat="1" ht="15.75">
      <c r="A494" s="81"/>
      <c r="B494" s="128"/>
      <c r="C494" s="29" t="s">
        <v>5</v>
      </c>
      <c r="D494" s="127"/>
      <c r="E494" s="34"/>
      <c r="F494" s="32"/>
      <c r="G494" s="282"/>
      <c r="H494" s="282"/>
      <c r="I494" s="282"/>
      <c r="J494" s="282"/>
      <c r="K494" s="282"/>
      <c r="L494" s="282"/>
      <c r="M494" s="283"/>
    </row>
    <row r="495" spans="1:13" s="119" customFormat="1" ht="15.75">
      <c r="A495" s="81"/>
      <c r="B495" s="128"/>
      <c r="C495" s="129" t="s">
        <v>76</v>
      </c>
      <c r="D495" s="127" t="s">
        <v>39</v>
      </c>
      <c r="E495" s="37">
        <v>1.03</v>
      </c>
      <c r="F495" s="34">
        <f>F492*E495</f>
        <v>0.8081</v>
      </c>
      <c r="G495" s="282"/>
      <c r="H495" s="282"/>
      <c r="I495" s="282"/>
      <c r="J495" s="282"/>
      <c r="K495" s="282"/>
      <c r="L495" s="282"/>
      <c r="M495" s="283"/>
    </row>
    <row r="496" spans="1:13" s="160" customFormat="1" ht="31.5">
      <c r="A496" s="211"/>
      <c r="B496" s="79"/>
      <c r="C496" s="246" t="s">
        <v>285</v>
      </c>
      <c r="D496" s="79" t="s">
        <v>28</v>
      </c>
      <c r="E496" s="203"/>
      <c r="F496" s="232">
        <f>F495</f>
        <v>0.808</v>
      </c>
      <c r="G496" s="290"/>
      <c r="H496" s="290"/>
      <c r="I496" s="290"/>
      <c r="J496" s="290"/>
      <c r="K496" s="290"/>
      <c r="L496" s="290"/>
      <c r="M496" s="291"/>
    </row>
    <row r="497" spans="1:13" s="160" customFormat="1" ht="63">
      <c r="A497" s="82">
        <v>8</v>
      </c>
      <c r="B497" s="230" t="s">
        <v>263</v>
      </c>
      <c r="C497" s="156" t="s">
        <v>77</v>
      </c>
      <c r="D497" s="80" t="s">
        <v>41</v>
      </c>
      <c r="E497" s="164"/>
      <c r="F497" s="159">
        <f>F481</f>
        <v>1019</v>
      </c>
      <c r="G497" s="288"/>
      <c r="H497" s="288"/>
      <c r="I497" s="288"/>
      <c r="J497" s="288"/>
      <c r="K497" s="288"/>
      <c r="L497" s="288"/>
      <c r="M497" s="289"/>
    </row>
    <row r="498" spans="1:13" s="119" customFormat="1" ht="15.75">
      <c r="A498" s="81"/>
      <c r="B498" s="128"/>
      <c r="C498" s="129" t="s">
        <v>50</v>
      </c>
      <c r="D498" s="127" t="s">
        <v>3</v>
      </c>
      <c r="E498" s="34">
        <v>0.0378</v>
      </c>
      <c r="F498" s="32">
        <f>F497*E498</f>
        <v>38.52</v>
      </c>
      <c r="G498" s="282"/>
      <c r="H498" s="282"/>
      <c r="I498" s="282"/>
      <c r="J498" s="282"/>
      <c r="K498" s="282"/>
      <c r="L498" s="282"/>
      <c r="M498" s="283"/>
    </row>
    <row r="499" spans="1:13" s="119" customFormat="1" ht="15.75">
      <c r="A499" s="81"/>
      <c r="B499" s="128"/>
      <c r="C499" s="129" t="s">
        <v>61</v>
      </c>
      <c r="D499" s="127" t="s">
        <v>52</v>
      </c>
      <c r="E499" s="38">
        <v>0.00302</v>
      </c>
      <c r="F499" s="32">
        <f>F497*E499</f>
        <v>3.08</v>
      </c>
      <c r="G499" s="282"/>
      <c r="H499" s="282"/>
      <c r="I499" s="282"/>
      <c r="J499" s="282"/>
      <c r="K499" s="282"/>
      <c r="L499" s="282"/>
      <c r="M499" s="283"/>
    </row>
    <row r="500" spans="1:13" s="119" customFormat="1" ht="15.75">
      <c r="A500" s="81"/>
      <c r="B500" s="128"/>
      <c r="C500" s="129" t="s">
        <v>54</v>
      </c>
      <c r="D500" s="127" t="s">
        <v>52</v>
      </c>
      <c r="E500" s="34">
        <v>0.0037</v>
      </c>
      <c r="F500" s="32">
        <f>F497*E500</f>
        <v>3.77</v>
      </c>
      <c r="G500" s="282"/>
      <c r="H500" s="282"/>
      <c r="I500" s="282"/>
      <c r="J500" s="282"/>
      <c r="K500" s="282"/>
      <c r="L500" s="282"/>
      <c r="M500" s="283"/>
    </row>
    <row r="501" spans="1:13" s="119" customFormat="1" ht="15.75">
      <c r="A501" s="81"/>
      <c r="B501" s="128"/>
      <c r="C501" s="129" t="s">
        <v>55</v>
      </c>
      <c r="D501" s="127" t="s">
        <v>52</v>
      </c>
      <c r="E501" s="34">
        <v>0.0111</v>
      </c>
      <c r="F501" s="32">
        <f>F497*E501</f>
        <v>11.31</v>
      </c>
      <c r="G501" s="282"/>
      <c r="H501" s="282"/>
      <c r="I501" s="282"/>
      <c r="J501" s="282"/>
      <c r="K501" s="282"/>
      <c r="L501" s="282"/>
      <c r="M501" s="283"/>
    </row>
    <row r="502" spans="1:13" s="119" customFormat="1" ht="15.75">
      <c r="A502" s="81"/>
      <c r="B502" s="128"/>
      <c r="C502" s="129" t="s">
        <v>62</v>
      </c>
      <c r="D502" s="127" t="s">
        <v>0</v>
      </c>
      <c r="E502" s="34">
        <v>0.0023</v>
      </c>
      <c r="F502" s="32">
        <f>F497*E502</f>
        <v>2.34</v>
      </c>
      <c r="G502" s="282"/>
      <c r="H502" s="282"/>
      <c r="I502" s="282"/>
      <c r="J502" s="282"/>
      <c r="K502" s="282"/>
      <c r="L502" s="282"/>
      <c r="M502" s="283"/>
    </row>
    <row r="503" spans="1:13" s="119" customFormat="1" ht="15.75">
      <c r="A503" s="81"/>
      <c r="B503" s="128"/>
      <c r="C503" s="29" t="s">
        <v>5</v>
      </c>
      <c r="D503" s="127"/>
      <c r="E503" s="32"/>
      <c r="F503" s="32"/>
      <c r="G503" s="282"/>
      <c r="H503" s="282"/>
      <c r="I503" s="282"/>
      <c r="J503" s="282"/>
      <c r="K503" s="282"/>
      <c r="L503" s="282"/>
      <c r="M503" s="283"/>
    </row>
    <row r="504" spans="1:13" s="119" customFormat="1" ht="31.5">
      <c r="A504" s="81"/>
      <c r="B504" s="128"/>
      <c r="C504" s="30" t="s">
        <v>63</v>
      </c>
      <c r="D504" s="29" t="s">
        <v>43</v>
      </c>
      <c r="E504" s="34">
        <v>0.1395</v>
      </c>
      <c r="F504" s="32">
        <f>F497*E504</f>
        <v>142.15</v>
      </c>
      <c r="G504" s="282"/>
      <c r="H504" s="282"/>
      <c r="I504" s="282"/>
      <c r="J504" s="282"/>
      <c r="K504" s="282"/>
      <c r="L504" s="282"/>
      <c r="M504" s="283"/>
    </row>
    <row r="505" spans="1:13" s="119" customFormat="1" ht="15.75">
      <c r="A505" s="81"/>
      <c r="B505" s="128"/>
      <c r="C505" s="129" t="s">
        <v>64</v>
      </c>
      <c r="D505" s="127" t="s">
        <v>0</v>
      </c>
      <c r="E505" s="179">
        <f>(14.5+0.02*4)*0.001</f>
        <v>0.01458</v>
      </c>
      <c r="F505" s="32">
        <f>F497*E505</f>
        <v>14.86</v>
      </c>
      <c r="G505" s="282"/>
      <c r="H505" s="282"/>
      <c r="I505" s="282"/>
      <c r="J505" s="282"/>
      <c r="K505" s="282"/>
      <c r="L505" s="282"/>
      <c r="M505" s="283"/>
    </row>
    <row r="506" spans="1:13" s="160" customFormat="1" ht="31.5">
      <c r="A506" s="211"/>
      <c r="B506" s="79"/>
      <c r="C506" s="246" t="s">
        <v>283</v>
      </c>
      <c r="D506" s="79" t="s">
        <v>28</v>
      </c>
      <c r="E506" s="203"/>
      <c r="F506" s="203">
        <f>F504</f>
        <v>142.15</v>
      </c>
      <c r="G506" s="290"/>
      <c r="H506" s="290"/>
      <c r="I506" s="290"/>
      <c r="J506" s="290"/>
      <c r="K506" s="290"/>
      <c r="L506" s="290"/>
      <c r="M506" s="291"/>
    </row>
    <row r="507" spans="1:13" s="160" customFormat="1" ht="47.25">
      <c r="A507" s="82">
        <v>9</v>
      </c>
      <c r="B507" s="202" t="s">
        <v>59</v>
      </c>
      <c r="C507" s="156" t="s">
        <v>79</v>
      </c>
      <c r="D507" s="80" t="s">
        <v>39</v>
      </c>
      <c r="E507" s="164"/>
      <c r="F507" s="231">
        <f>0.3567*1.1</f>
        <v>0.3924</v>
      </c>
      <c r="G507" s="288"/>
      <c r="H507" s="288"/>
      <c r="I507" s="288"/>
      <c r="J507" s="288"/>
      <c r="K507" s="288"/>
      <c r="L507" s="288"/>
      <c r="M507" s="289"/>
    </row>
    <row r="508" spans="1:13" s="119" customFormat="1" ht="15.75">
      <c r="A508" s="81"/>
      <c r="B508" s="128"/>
      <c r="C508" s="129" t="s">
        <v>60</v>
      </c>
      <c r="D508" s="127" t="s">
        <v>52</v>
      </c>
      <c r="E508" s="32">
        <v>0.3</v>
      </c>
      <c r="F508" s="32">
        <f>F507*E508</f>
        <v>0.12</v>
      </c>
      <c r="G508" s="282"/>
      <c r="H508" s="282"/>
      <c r="I508" s="282"/>
      <c r="J508" s="282"/>
      <c r="K508" s="282"/>
      <c r="L508" s="282"/>
      <c r="M508" s="283"/>
    </row>
    <row r="509" spans="1:13" s="119" customFormat="1" ht="15.75">
      <c r="A509" s="81"/>
      <c r="B509" s="128"/>
      <c r="C509" s="29" t="s">
        <v>5</v>
      </c>
      <c r="D509" s="127"/>
      <c r="E509" s="34"/>
      <c r="F509" s="32"/>
      <c r="G509" s="282"/>
      <c r="H509" s="282"/>
      <c r="I509" s="282"/>
      <c r="J509" s="282"/>
      <c r="K509" s="282"/>
      <c r="L509" s="282"/>
      <c r="M509" s="283"/>
    </row>
    <row r="510" spans="1:13" s="119" customFormat="1" ht="15.75">
      <c r="A510" s="81"/>
      <c r="B510" s="128"/>
      <c r="C510" s="129" t="s">
        <v>76</v>
      </c>
      <c r="D510" s="127" t="s">
        <v>39</v>
      </c>
      <c r="E510" s="37">
        <v>1.03</v>
      </c>
      <c r="F510" s="38">
        <f>F507*E510</f>
        <v>0.40417</v>
      </c>
      <c r="G510" s="282"/>
      <c r="H510" s="282"/>
      <c r="I510" s="282"/>
      <c r="J510" s="282"/>
      <c r="K510" s="282"/>
      <c r="L510" s="282"/>
      <c r="M510" s="283"/>
    </row>
    <row r="511" spans="1:13" s="160" customFormat="1" ht="31.5">
      <c r="A511" s="211"/>
      <c r="B511" s="79"/>
      <c r="C511" s="246" t="s">
        <v>284</v>
      </c>
      <c r="D511" s="79" t="s">
        <v>28</v>
      </c>
      <c r="E511" s="203"/>
      <c r="F511" s="232">
        <f>F510</f>
        <v>0.404</v>
      </c>
      <c r="G511" s="290"/>
      <c r="H511" s="290"/>
      <c r="I511" s="290"/>
      <c r="J511" s="290"/>
      <c r="K511" s="290"/>
      <c r="L511" s="290"/>
      <c r="M511" s="291"/>
    </row>
    <row r="512" spans="1:13" s="160" customFormat="1" ht="63">
      <c r="A512" s="82">
        <v>10</v>
      </c>
      <c r="B512" s="202" t="s">
        <v>264</v>
      </c>
      <c r="C512" s="156" t="s">
        <v>78</v>
      </c>
      <c r="D512" s="80" t="s">
        <v>41</v>
      </c>
      <c r="E512" s="164"/>
      <c r="F512" s="159">
        <f>F497</f>
        <v>1019</v>
      </c>
      <c r="G512" s="288"/>
      <c r="H512" s="288"/>
      <c r="I512" s="288"/>
      <c r="J512" s="288"/>
      <c r="K512" s="288"/>
      <c r="L512" s="288"/>
      <c r="M512" s="289"/>
    </row>
    <row r="513" spans="1:13" s="119" customFormat="1" ht="15.75">
      <c r="A513" s="81"/>
      <c r="B513" s="128"/>
      <c r="C513" s="129" t="s">
        <v>50</v>
      </c>
      <c r="D513" s="127" t="s">
        <v>3</v>
      </c>
      <c r="E513" s="34">
        <v>0.0375</v>
      </c>
      <c r="F513" s="32">
        <f>F512*E513</f>
        <v>38.21</v>
      </c>
      <c r="G513" s="282"/>
      <c r="H513" s="282"/>
      <c r="I513" s="282"/>
      <c r="J513" s="282"/>
      <c r="K513" s="282"/>
      <c r="L513" s="282"/>
      <c r="M513" s="283"/>
    </row>
    <row r="514" spans="1:13" s="119" customFormat="1" ht="15.75">
      <c r="A514" s="81"/>
      <c r="B514" s="128"/>
      <c r="C514" s="129" t="s">
        <v>61</v>
      </c>
      <c r="D514" s="127" t="s">
        <v>52</v>
      </c>
      <c r="E514" s="38">
        <v>0.00302</v>
      </c>
      <c r="F514" s="32">
        <f>F512*E514</f>
        <v>3.08</v>
      </c>
      <c r="G514" s="282"/>
      <c r="H514" s="282"/>
      <c r="I514" s="282"/>
      <c r="J514" s="282"/>
      <c r="K514" s="282"/>
      <c r="L514" s="282"/>
      <c r="M514" s="283"/>
    </row>
    <row r="515" spans="1:13" s="119" customFormat="1" ht="15.75">
      <c r="A515" s="81"/>
      <c r="B515" s="128"/>
      <c r="C515" s="129" t="s">
        <v>54</v>
      </c>
      <c r="D515" s="127" t="s">
        <v>52</v>
      </c>
      <c r="E515" s="34">
        <v>0.0037</v>
      </c>
      <c r="F515" s="32">
        <f>F512*E515</f>
        <v>3.77</v>
      </c>
      <c r="G515" s="282"/>
      <c r="H515" s="282"/>
      <c r="I515" s="282"/>
      <c r="J515" s="282"/>
      <c r="K515" s="282"/>
      <c r="L515" s="282"/>
      <c r="M515" s="283"/>
    </row>
    <row r="516" spans="1:13" s="119" customFormat="1" ht="15.75">
      <c r="A516" s="81"/>
      <c r="B516" s="128"/>
      <c r="C516" s="129" t="s">
        <v>55</v>
      </c>
      <c r="D516" s="127" t="s">
        <v>52</v>
      </c>
      <c r="E516" s="34">
        <v>0.0111</v>
      </c>
      <c r="F516" s="32">
        <f>F512*E516</f>
        <v>11.31</v>
      </c>
      <c r="G516" s="282"/>
      <c r="H516" s="282"/>
      <c r="I516" s="282"/>
      <c r="J516" s="282"/>
      <c r="K516" s="282"/>
      <c r="L516" s="282"/>
      <c r="M516" s="283"/>
    </row>
    <row r="517" spans="1:13" s="119" customFormat="1" ht="15.75">
      <c r="A517" s="81"/>
      <c r="B517" s="128"/>
      <c r="C517" s="129" t="s">
        <v>62</v>
      </c>
      <c r="D517" s="127" t="s">
        <v>0</v>
      </c>
      <c r="E517" s="34">
        <v>0.0023</v>
      </c>
      <c r="F517" s="32">
        <f>F512*E517</f>
        <v>2.34</v>
      </c>
      <c r="G517" s="282"/>
      <c r="H517" s="282"/>
      <c r="I517" s="282"/>
      <c r="J517" s="282"/>
      <c r="K517" s="282"/>
      <c r="L517" s="282"/>
      <c r="M517" s="283"/>
    </row>
    <row r="518" spans="1:13" s="119" customFormat="1" ht="15.75">
      <c r="A518" s="81"/>
      <c r="B518" s="128"/>
      <c r="C518" s="29" t="s">
        <v>5</v>
      </c>
      <c r="D518" s="127"/>
      <c r="E518" s="32"/>
      <c r="F518" s="32"/>
      <c r="G518" s="282"/>
      <c r="H518" s="282"/>
      <c r="I518" s="282"/>
      <c r="J518" s="282"/>
      <c r="K518" s="282"/>
      <c r="L518" s="282"/>
      <c r="M518" s="283"/>
    </row>
    <row r="519" spans="1:13" s="119" customFormat="1" ht="31.5">
      <c r="A519" s="81"/>
      <c r="B519" s="128"/>
      <c r="C519" s="129" t="s">
        <v>65</v>
      </c>
      <c r="D519" s="29" t="s">
        <v>43</v>
      </c>
      <c r="E519" s="34">
        <v>0.0974</v>
      </c>
      <c r="F519" s="32">
        <f>F512*E519</f>
        <v>99.25</v>
      </c>
      <c r="G519" s="282"/>
      <c r="H519" s="282"/>
      <c r="I519" s="282"/>
      <c r="J519" s="282"/>
      <c r="K519" s="282"/>
      <c r="L519" s="282"/>
      <c r="M519" s="283"/>
    </row>
    <row r="520" spans="1:13" s="119" customFormat="1" ht="15.75">
      <c r="A520" s="81"/>
      <c r="B520" s="128"/>
      <c r="C520" s="129" t="s">
        <v>64</v>
      </c>
      <c r="D520" s="127" t="s">
        <v>0</v>
      </c>
      <c r="E520" s="32">
        <v>0.01</v>
      </c>
      <c r="F520" s="32">
        <f>F512*E520</f>
        <v>10.19</v>
      </c>
      <c r="G520" s="282"/>
      <c r="H520" s="282"/>
      <c r="I520" s="282"/>
      <c r="J520" s="282"/>
      <c r="K520" s="282"/>
      <c r="L520" s="282"/>
      <c r="M520" s="283"/>
    </row>
    <row r="521" spans="1:13" s="160" customFormat="1" ht="31.5">
      <c r="A521" s="211"/>
      <c r="B521" s="79"/>
      <c r="C521" s="246" t="s">
        <v>283</v>
      </c>
      <c r="D521" s="79" t="s">
        <v>28</v>
      </c>
      <c r="E521" s="203"/>
      <c r="F521" s="203">
        <f>F519</f>
        <v>99.25</v>
      </c>
      <c r="G521" s="290"/>
      <c r="H521" s="290"/>
      <c r="I521" s="290"/>
      <c r="J521" s="290"/>
      <c r="K521" s="290"/>
      <c r="L521" s="290"/>
      <c r="M521" s="291"/>
    </row>
    <row r="522" spans="1:13" s="119" customFormat="1" ht="31.5">
      <c r="A522" s="81"/>
      <c r="B522" s="49"/>
      <c r="C522" s="79" t="s">
        <v>135</v>
      </c>
      <c r="D522" s="49"/>
      <c r="E522" s="78"/>
      <c r="F522" s="44"/>
      <c r="G522" s="280"/>
      <c r="H522" s="280"/>
      <c r="I522" s="280"/>
      <c r="J522" s="280"/>
      <c r="K522" s="280"/>
      <c r="L522" s="280"/>
      <c r="M522" s="281"/>
    </row>
    <row r="523" spans="1:13" s="160" customFormat="1" ht="157.5">
      <c r="A523" s="82">
        <v>1</v>
      </c>
      <c r="B523" s="155" t="s">
        <v>136</v>
      </c>
      <c r="C523" s="234" t="s">
        <v>213</v>
      </c>
      <c r="D523" s="80" t="s">
        <v>137</v>
      </c>
      <c r="E523" s="209"/>
      <c r="F523" s="159">
        <f>F529+F530+F531+F532+F533</f>
        <v>75</v>
      </c>
      <c r="G523" s="286"/>
      <c r="H523" s="286"/>
      <c r="I523" s="286"/>
      <c r="J523" s="286"/>
      <c r="K523" s="286"/>
      <c r="L523" s="286"/>
      <c r="M523" s="287"/>
    </row>
    <row r="524" spans="1:13" s="119" customFormat="1" ht="15.75">
      <c r="A524" s="36"/>
      <c r="B524" s="29"/>
      <c r="C524" s="30" t="s">
        <v>4</v>
      </c>
      <c r="D524" s="31" t="s">
        <v>3</v>
      </c>
      <c r="E524" s="32">
        <v>3.23</v>
      </c>
      <c r="F524" s="32">
        <f>F523*E524</f>
        <v>242.25</v>
      </c>
      <c r="G524" s="282"/>
      <c r="H524" s="282"/>
      <c r="I524" s="282"/>
      <c r="J524" s="282"/>
      <c r="K524" s="282"/>
      <c r="L524" s="282"/>
      <c r="M524" s="283"/>
    </row>
    <row r="525" spans="1:13" s="119" customFormat="1" ht="15.75">
      <c r="A525" s="36"/>
      <c r="B525" s="29"/>
      <c r="C525" s="30" t="s">
        <v>138</v>
      </c>
      <c r="D525" s="31" t="s">
        <v>122</v>
      </c>
      <c r="E525" s="32">
        <v>0.15</v>
      </c>
      <c r="F525" s="32">
        <f>E525*F523</f>
        <v>11.25</v>
      </c>
      <c r="G525" s="282"/>
      <c r="H525" s="282"/>
      <c r="I525" s="282"/>
      <c r="J525" s="282"/>
      <c r="K525" s="282"/>
      <c r="L525" s="282"/>
      <c r="M525" s="283"/>
    </row>
    <row r="526" spans="1:13" s="119" customFormat="1" ht="15.75">
      <c r="A526" s="36"/>
      <c r="B526" s="29"/>
      <c r="C526" s="30" t="s">
        <v>123</v>
      </c>
      <c r="D526" s="31" t="s">
        <v>122</v>
      </c>
      <c r="E526" s="37">
        <v>0.286</v>
      </c>
      <c r="F526" s="32">
        <f>F523*E526</f>
        <v>21.45</v>
      </c>
      <c r="G526" s="282"/>
      <c r="H526" s="282"/>
      <c r="I526" s="282"/>
      <c r="J526" s="282"/>
      <c r="K526" s="282"/>
      <c r="L526" s="282"/>
      <c r="M526" s="283"/>
    </row>
    <row r="527" spans="1:13" s="119" customFormat="1" ht="15.75">
      <c r="A527" s="36"/>
      <c r="B527" s="29"/>
      <c r="C527" s="29" t="s">
        <v>5</v>
      </c>
      <c r="D527" s="31"/>
      <c r="E527" s="32"/>
      <c r="F527" s="32"/>
      <c r="G527" s="282"/>
      <c r="H527" s="282"/>
      <c r="I527" s="282"/>
      <c r="J527" s="282"/>
      <c r="K527" s="282"/>
      <c r="L527" s="282"/>
      <c r="M527" s="283"/>
    </row>
    <row r="528" spans="1:13" s="119" customFormat="1" ht="15.75">
      <c r="A528" s="36"/>
      <c r="B528" s="29"/>
      <c r="C528" s="30" t="s">
        <v>216</v>
      </c>
      <c r="D528" s="31" t="s">
        <v>39</v>
      </c>
      <c r="E528" s="32"/>
      <c r="F528" s="37">
        <v>1.158</v>
      </c>
      <c r="G528" s="282"/>
      <c r="H528" s="282"/>
      <c r="I528" s="282"/>
      <c r="J528" s="282"/>
      <c r="K528" s="282"/>
      <c r="L528" s="282"/>
      <c r="M528" s="283"/>
    </row>
    <row r="529" spans="1:13" s="119" customFormat="1" ht="31.5">
      <c r="A529" s="36"/>
      <c r="B529" s="29"/>
      <c r="C529" s="30" t="s">
        <v>145</v>
      </c>
      <c r="D529" s="31" t="s">
        <v>119</v>
      </c>
      <c r="E529" s="32"/>
      <c r="F529" s="32">
        <v>19</v>
      </c>
      <c r="G529" s="282"/>
      <c r="H529" s="282"/>
      <c r="I529" s="282"/>
      <c r="J529" s="282"/>
      <c r="K529" s="282"/>
      <c r="L529" s="282"/>
      <c r="M529" s="283"/>
    </row>
    <row r="530" spans="1:13" s="119" customFormat="1" ht="31.5">
      <c r="A530" s="36"/>
      <c r="B530" s="29"/>
      <c r="C530" s="30" t="s">
        <v>217</v>
      </c>
      <c r="D530" s="31" t="s">
        <v>119</v>
      </c>
      <c r="E530" s="32"/>
      <c r="F530" s="32">
        <v>16</v>
      </c>
      <c r="G530" s="282"/>
      <c r="H530" s="282"/>
      <c r="I530" s="282"/>
      <c r="J530" s="282"/>
      <c r="K530" s="282"/>
      <c r="L530" s="282"/>
      <c r="M530" s="283"/>
    </row>
    <row r="531" spans="1:13" s="119" customFormat="1" ht="15.75">
      <c r="A531" s="36"/>
      <c r="B531" s="29"/>
      <c r="C531" s="30" t="s">
        <v>146</v>
      </c>
      <c r="D531" s="31" t="s">
        <v>119</v>
      </c>
      <c r="E531" s="32"/>
      <c r="F531" s="32">
        <v>20</v>
      </c>
      <c r="G531" s="282"/>
      <c r="H531" s="282"/>
      <c r="I531" s="282"/>
      <c r="J531" s="282"/>
      <c r="K531" s="282"/>
      <c r="L531" s="282"/>
      <c r="M531" s="283"/>
    </row>
    <row r="532" spans="1:13" s="119" customFormat="1" ht="31.5">
      <c r="A532" s="36"/>
      <c r="B532" s="29"/>
      <c r="C532" s="30" t="s">
        <v>218</v>
      </c>
      <c r="D532" s="31" t="s">
        <v>119</v>
      </c>
      <c r="E532" s="32"/>
      <c r="F532" s="32">
        <v>16</v>
      </c>
      <c r="G532" s="282"/>
      <c r="H532" s="282"/>
      <c r="I532" s="282"/>
      <c r="J532" s="282"/>
      <c r="K532" s="282"/>
      <c r="L532" s="282"/>
      <c r="M532" s="283"/>
    </row>
    <row r="533" spans="1:13" s="119" customFormat="1" ht="31.5">
      <c r="A533" s="36"/>
      <c r="B533" s="29"/>
      <c r="C533" s="30" t="s">
        <v>147</v>
      </c>
      <c r="D533" s="31" t="s">
        <v>119</v>
      </c>
      <c r="E533" s="32"/>
      <c r="F533" s="32">
        <v>4</v>
      </c>
      <c r="G533" s="282"/>
      <c r="H533" s="282"/>
      <c r="I533" s="282"/>
      <c r="J533" s="282"/>
      <c r="K533" s="282"/>
      <c r="L533" s="282"/>
      <c r="M533" s="283"/>
    </row>
    <row r="534" spans="1:13" s="119" customFormat="1" ht="15.75">
      <c r="A534" s="36"/>
      <c r="B534" s="29"/>
      <c r="C534" s="30" t="s">
        <v>73</v>
      </c>
      <c r="D534" s="31" t="s">
        <v>40</v>
      </c>
      <c r="E534" s="32"/>
      <c r="F534" s="32">
        <v>14.4</v>
      </c>
      <c r="G534" s="282"/>
      <c r="H534" s="282"/>
      <c r="I534" s="282"/>
      <c r="J534" s="282"/>
      <c r="K534" s="282"/>
      <c r="L534" s="282"/>
      <c r="M534" s="283"/>
    </row>
    <row r="535" spans="1:13" s="119" customFormat="1" ht="15.75">
      <c r="A535" s="36"/>
      <c r="B535" s="29"/>
      <c r="C535" s="30" t="s">
        <v>7</v>
      </c>
      <c r="D535" s="31" t="s">
        <v>0</v>
      </c>
      <c r="E535" s="176">
        <v>0.649</v>
      </c>
      <c r="F535" s="32">
        <f>F523*E535</f>
        <v>48.68</v>
      </c>
      <c r="G535" s="282"/>
      <c r="H535" s="282"/>
      <c r="I535" s="282"/>
      <c r="J535" s="282"/>
      <c r="K535" s="282"/>
      <c r="L535" s="282"/>
      <c r="M535" s="283"/>
    </row>
    <row r="536" spans="1:13" s="160" customFormat="1" ht="31.5">
      <c r="A536" s="82"/>
      <c r="B536" s="79"/>
      <c r="C536" s="185" t="s">
        <v>282</v>
      </c>
      <c r="D536" s="79" t="s">
        <v>28</v>
      </c>
      <c r="E536" s="203"/>
      <c r="F536" s="203">
        <f>F528</f>
        <v>1.158</v>
      </c>
      <c r="G536" s="290"/>
      <c r="H536" s="290"/>
      <c r="I536" s="290"/>
      <c r="J536" s="290"/>
      <c r="K536" s="290"/>
      <c r="L536" s="290"/>
      <c r="M536" s="291"/>
    </row>
    <row r="537" spans="1:13" s="160" customFormat="1" ht="31.5">
      <c r="A537" s="211"/>
      <c r="B537" s="79"/>
      <c r="C537" s="246" t="s">
        <v>281</v>
      </c>
      <c r="D537" s="79" t="s">
        <v>28</v>
      </c>
      <c r="E537" s="203"/>
      <c r="F537" s="204">
        <f>F534*2.4</f>
        <v>34.56</v>
      </c>
      <c r="G537" s="290"/>
      <c r="H537" s="290"/>
      <c r="I537" s="290"/>
      <c r="J537" s="290"/>
      <c r="K537" s="290"/>
      <c r="L537" s="290"/>
      <c r="M537" s="291"/>
    </row>
    <row r="538" spans="1:13" s="160" customFormat="1" ht="141.75">
      <c r="A538" s="82">
        <v>2</v>
      </c>
      <c r="B538" s="155" t="s">
        <v>139</v>
      </c>
      <c r="C538" s="208" t="s">
        <v>140</v>
      </c>
      <c r="D538" s="80" t="s">
        <v>24</v>
      </c>
      <c r="E538" s="159"/>
      <c r="F538" s="235">
        <v>2.203</v>
      </c>
      <c r="G538" s="284"/>
      <c r="H538" s="284"/>
      <c r="I538" s="284"/>
      <c r="J538" s="284"/>
      <c r="K538" s="284"/>
      <c r="L538" s="284"/>
      <c r="M538" s="285"/>
    </row>
    <row r="539" spans="1:13" s="119" customFormat="1" ht="15.75">
      <c r="A539" s="28"/>
      <c r="B539" s="29"/>
      <c r="C539" s="30" t="s">
        <v>4</v>
      </c>
      <c r="D539" s="31" t="s">
        <v>3</v>
      </c>
      <c r="E539" s="32">
        <v>3.25</v>
      </c>
      <c r="F539" s="32">
        <f>F538*E539</f>
        <v>7.16</v>
      </c>
      <c r="G539" s="282"/>
      <c r="H539" s="282"/>
      <c r="I539" s="282"/>
      <c r="J539" s="282"/>
      <c r="K539" s="282"/>
      <c r="L539" s="282"/>
      <c r="M539" s="283"/>
    </row>
    <row r="540" spans="1:13" s="119" customFormat="1" ht="15.75">
      <c r="A540" s="28"/>
      <c r="B540" s="29"/>
      <c r="C540" s="30" t="s">
        <v>141</v>
      </c>
      <c r="D540" s="31" t="s">
        <v>122</v>
      </c>
      <c r="E540" s="32">
        <v>0.88</v>
      </c>
      <c r="F540" s="32">
        <f>F538*E540</f>
        <v>1.94</v>
      </c>
      <c r="G540" s="282"/>
      <c r="H540" s="282"/>
      <c r="I540" s="282"/>
      <c r="J540" s="282"/>
      <c r="K540" s="282"/>
      <c r="L540" s="282"/>
      <c r="M540" s="283"/>
    </row>
    <row r="541" spans="1:13" s="119" customFormat="1" ht="15.75">
      <c r="A541" s="28"/>
      <c r="B541" s="29"/>
      <c r="C541" s="30" t="s">
        <v>7</v>
      </c>
      <c r="D541" s="31" t="s">
        <v>0</v>
      </c>
      <c r="E541" s="32">
        <v>3.52</v>
      </c>
      <c r="F541" s="32">
        <f>F538*E541</f>
        <v>7.75</v>
      </c>
      <c r="G541" s="282"/>
      <c r="H541" s="282"/>
      <c r="I541" s="282"/>
      <c r="J541" s="282"/>
      <c r="K541" s="282"/>
      <c r="L541" s="282"/>
      <c r="M541" s="283"/>
    </row>
    <row r="542" spans="1:13" s="119" customFormat="1" ht="31.5">
      <c r="A542" s="28"/>
      <c r="B542" s="49"/>
      <c r="C542" s="30" t="s">
        <v>142</v>
      </c>
      <c r="D542" s="31" t="s">
        <v>43</v>
      </c>
      <c r="E542" s="37">
        <v>0.042</v>
      </c>
      <c r="F542" s="37">
        <f>F538*E542</f>
        <v>0.093</v>
      </c>
      <c r="G542" s="282"/>
      <c r="H542" s="282"/>
      <c r="I542" s="282"/>
      <c r="J542" s="282"/>
      <c r="K542" s="282"/>
      <c r="L542" s="282"/>
      <c r="M542" s="283"/>
    </row>
    <row r="543" spans="1:13" s="160" customFormat="1" ht="157.5">
      <c r="A543" s="82">
        <v>3</v>
      </c>
      <c r="B543" s="155" t="s">
        <v>139</v>
      </c>
      <c r="C543" s="208" t="s">
        <v>143</v>
      </c>
      <c r="D543" s="80" t="s">
        <v>24</v>
      </c>
      <c r="E543" s="159"/>
      <c r="F543" s="235">
        <v>6.756</v>
      </c>
      <c r="G543" s="284"/>
      <c r="H543" s="284"/>
      <c r="I543" s="284"/>
      <c r="J543" s="284"/>
      <c r="K543" s="284"/>
      <c r="L543" s="284"/>
      <c r="M543" s="285"/>
    </row>
    <row r="544" spans="1:13" s="119" customFormat="1" ht="15.75">
      <c r="A544" s="28"/>
      <c r="B544" s="29"/>
      <c r="C544" s="30" t="s">
        <v>4</v>
      </c>
      <c r="D544" s="31" t="s">
        <v>3</v>
      </c>
      <c r="E544" s="32">
        <v>3.25</v>
      </c>
      <c r="F544" s="32">
        <f>F543*E544</f>
        <v>21.96</v>
      </c>
      <c r="G544" s="282"/>
      <c r="H544" s="282"/>
      <c r="I544" s="282"/>
      <c r="J544" s="282"/>
      <c r="K544" s="282"/>
      <c r="L544" s="282"/>
      <c r="M544" s="283"/>
    </row>
    <row r="545" spans="1:13" s="119" customFormat="1" ht="15.75">
      <c r="A545" s="28"/>
      <c r="B545" s="29"/>
      <c r="C545" s="30" t="s">
        <v>141</v>
      </c>
      <c r="D545" s="31" t="s">
        <v>122</v>
      </c>
      <c r="E545" s="32">
        <v>0.88</v>
      </c>
      <c r="F545" s="32">
        <f>F543*E545</f>
        <v>5.95</v>
      </c>
      <c r="G545" s="282"/>
      <c r="H545" s="282"/>
      <c r="I545" s="282"/>
      <c r="J545" s="282"/>
      <c r="K545" s="282"/>
      <c r="L545" s="282"/>
      <c r="M545" s="283"/>
    </row>
    <row r="546" spans="1:13" s="119" customFormat="1" ht="15.75">
      <c r="A546" s="28"/>
      <c r="B546" s="29"/>
      <c r="C546" s="30" t="s">
        <v>7</v>
      </c>
      <c r="D546" s="31" t="s">
        <v>0</v>
      </c>
      <c r="E546" s="32">
        <v>3.52</v>
      </c>
      <c r="F546" s="32">
        <f>F543*E546</f>
        <v>23.78</v>
      </c>
      <c r="G546" s="282"/>
      <c r="H546" s="282"/>
      <c r="I546" s="282"/>
      <c r="J546" s="282"/>
      <c r="K546" s="282"/>
      <c r="L546" s="282"/>
      <c r="M546" s="283"/>
    </row>
    <row r="547" spans="1:13" s="119" customFormat="1" ht="31.5">
      <c r="A547" s="28"/>
      <c r="B547" s="49"/>
      <c r="C547" s="30" t="s">
        <v>142</v>
      </c>
      <c r="D547" s="31" t="s">
        <v>43</v>
      </c>
      <c r="E547" s="37">
        <v>0.042</v>
      </c>
      <c r="F547" s="37">
        <f>F543*E547</f>
        <v>0.284</v>
      </c>
      <c r="G547" s="282"/>
      <c r="H547" s="282"/>
      <c r="I547" s="282"/>
      <c r="J547" s="282"/>
      <c r="K547" s="282"/>
      <c r="L547" s="282"/>
      <c r="M547" s="283"/>
    </row>
    <row r="548" spans="1:13" s="160" customFormat="1" ht="157.5">
      <c r="A548" s="82">
        <v>4</v>
      </c>
      <c r="B548" s="155" t="s">
        <v>149</v>
      </c>
      <c r="C548" s="208" t="s">
        <v>148</v>
      </c>
      <c r="D548" s="80" t="s">
        <v>24</v>
      </c>
      <c r="E548" s="159"/>
      <c r="F548" s="235">
        <v>0.996</v>
      </c>
      <c r="G548" s="284"/>
      <c r="H548" s="284"/>
      <c r="I548" s="284"/>
      <c r="J548" s="284"/>
      <c r="K548" s="284"/>
      <c r="L548" s="284"/>
      <c r="M548" s="285"/>
    </row>
    <row r="549" spans="1:13" s="119" customFormat="1" ht="15.75">
      <c r="A549" s="28"/>
      <c r="B549" s="29"/>
      <c r="C549" s="30" t="s">
        <v>4</v>
      </c>
      <c r="D549" s="31" t="s">
        <v>3</v>
      </c>
      <c r="E549" s="32">
        <v>3.25</v>
      </c>
      <c r="F549" s="32">
        <f>F548*E549</f>
        <v>3.24</v>
      </c>
      <c r="G549" s="282"/>
      <c r="H549" s="282"/>
      <c r="I549" s="282"/>
      <c r="J549" s="282"/>
      <c r="K549" s="282"/>
      <c r="L549" s="282"/>
      <c r="M549" s="283"/>
    </row>
    <row r="550" spans="1:13" s="119" customFormat="1" ht="15.75">
      <c r="A550" s="28"/>
      <c r="B550" s="29"/>
      <c r="C550" s="30" t="s">
        <v>141</v>
      </c>
      <c r="D550" s="31" t="s">
        <v>122</v>
      </c>
      <c r="E550" s="32">
        <v>0.88</v>
      </c>
      <c r="F550" s="32">
        <f>F548*E550</f>
        <v>0.88</v>
      </c>
      <c r="G550" s="282"/>
      <c r="H550" s="282"/>
      <c r="I550" s="282"/>
      <c r="J550" s="282"/>
      <c r="K550" s="282"/>
      <c r="L550" s="282"/>
      <c r="M550" s="283"/>
    </row>
    <row r="551" spans="1:13" s="119" customFormat="1" ht="15.75">
      <c r="A551" s="28"/>
      <c r="B551" s="29"/>
      <c r="C551" s="30" t="s">
        <v>7</v>
      </c>
      <c r="D551" s="31" t="s">
        <v>0</v>
      </c>
      <c r="E551" s="32">
        <v>3.52</v>
      </c>
      <c r="F551" s="32">
        <f>F548*E551</f>
        <v>3.51</v>
      </c>
      <c r="G551" s="282"/>
      <c r="H551" s="282"/>
      <c r="I551" s="282"/>
      <c r="J551" s="282"/>
      <c r="K551" s="282"/>
      <c r="L551" s="282"/>
      <c r="M551" s="283"/>
    </row>
    <row r="552" spans="1:13" s="119" customFormat="1" ht="31.5">
      <c r="A552" s="28"/>
      <c r="B552" s="49"/>
      <c r="C552" s="30" t="s">
        <v>142</v>
      </c>
      <c r="D552" s="31" t="s">
        <v>43</v>
      </c>
      <c r="E552" s="34">
        <v>0.0105</v>
      </c>
      <c r="F552" s="37">
        <f>F548*E552</f>
        <v>0.01</v>
      </c>
      <c r="G552" s="282"/>
      <c r="H552" s="282"/>
      <c r="I552" s="282"/>
      <c r="J552" s="282"/>
      <c r="K552" s="282"/>
      <c r="L552" s="282"/>
      <c r="M552" s="283"/>
    </row>
    <row r="553" spans="1:13" s="160" customFormat="1" ht="157.5">
      <c r="A553" s="82">
        <v>5</v>
      </c>
      <c r="B553" s="155" t="s">
        <v>149</v>
      </c>
      <c r="C553" s="208" t="s">
        <v>150</v>
      </c>
      <c r="D553" s="80" t="s">
        <v>24</v>
      </c>
      <c r="E553" s="159"/>
      <c r="F553" s="235">
        <v>0.1</v>
      </c>
      <c r="G553" s="284"/>
      <c r="H553" s="284"/>
      <c r="I553" s="284"/>
      <c r="J553" s="284"/>
      <c r="K553" s="284"/>
      <c r="L553" s="284"/>
      <c r="M553" s="285"/>
    </row>
    <row r="554" spans="1:13" s="119" customFormat="1" ht="15.75">
      <c r="A554" s="28"/>
      <c r="B554" s="29"/>
      <c r="C554" s="30" t="s">
        <v>4</v>
      </c>
      <c r="D554" s="31" t="s">
        <v>3</v>
      </c>
      <c r="E554" s="32">
        <v>3.25</v>
      </c>
      <c r="F554" s="32">
        <f>F553*E554</f>
        <v>0.33</v>
      </c>
      <c r="G554" s="282"/>
      <c r="H554" s="282"/>
      <c r="I554" s="282"/>
      <c r="J554" s="282"/>
      <c r="K554" s="282"/>
      <c r="L554" s="282"/>
      <c r="M554" s="283"/>
    </row>
    <row r="555" spans="1:13" s="119" customFormat="1" ht="15.75">
      <c r="A555" s="28"/>
      <c r="B555" s="29"/>
      <c r="C555" s="30" t="s">
        <v>141</v>
      </c>
      <c r="D555" s="31" t="s">
        <v>122</v>
      </c>
      <c r="E555" s="32">
        <v>0.88</v>
      </c>
      <c r="F555" s="32">
        <f>F553*E555</f>
        <v>0.09</v>
      </c>
      <c r="G555" s="282"/>
      <c r="H555" s="282"/>
      <c r="I555" s="282"/>
      <c r="J555" s="282"/>
      <c r="K555" s="282"/>
      <c r="L555" s="282"/>
      <c r="M555" s="283"/>
    </row>
    <row r="556" spans="1:13" s="119" customFormat="1" ht="15.75">
      <c r="A556" s="28"/>
      <c r="B556" s="29"/>
      <c r="C556" s="30" t="s">
        <v>7</v>
      </c>
      <c r="D556" s="31" t="s">
        <v>0</v>
      </c>
      <c r="E556" s="32">
        <v>3.52</v>
      </c>
      <c r="F556" s="32">
        <f>F553*E556</f>
        <v>0.35</v>
      </c>
      <c r="G556" s="282"/>
      <c r="H556" s="282"/>
      <c r="I556" s="282"/>
      <c r="J556" s="282"/>
      <c r="K556" s="282"/>
      <c r="L556" s="282"/>
      <c r="M556" s="283"/>
    </row>
    <row r="557" spans="1:13" s="119" customFormat="1" ht="31.5">
      <c r="A557" s="28"/>
      <c r="B557" s="49"/>
      <c r="C557" s="30" t="s">
        <v>142</v>
      </c>
      <c r="D557" s="31" t="s">
        <v>43</v>
      </c>
      <c r="E557" s="34">
        <v>0.0315</v>
      </c>
      <c r="F557" s="37">
        <f>F553*E557</f>
        <v>0.003</v>
      </c>
      <c r="G557" s="282"/>
      <c r="H557" s="282"/>
      <c r="I557" s="282"/>
      <c r="J557" s="282"/>
      <c r="K557" s="282"/>
      <c r="L557" s="282"/>
      <c r="M557" s="283"/>
    </row>
    <row r="558" spans="1:13" s="160" customFormat="1" ht="31.5">
      <c r="A558" s="82">
        <v>6</v>
      </c>
      <c r="B558" s="155" t="s">
        <v>139</v>
      </c>
      <c r="C558" s="208" t="s">
        <v>144</v>
      </c>
      <c r="D558" s="80" t="s">
        <v>24</v>
      </c>
      <c r="E558" s="159"/>
      <c r="F558" s="235">
        <v>0.325</v>
      </c>
      <c r="G558" s="284"/>
      <c r="H558" s="284"/>
      <c r="I558" s="284"/>
      <c r="J558" s="284"/>
      <c r="K558" s="284"/>
      <c r="L558" s="284"/>
      <c r="M558" s="285"/>
    </row>
    <row r="559" spans="1:13" s="119" customFormat="1" ht="15.75">
      <c r="A559" s="28"/>
      <c r="B559" s="29"/>
      <c r="C559" s="30" t="s">
        <v>4</v>
      </c>
      <c r="D559" s="31" t="s">
        <v>3</v>
      </c>
      <c r="E559" s="32">
        <v>3.25</v>
      </c>
      <c r="F559" s="32">
        <f>F558*E559</f>
        <v>1.06</v>
      </c>
      <c r="G559" s="282"/>
      <c r="H559" s="282"/>
      <c r="I559" s="282"/>
      <c r="J559" s="282"/>
      <c r="K559" s="282"/>
      <c r="L559" s="282"/>
      <c r="M559" s="283"/>
    </row>
    <row r="560" spans="1:13" s="119" customFormat="1" ht="15.75">
      <c r="A560" s="28"/>
      <c r="B560" s="29"/>
      <c r="C560" s="30" t="s">
        <v>141</v>
      </c>
      <c r="D560" s="31" t="s">
        <v>122</v>
      </c>
      <c r="E560" s="32">
        <v>0.88</v>
      </c>
      <c r="F560" s="32">
        <f>F558*E560</f>
        <v>0.29</v>
      </c>
      <c r="G560" s="282"/>
      <c r="H560" s="282"/>
      <c r="I560" s="282"/>
      <c r="J560" s="282"/>
      <c r="K560" s="282"/>
      <c r="L560" s="282"/>
      <c r="M560" s="283"/>
    </row>
    <row r="561" spans="1:13" s="119" customFormat="1" ht="15.75">
      <c r="A561" s="28"/>
      <c r="B561" s="29"/>
      <c r="C561" s="30" t="s">
        <v>7</v>
      </c>
      <c r="D561" s="31" t="s">
        <v>0</v>
      </c>
      <c r="E561" s="32">
        <v>3.52</v>
      </c>
      <c r="F561" s="32">
        <f>F558*E561</f>
        <v>1.14</v>
      </c>
      <c r="G561" s="282"/>
      <c r="H561" s="282"/>
      <c r="I561" s="282"/>
      <c r="J561" s="282"/>
      <c r="K561" s="282"/>
      <c r="L561" s="282"/>
      <c r="M561" s="283"/>
    </row>
    <row r="562" spans="1:13" s="119" customFormat="1" ht="31.5">
      <c r="A562" s="28"/>
      <c r="B562" s="49"/>
      <c r="C562" s="30" t="s">
        <v>142</v>
      </c>
      <c r="D562" s="31" t="s">
        <v>43</v>
      </c>
      <c r="E562" s="37">
        <v>0.042</v>
      </c>
      <c r="F562" s="37">
        <f>F558*E562</f>
        <v>0.014</v>
      </c>
      <c r="G562" s="282"/>
      <c r="H562" s="282"/>
      <c r="I562" s="282"/>
      <c r="J562" s="282"/>
      <c r="K562" s="282"/>
      <c r="L562" s="282"/>
      <c r="M562" s="283"/>
    </row>
    <row r="563" spans="1:13" s="119" customFormat="1" ht="78.75">
      <c r="A563" s="28">
        <v>7</v>
      </c>
      <c r="B563" s="155" t="s">
        <v>136</v>
      </c>
      <c r="C563" s="85" t="s">
        <v>153</v>
      </c>
      <c r="D563" s="29" t="s">
        <v>137</v>
      </c>
      <c r="E563" s="35"/>
      <c r="F563" s="32">
        <v>54</v>
      </c>
      <c r="G563" s="295"/>
      <c r="H563" s="295"/>
      <c r="I563" s="295"/>
      <c r="J563" s="295"/>
      <c r="K563" s="295"/>
      <c r="L563" s="295"/>
      <c r="M563" s="296"/>
    </row>
    <row r="564" spans="1:13" s="119" customFormat="1" ht="15.75">
      <c r="A564" s="36"/>
      <c r="B564" s="29"/>
      <c r="C564" s="30" t="s">
        <v>4</v>
      </c>
      <c r="D564" s="31" t="s">
        <v>3</v>
      </c>
      <c r="E564" s="32">
        <v>3.23</v>
      </c>
      <c r="F564" s="32">
        <f>F563*E564</f>
        <v>174.42</v>
      </c>
      <c r="G564" s="282"/>
      <c r="H564" s="282"/>
      <c r="I564" s="282"/>
      <c r="J564" s="282"/>
      <c r="K564" s="282"/>
      <c r="L564" s="282"/>
      <c r="M564" s="283"/>
    </row>
    <row r="565" spans="1:13" s="119" customFormat="1" ht="15.75">
      <c r="A565" s="36"/>
      <c r="B565" s="29"/>
      <c r="C565" s="30" t="s">
        <v>138</v>
      </c>
      <c r="D565" s="31" t="s">
        <v>122</v>
      </c>
      <c r="E565" s="32">
        <v>0.15</v>
      </c>
      <c r="F565" s="32">
        <f>E565*F563</f>
        <v>8.1</v>
      </c>
      <c r="G565" s="282"/>
      <c r="H565" s="282"/>
      <c r="I565" s="282"/>
      <c r="J565" s="282"/>
      <c r="K565" s="282"/>
      <c r="L565" s="282"/>
      <c r="M565" s="283"/>
    </row>
    <row r="566" spans="1:13" s="119" customFormat="1" ht="15.75">
      <c r="A566" s="36"/>
      <c r="B566" s="29"/>
      <c r="C566" s="30" t="s">
        <v>123</v>
      </c>
      <c r="D566" s="31" t="s">
        <v>122</v>
      </c>
      <c r="E566" s="37">
        <v>0.286</v>
      </c>
      <c r="F566" s="32">
        <f>F563*E566</f>
        <v>15.44</v>
      </c>
      <c r="G566" s="282"/>
      <c r="H566" s="282"/>
      <c r="I566" s="282"/>
      <c r="J566" s="282"/>
      <c r="K566" s="282"/>
      <c r="L566" s="282"/>
      <c r="M566" s="283"/>
    </row>
    <row r="567" spans="1:13" s="119" customFormat="1" ht="15.75">
      <c r="A567" s="36"/>
      <c r="B567" s="29"/>
      <c r="C567" s="29" t="s">
        <v>5</v>
      </c>
      <c r="D567" s="31"/>
      <c r="E567" s="32"/>
      <c r="F567" s="32"/>
      <c r="G567" s="282"/>
      <c r="H567" s="282"/>
      <c r="I567" s="282"/>
      <c r="J567" s="282"/>
      <c r="K567" s="282"/>
      <c r="L567" s="282"/>
      <c r="M567" s="283"/>
    </row>
    <row r="568" spans="1:13" s="119" customFormat="1" ht="15.75">
      <c r="A568" s="36"/>
      <c r="B568" s="29"/>
      <c r="C568" s="85" t="s">
        <v>154</v>
      </c>
      <c r="D568" s="31" t="s">
        <v>119</v>
      </c>
      <c r="E568" s="32">
        <v>1</v>
      </c>
      <c r="F568" s="32">
        <f>F563*E568</f>
        <v>54</v>
      </c>
      <c r="G568" s="282"/>
      <c r="H568" s="282"/>
      <c r="I568" s="282"/>
      <c r="J568" s="282"/>
      <c r="K568" s="282"/>
      <c r="L568" s="282"/>
      <c r="M568" s="283"/>
    </row>
    <row r="569" spans="1:13" s="119" customFormat="1" ht="15.75">
      <c r="A569" s="82"/>
      <c r="B569" s="79"/>
      <c r="C569" s="30" t="s">
        <v>7</v>
      </c>
      <c r="D569" s="31" t="s">
        <v>0</v>
      </c>
      <c r="E569" s="176">
        <v>0.649</v>
      </c>
      <c r="F569" s="32">
        <f>F563*E569</f>
        <v>35.05</v>
      </c>
      <c r="G569" s="282"/>
      <c r="H569" s="282"/>
      <c r="I569" s="282"/>
      <c r="J569" s="282"/>
      <c r="K569" s="282"/>
      <c r="L569" s="282"/>
      <c r="M569" s="283"/>
    </row>
    <row r="570" spans="1:13" s="119" customFormat="1" ht="16.5" thickBot="1">
      <c r="A570" s="50"/>
      <c r="B570" s="51"/>
      <c r="C570" s="137" t="s">
        <v>36</v>
      </c>
      <c r="D570" s="138" t="s">
        <v>32</v>
      </c>
      <c r="E570" s="139"/>
      <c r="F570" s="139"/>
      <c r="G570" s="297"/>
      <c r="H570" s="297"/>
      <c r="I570" s="297"/>
      <c r="J570" s="297"/>
      <c r="K570" s="297"/>
      <c r="L570" s="297"/>
      <c r="M570" s="297"/>
    </row>
    <row r="571" spans="1:13" s="144" customFormat="1" ht="15.75">
      <c r="A571" s="140"/>
      <c r="B571" s="141"/>
      <c r="C571" s="142" t="s">
        <v>66</v>
      </c>
      <c r="D571" s="143" t="s">
        <v>32</v>
      </c>
      <c r="E571" s="143"/>
      <c r="F571" s="143"/>
      <c r="G571" s="298"/>
      <c r="H571" s="298"/>
      <c r="I571" s="298"/>
      <c r="J571" s="298"/>
      <c r="K571" s="298"/>
      <c r="L571" s="298"/>
      <c r="M571" s="299"/>
    </row>
    <row r="572" spans="1:13" s="144" customFormat="1" ht="15.75">
      <c r="A572" s="145"/>
      <c r="B572" s="146"/>
      <c r="C572" s="147" t="s">
        <v>37</v>
      </c>
      <c r="D572" s="31" t="s">
        <v>1</v>
      </c>
      <c r="E572" s="44"/>
      <c r="F572" s="148"/>
      <c r="G572" s="295"/>
      <c r="H572" s="295"/>
      <c r="I572" s="295"/>
      <c r="J572" s="295"/>
      <c r="K572" s="295"/>
      <c r="L572" s="280"/>
      <c r="M572" s="281"/>
    </row>
    <row r="573" spans="1:13" s="144" customFormat="1" ht="15.75">
      <c r="A573" s="145"/>
      <c r="B573" s="146"/>
      <c r="C573" s="149" t="s">
        <v>17</v>
      </c>
      <c r="D573" s="131" t="s">
        <v>32</v>
      </c>
      <c r="E573" s="44"/>
      <c r="F573" s="131"/>
      <c r="G573" s="286"/>
      <c r="H573" s="286"/>
      <c r="I573" s="286"/>
      <c r="J573" s="286"/>
      <c r="K573" s="286"/>
      <c r="L573" s="290"/>
      <c r="M573" s="291"/>
    </row>
    <row r="574" spans="1:13" s="144" customFormat="1" ht="15.75">
      <c r="A574" s="145"/>
      <c r="B574" s="146"/>
      <c r="C574" s="147" t="s">
        <v>38</v>
      </c>
      <c r="D574" s="31" t="s">
        <v>1</v>
      </c>
      <c r="E574" s="44"/>
      <c r="F574" s="148"/>
      <c r="G574" s="295"/>
      <c r="H574" s="295"/>
      <c r="I574" s="295"/>
      <c r="J574" s="295"/>
      <c r="K574" s="295"/>
      <c r="L574" s="280"/>
      <c r="M574" s="281"/>
    </row>
    <row r="575" spans="1:13" s="144" customFormat="1" ht="16.5" thickBot="1">
      <c r="A575" s="150"/>
      <c r="B575" s="151"/>
      <c r="C575" s="152" t="s">
        <v>17</v>
      </c>
      <c r="D575" s="138" t="s">
        <v>32</v>
      </c>
      <c r="E575" s="138"/>
      <c r="F575" s="138"/>
      <c r="G575" s="300"/>
      <c r="H575" s="300"/>
      <c r="I575" s="300"/>
      <c r="J575" s="300"/>
      <c r="K575" s="300"/>
      <c r="L575" s="297"/>
      <c r="M575" s="301"/>
    </row>
    <row r="576" spans="1:12" s="40" customFormat="1" ht="15.75">
      <c r="A576" s="14"/>
      <c r="B576" s="15"/>
      <c r="C576" s="41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s="7" customFormat="1" ht="16.5">
      <c r="A577" s="13"/>
      <c r="B577" s="5"/>
      <c r="C577" s="8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7" customFormat="1" ht="16.5">
      <c r="A578" s="13"/>
      <c r="B578" s="5"/>
      <c r="C578" s="8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7" customFormat="1" ht="16.5">
      <c r="A579" s="13"/>
      <c r="B579" s="5"/>
      <c r="C579" s="8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7" customFormat="1" ht="16.5">
      <c r="A580" s="13"/>
      <c r="B580" s="5"/>
      <c r="C580" s="8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7" customFormat="1" ht="16.5">
      <c r="A581" s="13"/>
      <c r="B581" s="5"/>
      <c r="C581" s="8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7" customFormat="1" ht="16.5">
      <c r="A582" s="13"/>
      <c r="B582" s="5"/>
      <c r="C582" s="8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7" customFormat="1" ht="16.5">
      <c r="A583" s="13"/>
      <c r="B583" s="5"/>
      <c r="C583" s="8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7" customFormat="1" ht="16.5">
      <c r="A584" s="13"/>
      <c r="B584" s="5"/>
      <c r="C584" s="8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7" customFormat="1" ht="16.5">
      <c r="A585" s="13"/>
      <c r="B585" s="5"/>
      <c r="C585" s="8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7" customFormat="1" ht="16.5">
      <c r="A586" s="13"/>
      <c r="B586" s="5"/>
      <c r="C586" s="8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7" customFormat="1" ht="16.5">
      <c r="A587" s="13"/>
      <c r="B587" s="5"/>
      <c r="C587" s="8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7" customFormat="1" ht="16.5">
      <c r="A588" s="13"/>
      <c r="B588" s="5"/>
      <c r="C588" s="8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7" customFormat="1" ht="16.5">
      <c r="A589" s="13"/>
      <c r="B589" s="5"/>
      <c r="C589" s="8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7" customFormat="1" ht="16.5">
      <c r="A590" s="13"/>
      <c r="B590" s="5"/>
      <c r="C590" s="8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7" customFormat="1" ht="16.5">
      <c r="A591" s="13"/>
      <c r="B591" s="5"/>
      <c r="C591" s="8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7" customFormat="1" ht="16.5">
      <c r="A592" s="13"/>
      <c r="B592" s="5"/>
      <c r="C592" s="8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7" customFormat="1" ht="16.5">
      <c r="A593" s="13"/>
      <c r="B593" s="5"/>
      <c r="C593" s="8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7" customFormat="1" ht="16.5">
      <c r="A594" s="13"/>
      <c r="B594" s="5"/>
      <c r="C594" s="8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7" customFormat="1" ht="16.5">
      <c r="A595" s="13"/>
      <c r="B595" s="5"/>
      <c r="C595" s="8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7" customFormat="1" ht="16.5">
      <c r="A596" s="13"/>
      <c r="B596" s="5"/>
      <c r="C596" s="8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7" customFormat="1" ht="16.5">
      <c r="A597" s="13"/>
      <c r="B597" s="5"/>
      <c r="C597" s="8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7" customFormat="1" ht="16.5">
      <c r="A598" s="13"/>
      <c r="B598" s="5"/>
      <c r="C598" s="8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7" customFormat="1" ht="16.5">
      <c r="A599" s="13"/>
      <c r="B599" s="5"/>
      <c r="C599" s="8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7" customFormat="1" ht="16.5">
      <c r="A600" s="13"/>
      <c r="B600" s="5"/>
      <c r="C600" s="8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7" customFormat="1" ht="16.5">
      <c r="A601" s="13"/>
      <c r="B601" s="5"/>
      <c r="C601" s="8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7" customFormat="1" ht="16.5">
      <c r="A602" s="13"/>
      <c r="B602" s="5"/>
      <c r="C602" s="8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7" customFormat="1" ht="16.5">
      <c r="A603" s="13"/>
      <c r="B603" s="5"/>
      <c r="C603" s="8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7" customFormat="1" ht="16.5">
      <c r="A604" s="13"/>
      <c r="B604" s="5"/>
      <c r="C604" s="8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7" customFormat="1" ht="16.5">
      <c r="A605" s="13"/>
      <c r="B605" s="5"/>
      <c r="C605" s="8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7" customFormat="1" ht="16.5">
      <c r="A606" s="13"/>
      <c r="B606" s="5"/>
      <c r="C606" s="8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7" customFormat="1" ht="16.5">
      <c r="A607" s="13"/>
      <c r="B607" s="5"/>
      <c r="C607" s="8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7" customFormat="1" ht="16.5">
      <c r="A608" s="13"/>
      <c r="B608" s="5"/>
      <c r="C608" s="8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7" customFormat="1" ht="16.5">
      <c r="A609" s="13"/>
      <c r="B609" s="5"/>
      <c r="C609" s="8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7" customFormat="1" ht="16.5">
      <c r="A610" s="13"/>
      <c r="B610" s="5"/>
      <c r="C610" s="8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7" customFormat="1" ht="16.5">
      <c r="A611" s="13"/>
      <c r="B611" s="5"/>
      <c r="C611" s="8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7" customFormat="1" ht="16.5">
      <c r="A612" s="13"/>
      <c r="B612" s="5"/>
      <c r="C612" s="8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7" customFormat="1" ht="16.5">
      <c r="A613" s="13"/>
      <c r="B613" s="5"/>
      <c r="C613" s="8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7" customFormat="1" ht="16.5">
      <c r="A614" s="13"/>
      <c r="B614" s="5"/>
      <c r="C614" s="8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7" customFormat="1" ht="16.5">
      <c r="A615" s="13"/>
      <c r="B615" s="5"/>
      <c r="C615" s="8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7" customFormat="1" ht="16.5">
      <c r="A616" s="13"/>
      <c r="B616" s="5"/>
      <c r="C616" s="8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7" customFormat="1" ht="16.5">
      <c r="A617" s="13"/>
      <c r="B617" s="5"/>
      <c r="C617" s="8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7" customFormat="1" ht="16.5">
      <c r="A618" s="13"/>
      <c r="B618" s="5"/>
      <c r="C618" s="8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7" customFormat="1" ht="16.5">
      <c r="A619" s="13"/>
      <c r="B619" s="5"/>
      <c r="C619" s="8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7" customFormat="1" ht="16.5">
      <c r="A620" s="13"/>
      <c r="B620" s="5"/>
      <c r="C620" s="8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7" customFormat="1" ht="16.5">
      <c r="A621" s="13"/>
      <c r="B621" s="5"/>
      <c r="C621" s="8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7" customFormat="1" ht="16.5">
      <c r="A622" s="13"/>
      <c r="B622" s="5"/>
      <c r="C622" s="8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7" customFormat="1" ht="16.5">
      <c r="A623" s="13"/>
      <c r="B623" s="5"/>
      <c r="C623" s="8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7" customFormat="1" ht="16.5">
      <c r="A624" s="13"/>
      <c r="B624" s="5"/>
      <c r="C624" s="8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7" customFormat="1" ht="16.5">
      <c r="A625" s="13"/>
      <c r="B625" s="5"/>
      <c r="C625" s="8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7" customFormat="1" ht="16.5">
      <c r="A626" s="13"/>
      <c r="B626" s="5"/>
      <c r="C626" s="8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7" customFormat="1" ht="16.5">
      <c r="A627" s="13"/>
      <c r="B627" s="5"/>
      <c r="C627" s="8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7" customFormat="1" ht="16.5">
      <c r="A628" s="13"/>
      <c r="B628" s="5"/>
      <c r="C628" s="8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7" customFormat="1" ht="16.5">
      <c r="A629" s="13"/>
      <c r="B629" s="5"/>
      <c r="C629" s="8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7" customFormat="1" ht="16.5">
      <c r="A630" s="13"/>
      <c r="B630" s="5"/>
      <c r="C630" s="8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7" customFormat="1" ht="16.5">
      <c r="A631" s="13"/>
      <c r="B631" s="5"/>
      <c r="C631" s="8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7" customFormat="1" ht="16.5">
      <c r="A632" s="13"/>
      <c r="B632" s="5"/>
      <c r="C632" s="8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7" customFormat="1" ht="16.5">
      <c r="A633" s="13"/>
      <c r="B633" s="5"/>
      <c r="C633" s="8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7" customFormat="1" ht="16.5">
      <c r="A634" s="13"/>
      <c r="B634" s="5"/>
      <c r="C634" s="8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7" customFormat="1" ht="16.5">
      <c r="A635" s="13"/>
      <c r="B635" s="5"/>
      <c r="C635" s="8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7" customFormat="1" ht="16.5">
      <c r="A636" s="13"/>
      <c r="B636" s="5"/>
      <c r="C636" s="8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7" customFormat="1" ht="16.5">
      <c r="A637" s="13"/>
      <c r="B637" s="5"/>
      <c r="C637" s="8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7" customFormat="1" ht="16.5">
      <c r="A638" s="13"/>
      <c r="B638" s="5"/>
      <c r="C638" s="8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7" customFormat="1" ht="16.5">
      <c r="A639" s="13"/>
      <c r="B639" s="5"/>
      <c r="C639" s="8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7" customFormat="1" ht="16.5">
      <c r="A640" s="13"/>
      <c r="B640" s="5"/>
      <c r="C640" s="8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7" customFormat="1" ht="16.5">
      <c r="A641" s="13"/>
      <c r="B641" s="5"/>
      <c r="C641" s="8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7" customFormat="1" ht="16.5">
      <c r="A642" s="13"/>
      <c r="B642" s="5"/>
      <c r="C642" s="8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7" customFormat="1" ht="16.5">
      <c r="A643" s="13"/>
      <c r="B643" s="5"/>
      <c r="C643" s="8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7" customFormat="1" ht="16.5">
      <c r="A644" s="13"/>
      <c r="B644" s="5"/>
      <c r="C644" s="8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7" customFormat="1" ht="16.5">
      <c r="A645" s="13"/>
      <c r="B645" s="5"/>
      <c r="C645" s="8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7" customFormat="1" ht="16.5">
      <c r="A646" s="13"/>
      <c r="B646" s="5"/>
      <c r="C646" s="8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7" customFormat="1" ht="16.5">
      <c r="A647" s="13"/>
      <c r="B647" s="5"/>
      <c r="C647" s="8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7" customFormat="1" ht="16.5">
      <c r="A648" s="13"/>
      <c r="B648" s="5"/>
      <c r="C648" s="8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7" customFormat="1" ht="16.5">
      <c r="A649" s="13"/>
      <c r="B649" s="5"/>
      <c r="C649" s="8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7" customFormat="1" ht="16.5">
      <c r="A650" s="13"/>
      <c r="B650" s="5"/>
      <c r="C650" s="8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7" customFormat="1" ht="16.5">
      <c r="A651" s="13"/>
      <c r="B651" s="5"/>
      <c r="C651" s="8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7" customFormat="1" ht="16.5">
      <c r="A652" s="13"/>
      <c r="B652" s="5"/>
      <c r="C652" s="8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7" customFormat="1" ht="16.5">
      <c r="A653" s="13"/>
      <c r="B653" s="5"/>
      <c r="C653" s="8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7" customFormat="1" ht="16.5">
      <c r="A654" s="13"/>
      <c r="B654" s="5"/>
      <c r="C654" s="8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7" customFormat="1" ht="16.5">
      <c r="A655" s="13"/>
      <c r="B655" s="5"/>
      <c r="C655" s="8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7" customFormat="1" ht="16.5">
      <c r="A656" s="13"/>
      <c r="B656" s="5"/>
      <c r="C656" s="8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7" customFormat="1" ht="16.5">
      <c r="A657" s="13"/>
      <c r="B657" s="5"/>
      <c r="C657" s="8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7" customFormat="1" ht="16.5">
      <c r="A658" s="13"/>
      <c r="B658" s="5"/>
      <c r="C658" s="8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7" customFormat="1" ht="16.5">
      <c r="A659" s="13"/>
      <c r="B659" s="5"/>
      <c r="C659" s="8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7" customFormat="1" ht="16.5">
      <c r="A660" s="13"/>
      <c r="B660" s="5"/>
      <c r="C660" s="8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7" customFormat="1" ht="16.5">
      <c r="A661" s="13"/>
      <c r="B661" s="5"/>
      <c r="C661" s="8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7" customFormat="1" ht="16.5">
      <c r="A662" s="13"/>
      <c r="B662" s="5"/>
      <c r="C662" s="8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7" customFormat="1" ht="16.5">
      <c r="A663" s="13"/>
      <c r="B663" s="5"/>
      <c r="C663" s="8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7" customFormat="1" ht="16.5">
      <c r="A664" s="13"/>
      <c r="B664" s="5"/>
      <c r="C664" s="8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7" customFormat="1" ht="16.5">
      <c r="A665" s="13"/>
      <c r="B665" s="5"/>
      <c r="C665" s="8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7" customFormat="1" ht="16.5">
      <c r="A666" s="13"/>
      <c r="B666" s="5"/>
      <c r="C666" s="8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7" customFormat="1" ht="16.5">
      <c r="A667" s="13"/>
      <c r="B667" s="5"/>
      <c r="C667" s="8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7" customFormat="1" ht="16.5">
      <c r="A668" s="13"/>
      <c r="B668" s="5"/>
      <c r="C668" s="8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7" customFormat="1" ht="16.5">
      <c r="A669" s="13"/>
      <c r="B669" s="5"/>
      <c r="C669" s="8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7" customFormat="1" ht="16.5">
      <c r="A670" s="13"/>
      <c r="B670" s="5"/>
      <c r="C670" s="8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7" customFormat="1" ht="16.5">
      <c r="A671" s="13"/>
      <c r="B671" s="5"/>
      <c r="C671" s="8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7" customFormat="1" ht="16.5">
      <c r="A672" s="13"/>
      <c r="B672" s="5"/>
      <c r="C672" s="8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7" customFormat="1" ht="16.5">
      <c r="A673" s="13"/>
      <c r="B673" s="5"/>
      <c r="C673" s="8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7" customFormat="1" ht="16.5">
      <c r="A674" s="13"/>
      <c r="B674" s="5"/>
      <c r="C674" s="8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7" customFormat="1" ht="16.5">
      <c r="A675" s="13"/>
      <c r="B675" s="5"/>
      <c r="C675" s="8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7" customFormat="1" ht="16.5">
      <c r="A676" s="13"/>
      <c r="B676" s="5"/>
      <c r="C676" s="8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7" customFormat="1" ht="16.5">
      <c r="A677" s="13"/>
      <c r="B677" s="5"/>
      <c r="C677" s="8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7" customFormat="1" ht="16.5">
      <c r="A678" s="13"/>
      <c r="B678" s="5"/>
      <c r="C678" s="8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7" customFormat="1" ht="16.5">
      <c r="A679" s="13"/>
      <c r="B679" s="5"/>
      <c r="C679" s="8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7" customFormat="1" ht="16.5">
      <c r="A680" s="13"/>
      <c r="B680" s="5"/>
      <c r="C680" s="8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7" customFormat="1" ht="16.5">
      <c r="A681" s="13"/>
      <c r="B681" s="5"/>
      <c r="C681" s="8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7" customFormat="1" ht="16.5">
      <c r="A682" s="13"/>
      <c r="B682" s="5"/>
      <c r="C682" s="8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7" customFormat="1" ht="16.5">
      <c r="A683" s="13"/>
      <c r="B683" s="5"/>
      <c r="C683" s="8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7" customFormat="1" ht="16.5">
      <c r="A684" s="13"/>
      <c r="B684" s="5"/>
      <c r="C684" s="8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7" customFormat="1" ht="16.5">
      <c r="A685" s="13"/>
      <c r="B685" s="5"/>
      <c r="C685" s="8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7" customFormat="1" ht="16.5">
      <c r="A686" s="13"/>
      <c r="B686" s="5"/>
      <c r="C686" s="8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7" customFormat="1" ht="16.5">
      <c r="A687" s="13"/>
      <c r="B687" s="5"/>
      <c r="C687" s="8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7" customFormat="1" ht="16.5">
      <c r="A688" s="13"/>
      <c r="B688" s="5"/>
      <c r="C688" s="8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7" customFormat="1" ht="16.5">
      <c r="A689" s="13"/>
      <c r="B689" s="5"/>
      <c r="C689" s="8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7" customFormat="1" ht="16.5">
      <c r="A690" s="13"/>
      <c r="B690" s="5"/>
      <c r="C690" s="8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7" customFormat="1" ht="16.5">
      <c r="A691" s="13"/>
      <c r="B691" s="5"/>
      <c r="C691" s="8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7" customFormat="1" ht="16.5">
      <c r="A692" s="13"/>
      <c r="B692" s="5"/>
      <c r="C692" s="8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7" customFormat="1" ht="16.5">
      <c r="A693" s="13"/>
      <c r="B693" s="5"/>
      <c r="C693" s="8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7" customFormat="1" ht="16.5">
      <c r="A694" s="13"/>
      <c r="B694" s="5"/>
      <c r="C694" s="8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7" customFormat="1" ht="16.5">
      <c r="A695" s="13"/>
      <c r="B695" s="5"/>
      <c r="C695" s="8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7" customFormat="1" ht="16.5">
      <c r="A696" s="13"/>
      <c r="B696" s="5"/>
      <c r="C696" s="8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7" customFormat="1" ht="16.5">
      <c r="A697" s="13"/>
      <c r="B697" s="5"/>
      <c r="C697" s="8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7" customFormat="1" ht="16.5">
      <c r="A698" s="13"/>
      <c r="B698" s="5"/>
      <c r="C698" s="8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7" customFormat="1" ht="16.5">
      <c r="A699" s="13"/>
      <c r="B699" s="5"/>
      <c r="C699" s="8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7" customFormat="1" ht="16.5">
      <c r="A700" s="13"/>
      <c r="B700" s="5"/>
      <c r="C700" s="8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7" customFormat="1" ht="16.5">
      <c r="A701" s="13"/>
      <c r="B701" s="5"/>
      <c r="C701" s="8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7" customFormat="1" ht="16.5">
      <c r="A702" s="13"/>
      <c r="B702" s="5"/>
      <c r="C702" s="8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7" customFormat="1" ht="16.5">
      <c r="A703" s="13"/>
      <c r="B703" s="5"/>
      <c r="C703" s="8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7" customFormat="1" ht="16.5">
      <c r="A704" s="13"/>
      <c r="B704" s="5"/>
      <c r="C704" s="8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7" customFormat="1" ht="16.5">
      <c r="A705" s="13"/>
      <c r="B705" s="5"/>
      <c r="C705" s="8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7" customFormat="1" ht="16.5">
      <c r="A706" s="13"/>
      <c r="B706" s="5"/>
      <c r="C706" s="8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7" customFormat="1" ht="16.5">
      <c r="A707" s="13"/>
      <c r="B707" s="5"/>
      <c r="C707" s="8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7" customFormat="1" ht="16.5">
      <c r="A708" s="13"/>
      <c r="B708" s="5"/>
      <c r="C708" s="8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7" customFormat="1" ht="16.5">
      <c r="A709" s="13"/>
      <c r="B709" s="5"/>
      <c r="C709" s="8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7" customFormat="1" ht="16.5">
      <c r="A710" s="13"/>
      <c r="B710" s="5"/>
      <c r="C710" s="8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7" customFormat="1" ht="16.5">
      <c r="A711" s="13"/>
      <c r="B711" s="5"/>
      <c r="C711" s="8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7" customFormat="1" ht="16.5">
      <c r="A712" s="13"/>
      <c r="B712" s="5"/>
      <c r="C712" s="8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7" customFormat="1" ht="16.5">
      <c r="A713" s="13"/>
      <c r="B713" s="5"/>
      <c r="C713" s="8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7" customFormat="1" ht="16.5">
      <c r="A714" s="13"/>
      <c r="B714" s="5"/>
      <c r="C714" s="8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7" customFormat="1" ht="16.5">
      <c r="A715" s="13"/>
      <c r="B715" s="5"/>
      <c r="C715" s="8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7" customFormat="1" ht="16.5">
      <c r="A716" s="13"/>
      <c r="B716" s="5"/>
      <c r="C716" s="8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7" customFormat="1" ht="16.5">
      <c r="A717" s="13"/>
      <c r="B717" s="5"/>
      <c r="C717" s="8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7" customFormat="1" ht="16.5">
      <c r="A718" s="13"/>
      <c r="B718" s="5"/>
      <c r="C718" s="8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7" customFormat="1" ht="16.5">
      <c r="A719" s="13"/>
      <c r="B719" s="5"/>
      <c r="C719" s="8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7" customFormat="1" ht="16.5">
      <c r="A720" s="13"/>
      <c r="B720" s="5"/>
      <c r="C720" s="8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7" customFormat="1" ht="16.5">
      <c r="A721" s="13"/>
      <c r="B721" s="5"/>
      <c r="C721" s="8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7" customFormat="1" ht="16.5">
      <c r="A722" s="13"/>
      <c r="B722" s="5"/>
      <c r="C722" s="8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7" customFormat="1" ht="16.5">
      <c r="A723" s="13"/>
      <c r="B723" s="5"/>
      <c r="C723" s="8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7" customFormat="1" ht="16.5">
      <c r="A724" s="13"/>
      <c r="B724" s="5"/>
      <c r="C724" s="8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7" customFormat="1" ht="16.5">
      <c r="A725" s="13"/>
      <c r="B725" s="5"/>
      <c r="C725" s="8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7" customFormat="1" ht="16.5">
      <c r="A726" s="13"/>
      <c r="B726" s="5"/>
      <c r="C726" s="8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7" customFormat="1" ht="16.5">
      <c r="A727" s="13"/>
      <c r="B727" s="5"/>
      <c r="C727" s="8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7" customFormat="1" ht="16.5">
      <c r="A728" s="13"/>
      <c r="B728" s="5"/>
      <c r="C728" s="8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7" customFormat="1" ht="16.5">
      <c r="A729" s="13"/>
      <c r="B729" s="5"/>
      <c r="C729" s="8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7" customFormat="1" ht="16.5">
      <c r="A730" s="13"/>
      <c r="B730" s="5"/>
      <c r="C730" s="8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7" customFormat="1" ht="16.5">
      <c r="A731" s="13"/>
      <c r="B731" s="5"/>
      <c r="C731" s="8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7" customFormat="1" ht="16.5">
      <c r="A732" s="13"/>
      <c r="B732" s="5"/>
      <c r="C732" s="8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7" customFormat="1" ht="16.5">
      <c r="A733" s="13"/>
      <c r="B733" s="5"/>
      <c r="C733" s="8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7" customFormat="1" ht="16.5">
      <c r="A734" s="13"/>
      <c r="B734" s="5"/>
      <c r="C734" s="8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7" customFormat="1" ht="16.5">
      <c r="A735" s="13"/>
      <c r="B735" s="5"/>
      <c r="C735" s="8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7" customFormat="1" ht="16.5">
      <c r="A736" s="13"/>
      <c r="B736" s="5"/>
      <c r="C736" s="8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7" customFormat="1" ht="16.5">
      <c r="A737" s="13"/>
      <c r="B737" s="5"/>
      <c r="C737" s="8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7" customFormat="1" ht="16.5">
      <c r="A738" s="13"/>
      <c r="B738" s="5"/>
      <c r="C738" s="8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7" customFormat="1" ht="16.5">
      <c r="A739" s="13"/>
      <c r="B739" s="5"/>
      <c r="C739" s="8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7" customFormat="1" ht="16.5">
      <c r="A740" s="13"/>
      <c r="B740" s="5"/>
      <c r="C740" s="8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7" customFormat="1" ht="16.5">
      <c r="A741" s="13"/>
      <c r="B741" s="5"/>
      <c r="C741" s="8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7" customFormat="1" ht="16.5">
      <c r="A742" s="13"/>
      <c r="B742" s="5"/>
      <c r="C742" s="8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7" customFormat="1" ht="16.5">
      <c r="A743" s="13"/>
      <c r="B743" s="5"/>
      <c r="C743" s="8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7" customFormat="1" ht="16.5">
      <c r="A744" s="13"/>
      <c r="B744" s="5"/>
      <c r="C744" s="8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7" customFormat="1" ht="16.5">
      <c r="A745" s="13"/>
      <c r="B745" s="5"/>
      <c r="C745" s="8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7" customFormat="1" ht="16.5">
      <c r="A746" s="13"/>
      <c r="B746" s="5"/>
      <c r="C746" s="8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7" customFormat="1" ht="16.5">
      <c r="A747" s="13"/>
      <c r="B747" s="5"/>
      <c r="C747" s="8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7" customFormat="1" ht="16.5">
      <c r="A748" s="13"/>
      <c r="B748" s="5"/>
      <c r="C748" s="8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7" customFormat="1" ht="16.5">
      <c r="A749" s="13"/>
      <c r="B749" s="5"/>
      <c r="C749" s="8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7" customFormat="1" ht="16.5">
      <c r="A750" s="13"/>
      <c r="B750" s="5"/>
      <c r="C750" s="8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7" customFormat="1" ht="16.5">
      <c r="A751" s="13"/>
      <c r="B751" s="5"/>
      <c r="C751" s="8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7" customFormat="1" ht="16.5">
      <c r="A752" s="13"/>
      <c r="B752" s="5"/>
      <c r="C752" s="8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7" customFormat="1" ht="16.5">
      <c r="A753" s="13"/>
      <c r="B753" s="5"/>
      <c r="C753" s="8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7" customFormat="1" ht="16.5">
      <c r="A754" s="13"/>
      <c r="B754" s="5"/>
      <c r="C754" s="8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7" customFormat="1" ht="16.5">
      <c r="A755" s="13"/>
      <c r="B755" s="5"/>
      <c r="C755" s="8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7" customFormat="1" ht="16.5">
      <c r="A756" s="13"/>
      <c r="B756" s="5"/>
      <c r="C756" s="8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7" customFormat="1" ht="16.5">
      <c r="A757" s="13"/>
      <c r="B757" s="5"/>
      <c r="C757" s="8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7" customFormat="1" ht="16.5">
      <c r="A758" s="13"/>
      <c r="B758" s="5"/>
      <c r="C758" s="8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7" customFormat="1" ht="16.5">
      <c r="A759" s="13"/>
      <c r="B759" s="5"/>
      <c r="C759" s="8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7" customFormat="1" ht="16.5">
      <c r="A760" s="13"/>
      <c r="B760" s="5"/>
      <c r="C760" s="8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7" customFormat="1" ht="16.5">
      <c r="A761" s="13"/>
      <c r="B761" s="5"/>
      <c r="C761" s="8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7" customFormat="1" ht="16.5">
      <c r="A762" s="13"/>
      <c r="B762" s="5"/>
      <c r="C762" s="8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7" customFormat="1" ht="16.5">
      <c r="A763" s="13"/>
      <c r="B763" s="5"/>
      <c r="C763" s="8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7" customFormat="1" ht="16.5">
      <c r="A764" s="13"/>
      <c r="B764" s="5"/>
      <c r="C764" s="8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7" customFormat="1" ht="16.5">
      <c r="A765" s="13"/>
      <c r="B765" s="5"/>
      <c r="C765" s="8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7" customFormat="1" ht="16.5">
      <c r="A766" s="13"/>
      <c r="B766" s="5"/>
      <c r="C766" s="8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7" customFormat="1" ht="16.5">
      <c r="A767" s="13"/>
      <c r="B767" s="5"/>
      <c r="C767" s="8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7" customFormat="1" ht="16.5">
      <c r="A768" s="13"/>
      <c r="B768" s="5"/>
      <c r="C768" s="8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7" customFormat="1" ht="16.5">
      <c r="A769" s="13"/>
      <c r="B769" s="5"/>
      <c r="C769" s="8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7" customFormat="1" ht="16.5">
      <c r="A770" s="13"/>
      <c r="B770" s="5"/>
      <c r="C770" s="8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7" customFormat="1" ht="16.5">
      <c r="A771" s="13"/>
      <c r="B771" s="5"/>
      <c r="C771" s="8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7" customFormat="1" ht="16.5">
      <c r="A772" s="13"/>
      <c r="B772" s="5"/>
      <c r="C772" s="8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7" customFormat="1" ht="16.5">
      <c r="A773" s="13"/>
      <c r="B773" s="5"/>
      <c r="C773" s="8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7" customFormat="1" ht="16.5">
      <c r="A774" s="13"/>
      <c r="B774" s="5"/>
      <c r="C774" s="8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7" customFormat="1" ht="16.5">
      <c r="A775" s="13"/>
      <c r="B775" s="5"/>
      <c r="C775" s="8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7" customFormat="1" ht="16.5">
      <c r="A776" s="13"/>
      <c r="B776" s="5"/>
      <c r="C776" s="8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7" customFormat="1" ht="16.5">
      <c r="A777" s="13"/>
      <c r="B777" s="5"/>
      <c r="C777" s="8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7" customFormat="1" ht="16.5">
      <c r="A778" s="13"/>
      <c r="B778" s="5"/>
      <c r="C778" s="8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7" customFormat="1" ht="16.5">
      <c r="A779" s="13"/>
      <c r="B779" s="5"/>
      <c r="C779" s="8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7" customFormat="1" ht="16.5">
      <c r="A780" s="13"/>
      <c r="B780" s="5"/>
      <c r="C780" s="8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7" customFormat="1" ht="16.5">
      <c r="A781" s="13"/>
      <c r="B781" s="5"/>
      <c r="C781" s="8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7" customFormat="1" ht="16.5">
      <c r="A782" s="13"/>
      <c r="B782" s="5"/>
      <c r="C782" s="8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7" customFormat="1" ht="16.5">
      <c r="A783" s="13"/>
      <c r="B783" s="5"/>
      <c r="C783" s="8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7" customFormat="1" ht="16.5">
      <c r="A784" s="13"/>
      <c r="B784" s="5"/>
      <c r="C784" s="8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7" customFormat="1" ht="16.5">
      <c r="A785" s="13"/>
      <c r="B785" s="5"/>
      <c r="C785" s="8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7" customFormat="1" ht="16.5">
      <c r="A786" s="13"/>
      <c r="B786" s="5"/>
      <c r="C786" s="8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7" customFormat="1" ht="16.5">
      <c r="A787" s="13"/>
      <c r="B787" s="5"/>
      <c r="C787" s="8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7" customFormat="1" ht="16.5">
      <c r="A788" s="13"/>
      <c r="B788" s="5"/>
      <c r="C788" s="8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7" customFormat="1" ht="16.5">
      <c r="A789" s="13"/>
      <c r="B789" s="5"/>
      <c r="C789" s="8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7" customFormat="1" ht="16.5">
      <c r="A790" s="13"/>
      <c r="B790" s="5"/>
      <c r="C790" s="8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7" customFormat="1" ht="16.5">
      <c r="A791" s="13"/>
      <c r="B791" s="5"/>
      <c r="C791" s="8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7" customFormat="1" ht="16.5">
      <c r="A792" s="13"/>
      <c r="B792" s="5"/>
      <c r="C792" s="8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7" customFormat="1" ht="16.5">
      <c r="A793" s="13"/>
      <c r="B793" s="5"/>
      <c r="C793" s="8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7" customFormat="1" ht="16.5">
      <c r="A794" s="13"/>
      <c r="B794" s="5"/>
      <c r="C794" s="8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7" customFormat="1" ht="16.5">
      <c r="A795" s="13"/>
      <c r="B795" s="5"/>
      <c r="C795" s="8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7" customFormat="1" ht="16.5">
      <c r="A796" s="13"/>
      <c r="B796" s="5"/>
      <c r="C796" s="8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7" customFormat="1" ht="16.5">
      <c r="A797" s="13"/>
      <c r="B797" s="5"/>
      <c r="C797" s="8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7" customFormat="1" ht="16.5">
      <c r="A798" s="13"/>
      <c r="B798" s="5"/>
      <c r="C798" s="8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7" customFormat="1" ht="16.5">
      <c r="A799" s="13"/>
      <c r="B799" s="5"/>
      <c r="C799" s="8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7" customFormat="1" ht="16.5">
      <c r="A800" s="13"/>
      <c r="B800" s="5"/>
      <c r="C800" s="8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7" customFormat="1" ht="16.5">
      <c r="A801" s="13"/>
      <c r="B801" s="5"/>
      <c r="C801" s="8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7" customFormat="1" ht="16.5">
      <c r="A802" s="13"/>
      <c r="B802" s="5"/>
      <c r="C802" s="8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7" customFormat="1" ht="16.5">
      <c r="A803" s="13"/>
      <c r="B803" s="5"/>
      <c r="C803" s="8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7" customFormat="1" ht="16.5">
      <c r="A804" s="13"/>
      <c r="B804" s="5"/>
      <c r="C804" s="8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7" customFormat="1" ht="16.5">
      <c r="A805" s="13"/>
      <c r="B805" s="5"/>
      <c r="C805" s="8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7" customFormat="1" ht="16.5">
      <c r="A806" s="13"/>
      <c r="B806" s="5"/>
      <c r="C806" s="8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7" customFormat="1" ht="16.5">
      <c r="A807" s="13"/>
      <c r="B807" s="5"/>
      <c r="C807" s="8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7" customFormat="1" ht="16.5">
      <c r="A808" s="13"/>
      <c r="B808" s="5"/>
      <c r="C808" s="8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7" customFormat="1" ht="16.5">
      <c r="A809" s="13"/>
      <c r="B809" s="5"/>
      <c r="C809" s="8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7" customFormat="1" ht="16.5">
      <c r="A810" s="13"/>
      <c r="B810" s="5"/>
      <c r="C810" s="8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7" customFormat="1" ht="16.5">
      <c r="A811" s="13"/>
      <c r="B811" s="5"/>
      <c r="C811" s="8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7" customFormat="1" ht="16.5">
      <c r="A812" s="13"/>
      <c r="B812" s="5"/>
      <c r="C812" s="8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7" customFormat="1" ht="16.5">
      <c r="A813" s="13"/>
      <c r="B813" s="5"/>
      <c r="C813" s="8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7" customFormat="1" ht="16.5">
      <c r="A814" s="13"/>
      <c r="B814" s="5"/>
      <c r="C814" s="8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7" customFormat="1" ht="16.5">
      <c r="A815" s="13"/>
      <c r="B815" s="5"/>
      <c r="C815" s="8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7" customFormat="1" ht="16.5">
      <c r="A816" s="13"/>
      <c r="B816" s="5"/>
      <c r="C816" s="8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7" customFormat="1" ht="16.5">
      <c r="A817" s="13"/>
      <c r="B817" s="5"/>
      <c r="C817" s="8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7" customFormat="1" ht="16.5">
      <c r="A818" s="13"/>
      <c r="B818" s="5"/>
      <c r="C818" s="8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7" customFormat="1" ht="16.5">
      <c r="A819" s="13"/>
      <c r="B819" s="5"/>
      <c r="C819" s="8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7" customFormat="1" ht="16.5">
      <c r="A820" s="13"/>
      <c r="B820" s="5"/>
      <c r="C820" s="8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7" customFormat="1" ht="16.5">
      <c r="A821" s="13"/>
      <c r="B821" s="5"/>
      <c r="C821" s="8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7" customFormat="1" ht="16.5">
      <c r="A822" s="13"/>
      <c r="B822" s="5"/>
      <c r="C822" s="8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7" customFormat="1" ht="16.5">
      <c r="A823" s="13"/>
      <c r="B823" s="5"/>
      <c r="C823" s="8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7" customFormat="1" ht="16.5">
      <c r="A824" s="13"/>
      <c r="B824" s="5"/>
      <c r="C824" s="8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7" customFormat="1" ht="16.5">
      <c r="A825" s="13"/>
      <c r="B825" s="5"/>
      <c r="C825" s="8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7" customFormat="1" ht="16.5">
      <c r="A826" s="13"/>
      <c r="B826" s="5"/>
      <c r="C826" s="8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7" customFormat="1" ht="16.5">
      <c r="A827" s="13"/>
      <c r="B827" s="5"/>
      <c r="C827" s="8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7" customFormat="1" ht="16.5">
      <c r="A828" s="13"/>
      <c r="B828" s="5"/>
      <c r="C828" s="8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7" customFormat="1" ht="16.5">
      <c r="A829" s="13"/>
      <c r="B829" s="5"/>
      <c r="C829" s="8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7" customFormat="1" ht="16.5">
      <c r="A830" s="13"/>
      <c r="B830" s="5"/>
      <c r="C830" s="8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7" customFormat="1" ht="16.5">
      <c r="A831" s="13"/>
      <c r="B831" s="5"/>
      <c r="C831" s="8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7" customFormat="1" ht="16.5">
      <c r="A832" s="13"/>
      <c r="B832" s="5"/>
      <c r="C832" s="8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7" customFormat="1" ht="16.5">
      <c r="A833" s="13"/>
      <c r="B833" s="5"/>
      <c r="C833" s="8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7" customFormat="1" ht="16.5">
      <c r="A834" s="13"/>
      <c r="B834" s="5"/>
      <c r="C834" s="8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7" customFormat="1" ht="16.5">
      <c r="A835" s="13"/>
      <c r="B835" s="5"/>
      <c r="C835" s="8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7" customFormat="1" ht="16.5">
      <c r="A836" s="13"/>
      <c r="B836" s="5"/>
      <c r="C836" s="8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7" customFormat="1" ht="16.5">
      <c r="A837" s="13"/>
      <c r="B837" s="5"/>
      <c r="C837" s="8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7" customFormat="1" ht="16.5">
      <c r="A838" s="13"/>
      <c r="B838" s="5"/>
      <c r="C838" s="8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7" customFormat="1" ht="16.5">
      <c r="A839" s="13"/>
      <c r="B839" s="5"/>
      <c r="C839" s="8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7" customFormat="1" ht="16.5">
      <c r="A840" s="13"/>
      <c r="B840" s="5"/>
      <c r="C840" s="8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7" customFormat="1" ht="16.5">
      <c r="A841" s="13"/>
      <c r="B841" s="5"/>
      <c r="C841" s="8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7" customFormat="1" ht="16.5">
      <c r="A842" s="13"/>
      <c r="B842" s="5"/>
      <c r="C842" s="8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7" customFormat="1" ht="16.5">
      <c r="A843" s="13"/>
      <c r="B843" s="5"/>
      <c r="C843" s="8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7" customFormat="1" ht="16.5">
      <c r="A844" s="13"/>
      <c r="B844" s="5"/>
      <c r="C844" s="8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7" customFormat="1" ht="16.5">
      <c r="A845" s="13"/>
      <c r="B845" s="5"/>
      <c r="C845" s="8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7" customFormat="1" ht="16.5">
      <c r="A846" s="13"/>
      <c r="B846" s="5"/>
      <c r="C846" s="8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7" customFormat="1" ht="16.5">
      <c r="A847" s="13"/>
      <c r="B847" s="5"/>
      <c r="C847" s="8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7" customFormat="1" ht="16.5">
      <c r="A848" s="13"/>
      <c r="B848" s="5"/>
      <c r="C848" s="8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7" customFormat="1" ht="16.5">
      <c r="A849" s="13"/>
      <c r="B849" s="5"/>
      <c r="C849" s="8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7" customFormat="1" ht="16.5">
      <c r="A850" s="13"/>
      <c r="B850" s="5"/>
      <c r="C850" s="8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7" customFormat="1" ht="16.5">
      <c r="A851" s="13"/>
      <c r="B851" s="5"/>
      <c r="C851" s="8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7" customFormat="1" ht="16.5">
      <c r="A852" s="13"/>
      <c r="B852" s="5"/>
      <c r="C852" s="8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7" customFormat="1" ht="16.5">
      <c r="A853" s="13"/>
      <c r="B853" s="5"/>
      <c r="C853" s="8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7" customFormat="1" ht="16.5">
      <c r="A854" s="13"/>
      <c r="B854" s="5"/>
      <c r="C854" s="8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7" customFormat="1" ht="16.5">
      <c r="A855" s="13"/>
      <c r="B855" s="5"/>
      <c r="C855" s="8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7" customFormat="1" ht="16.5">
      <c r="A856" s="13"/>
      <c r="B856" s="5"/>
      <c r="C856" s="8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7" customFormat="1" ht="16.5">
      <c r="A857" s="13"/>
      <c r="B857" s="5"/>
      <c r="C857" s="8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7" customFormat="1" ht="16.5">
      <c r="A858" s="13"/>
      <c r="B858" s="5"/>
      <c r="C858" s="8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7" customFormat="1" ht="16.5">
      <c r="A859" s="13"/>
      <c r="B859" s="5"/>
      <c r="C859" s="8"/>
      <c r="D859" s="3"/>
      <c r="E859" s="3"/>
      <c r="F859" s="3"/>
      <c r="G859" s="3"/>
      <c r="H859" s="3"/>
      <c r="I859" s="3"/>
      <c r="J859" s="3"/>
      <c r="K859" s="3"/>
      <c r="L859" s="3"/>
    </row>
    <row r="860" spans="1:12" s="7" customFormat="1" ht="16.5">
      <c r="A860" s="13"/>
      <c r="B860" s="5"/>
      <c r="C860" s="8"/>
      <c r="D860" s="3"/>
      <c r="E860" s="3"/>
      <c r="F860" s="3"/>
      <c r="G860" s="3"/>
      <c r="H860" s="3"/>
      <c r="I860" s="3"/>
      <c r="J860" s="3"/>
      <c r="K860" s="3"/>
      <c r="L860" s="3"/>
    </row>
    <row r="861" spans="1:12" s="7" customFormat="1" ht="16.5">
      <c r="A861" s="13"/>
      <c r="B861" s="5"/>
      <c r="C861" s="8"/>
      <c r="D861" s="3"/>
      <c r="E861" s="3"/>
      <c r="F861" s="3"/>
      <c r="G861" s="3"/>
      <c r="H861" s="3"/>
      <c r="I861" s="3"/>
      <c r="J861" s="3"/>
      <c r="K861" s="3"/>
      <c r="L861" s="3"/>
    </row>
    <row r="862" spans="1:12" s="7" customFormat="1" ht="16.5">
      <c r="A862" s="13"/>
      <c r="B862" s="5"/>
      <c r="C862" s="8"/>
      <c r="D862" s="3"/>
      <c r="E862" s="3"/>
      <c r="F862" s="3"/>
      <c r="G862" s="3"/>
      <c r="H862" s="3"/>
      <c r="I862" s="3"/>
      <c r="J862" s="3"/>
      <c r="K862" s="3"/>
      <c r="L862" s="3"/>
    </row>
    <row r="863" spans="1:12" s="7" customFormat="1" ht="16.5">
      <c r="A863" s="13"/>
      <c r="B863" s="5"/>
      <c r="C863" s="8"/>
      <c r="D863" s="3"/>
      <c r="E863" s="3"/>
      <c r="F863" s="3"/>
      <c r="G863" s="3"/>
      <c r="H863" s="3"/>
      <c r="I863" s="3"/>
      <c r="J863" s="3"/>
      <c r="K863" s="3"/>
      <c r="L863" s="3"/>
    </row>
    <row r="864" spans="1:12" s="7" customFormat="1" ht="16.5">
      <c r="A864" s="13"/>
      <c r="B864" s="5"/>
      <c r="C864" s="8"/>
      <c r="D864" s="3"/>
      <c r="E864" s="3"/>
      <c r="F864" s="3"/>
      <c r="G864" s="3"/>
      <c r="H864" s="3"/>
      <c r="I864" s="3"/>
      <c r="J864" s="3"/>
      <c r="K864" s="3"/>
      <c r="L864" s="3"/>
    </row>
    <row r="865" spans="1:12" s="7" customFormat="1" ht="16.5">
      <c r="A865" s="13"/>
      <c r="B865" s="5"/>
      <c r="C865" s="8"/>
      <c r="D865" s="3"/>
      <c r="E865" s="3"/>
      <c r="F865" s="3"/>
      <c r="G865" s="3"/>
      <c r="H865" s="3"/>
      <c r="I865" s="3"/>
      <c r="J865" s="3"/>
      <c r="K865" s="3"/>
      <c r="L865" s="3"/>
    </row>
    <row r="866" spans="1:12" s="7" customFormat="1" ht="16.5">
      <c r="A866" s="13"/>
      <c r="B866" s="5"/>
      <c r="C866" s="8"/>
      <c r="D866" s="3"/>
      <c r="E866" s="3"/>
      <c r="F866" s="3"/>
      <c r="G866" s="3"/>
      <c r="H866" s="3"/>
      <c r="I866" s="3"/>
      <c r="J866" s="3"/>
      <c r="K866" s="3"/>
      <c r="L866" s="3"/>
    </row>
    <row r="867" spans="1:12" s="7" customFormat="1" ht="16.5">
      <c r="A867" s="13"/>
      <c r="B867" s="5"/>
      <c r="C867" s="8"/>
      <c r="D867" s="3"/>
      <c r="E867" s="3"/>
      <c r="F867" s="3"/>
      <c r="G867" s="3"/>
      <c r="H867" s="3"/>
      <c r="I867" s="3"/>
      <c r="J867" s="3"/>
      <c r="K867" s="3"/>
      <c r="L867" s="3"/>
    </row>
    <row r="868" spans="1:12" s="7" customFormat="1" ht="16.5">
      <c r="A868" s="13"/>
      <c r="B868" s="5"/>
      <c r="C868" s="8"/>
      <c r="D868" s="3"/>
      <c r="E868" s="3"/>
      <c r="F868" s="3"/>
      <c r="G868" s="3"/>
      <c r="H868" s="3"/>
      <c r="I868" s="3"/>
      <c r="J868" s="3"/>
      <c r="K868" s="3"/>
      <c r="L868" s="3"/>
    </row>
    <row r="869" spans="1:12" s="7" customFormat="1" ht="16.5">
      <c r="A869" s="13"/>
      <c r="B869" s="5"/>
      <c r="C869" s="8"/>
      <c r="D869" s="3"/>
      <c r="E869" s="3"/>
      <c r="F869" s="3"/>
      <c r="G869" s="3"/>
      <c r="H869" s="3"/>
      <c r="I869" s="3"/>
      <c r="J869" s="3"/>
      <c r="K869" s="3"/>
      <c r="L869" s="3"/>
    </row>
    <row r="870" spans="1:12" s="7" customFormat="1" ht="16.5">
      <c r="A870" s="13"/>
      <c r="B870" s="5"/>
      <c r="C870" s="8"/>
      <c r="D870" s="3"/>
      <c r="E870" s="3"/>
      <c r="F870" s="3"/>
      <c r="G870" s="3"/>
      <c r="H870" s="3"/>
      <c r="I870" s="3"/>
      <c r="J870" s="3"/>
      <c r="K870" s="3"/>
      <c r="L870" s="3"/>
    </row>
    <row r="871" spans="1:12" s="7" customFormat="1" ht="16.5">
      <c r="A871" s="13"/>
      <c r="B871" s="5"/>
      <c r="C871" s="8"/>
      <c r="D871" s="3"/>
      <c r="E871" s="3"/>
      <c r="F871" s="3"/>
      <c r="G871" s="3"/>
      <c r="H871" s="3"/>
      <c r="I871" s="3"/>
      <c r="J871" s="3"/>
      <c r="K871" s="3"/>
      <c r="L871" s="3"/>
    </row>
    <row r="872" spans="1:12" s="7" customFormat="1" ht="16.5">
      <c r="A872" s="13"/>
      <c r="B872" s="5"/>
      <c r="C872" s="8"/>
      <c r="D872" s="3"/>
      <c r="E872" s="3"/>
      <c r="F872" s="3"/>
      <c r="G872" s="3"/>
      <c r="H872" s="3"/>
      <c r="I872" s="3"/>
      <c r="J872" s="3"/>
      <c r="K872" s="3"/>
      <c r="L872" s="3"/>
    </row>
    <row r="873" spans="1:12" s="7" customFormat="1" ht="16.5">
      <c r="A873" s="13"/>
      <c r="B873" s="5"/>
      <c r="C873" s="8"/>
      <c r="D873" s="3"/>
      <c r="E873" s="3"/>
      <c r="F873" s="3"/>
      <c r="G873" s="3"/>
      <c r="H873" s="3"/>
      <c r="I873" s="3"/>
      <c r="J873" s="3"/>
      <c r="K873" s="3"/>
      <c r="L873" s="3"/>
    </row>
    <row r="874" spans="1:12" s="7" customFormat="1" ht="16.5">
      <c r="A874" s="13"/>
      <c r="B874" s="5"/>
      <c r="C874" s="8"/>
      <c r="D874" s="3"/>
      <c r="E874" s="3"/>
      <c r="F874" s="3"/>
      <c r="G874" s="3"/>
      <c r="H874" s="3"/>
      <c r="I874" s="3"/>
      <c r="J874" s="3"/>
      <c r="K874" s="3"/>
      <c r="L874" s="3"/>
    </row>
    <row r="875" spans="1:12" s="7" customFormat="1" ht="16.5">
      <c r="A875" s="13"/>
      <c r="B875" s="5"/>
      <c r="C875" s="8"/>
      <c r="D875" s="3"/>
      <c r="E875" s="3"/>
      <c r="F875" s="3"/>
      <c r="G875" s="3"/>
      <c r="H875" s="3"/>
      <c r="I875" s="3"/>
      <c r="J875" s="3"/>
      <c r="K875" s="3"/>
      <c r="L875" s="3"/>
    </row>
    <row r="876" spans="1:12" s="7" customFormat="1" ht="16.5">
      <c r="A876" s="13"/>
      <c r="B876" s="5"/>
      <c r="C876" s="8"/>
      <c r="D876" s="3"/>
      <c r="E876" s="3"/>
      <c r="F876" s="3"/>
      <c r="G876" s="3"/>
      <c r="H876" s="3"/>
      <c r="I876" s="3"/>
      <c r="J876" s="3"/>
      <c r="K876" s="3"/>
      <c r="L876" s="3"/>
    </row>
    <row r="877" spans="1:12" s="7" customFormat="1" ht="16.5">
      <c r="A877" s="13"/>
      <c r="B877" s="5"/>
      <c r="C877" s="8"/>
      <c r="D877" s="3"/>
      <c r="E877" s="3"/>
      <c r="F877" s="3"/>
      <c r="G877" s="3"/>
      <c r="H877" s="3"/>
      <c r="I877" s="3"/>
      <c r="J877" s="3"/>
      <c r="K877" s="3"/>
      <c r="L877" s="3"/>
    </row>
    <row r="878" spans="1:12" s="7" customFormat="1" ht="16.5">
      <c r="A878" s="13"/>
      <c r="B878" s="5"/>
      <c r="C878" s="8"/>
      <c r="D878" s="3"/>
      <c r="E878" s="3"/>
      <c r="F878" s="3"/>
      <c r="G878" s="3"/>
      <c r="H878" s="3"/>
      <c r="I878" s="3"/>
      <c r="J878" s="3"/>
      <c r="K878" s="3"/>
      <c r="L878" s="3"/>
    </row>
    <row r="879" spans="1:12" s="7" customFormat="1" ht="16.5">
      <c r="A879" s="13"/>
      <c r="B879" s="5"/>
      <c r="C879" s="8"/>
      <c r="D879" s="3"/>
      <c r="E879" s="3"/>
      <c r="F879" s="3"/>
      <c r="G879" s="3"/>
      <c r="H879" s="3"/>
      <c r="I879" s="3"/>
      <c r="J879" s="3"/>
      <c r="K879" s="3"/>
      <c r="L879" s="3"/>
    </row>
    <row r="880" spans="1:12" s="7" customFormat="1" ht="16.5">
      <c r="A880" s="13"/>
      <c r="B880" s="5"/>
      <c r="C880" s="8"/>
      <c r="D880" s="3"/>
      <c r="E880" s="3"/>
      <c r="F880" s="3"/>
      <c r="G880" s="3"/>
      <c r="H880" s="3"/>
      <c r="I880" s="3"/>
      <c r="J880" s="3"/>
      <c r="K880" s="3"/>
      <c r="L880" s="3"/>
    </row>
    <row r="881" spans="1:12" s="7" customFormat="1" ht="16.5">
      <c r="A881" s="13"/>
      <c r="B881" s="5"/>
      <c r="C881" s="8"/>
      <c r="D881" s="3"/>
      <c r="E881" s="3"/>
      <c r="F881" s="3"/>
      <c r="G881" s="3"/>
      <c r="H881" s="3"/>
      <c r="I881" s="3"/>
      <c r="J881" s="3"/>
      <c r="K881" s="3"/>
      <c r="L881" s="3"/>
    </row>
    <row r="882" spans="1:12" s="7" customFormat="1" ht="16.5">
      <c r="A882" s="13"/>
      <c r="B882" s="5"/>
      <c r="C882" s="8"/>
      <c r="D882" s="3"/>
      <c r="E882" s="3"/>
      <c r="F882" s="3"/>
      <c r="G882" s="3"/>
      <c r="H882" s="3"/>
      <c r="I882" s="3"/>
      <c r="J882" s="3"/>
      <c r="K882" s="3"/>
      <c r="L882" s="3"/>
    </row>
    <row r="883" spans="1:12" s="7" customFormat="1" ht="16.5">
      <c r="A883" s="13"/>
      <c r="B883" s="5"/>
      <c r="C883" s="8"/>
      <c r="D883" s="3"/>
      <c r="E883" s="3"/>
      <c r="F883" s="3"/>
      <c r="G883" s="3"/>
      <c r="H883" s="3"/>
      <c r="I883" s="3"/>
      <c r="J883" s="3"/>
      <c r="K883" s="3"/>
      <c r="L883" s="3"/>
    </row>
    <row r="884" spans="1:12" s="7" customFormat="1" ht="16.5">
      <c r="A884" s="13"/>
      <c r="B884" s="5"/>
      <c r="C884" s="8"/>
      <c r="D884" s="3"/>
      <c r="E884" s="3"/>
      <c r="F884" s="3"/>
      <c r="G884" s="3"/>
      <c r="H884" s="3"/>
      <c r="I884" s="3"/>
      <c r="J884" s="3"/>
      <c r="K884" s="3"/>
      <c r="L884" s="3"/>
    </row>
    <row r="885" spans="1:12" s="7" customFormat="1" ht="16.5">
      <c r="A885" s="13"/>
      <c r="B885" s="5"/>
      <c r="C885" s="8"/>
      <c r="D885" s="3"/>
      <c r="E885" s="3"/>
      <c r="F885" s="3"/>
      <c r="G885" s="3"/>
      <c r="H885" s="3"/>
      <c r="I885" s="3"/>
      <c r="J885" s="3"/>
      <c r="K885" s="3"/>
      <c r="L885" s="3"/>
    </row>
    <row r="886" spans="1:12" s="7" customFormat="1" ht="16.5">
      <c r="A886" s="13"/>
      <c r="B886" s="5"/>
      <c r="C886" s="8"/>
      <c r="D886" s="3"/>
      <c r="E886" s="3"/>
      <c r="F886" s="3"/>
      <c r="G886" s="3"/>
      <c r="H886" s="3"/>
      <c r="I886" s="3"/>
      <c r="J886" s="3"/>
      <c r="K886" s="3"/>
      <c r="L886" s="3"/>
    </row>
    <row r="887" spans="1:12" s="7" customFormat="1" ht="16.5">
      <c r="A887" s="13"/>
      <c r="B887" s="5"/>
      <c r="C887" s="8"/>
      <c r="D887" s="3"/>
      <c r="E887" s="3"/>
      <c r="F887" s="3"/>
      <c r="G887" s="3"/>
      <c r="H887" s="3"/>
      <c r="I887" s="3"/>
      <c r="J887" s="3"/>
      <c r="K887" s="3"/>
      <c r="L887" s="3"/>
    </row>
    <row r="888" spans="1:12" s="7" customFormat="1" ht="16.5">
      <c r="A888" s="13"/>
      <c r="B888" s="5"/>
      <c r="C888" s="8"/>
      <c r="D888" s="3"/>
      <c r="E888" s="3"/>
      <c r="F888" s="3"/>
      <c r="G888" s="3"/>
      <c r="H888" s="3"/>
      <c r="I888" s="3"/>
      <c r="J888" s="3"/>
      <c r="K888" s="3"/>
      <c r="L888" s="3"/>
    </row>
    <row r="889" spans="1:12" s="7" customFormat="1" ht="16.5">
      <c r="A889" s="13"/>
      <c r="B889" s="5"/>
      <c r="C889" s="8"/>
      <c r="D889" s="3"/>
      <c r="E889" s="3"/>
      <c r="F889" s="3"/>
      <c r="G889" s="3"/>
      <c r="H889" s="3"/>
      <c r="I889" s="3"/>
      <c r="J889" s="3"/>
      <c r="K889" s="3"/>
      <c r="L889" s="3"/>
    </row>
    <row r="890" spans="1:12" s="7" customFormat="1" ht="16.5">
      <c r="A890" s="13"/>
      <c r="B890" s="5"/>
      <c r="C890" s="8"/>
      <c r="D890" s="3"/>
      <c r="E890" s="3"/>
      <c r="F890" s="3"/>
      <c r="G890" s="3"/>
      <c r="H890" s="3"/>
      <c r="I890" s="3"/>
      <c r="J890" s="3"/>
      <c r="K890" s="3"/>
      <c r="L890" s="3"/>
    </row>
    <row r="891" spans="1:12" s="7" customFormat="1" ht="16.5">
      <c r="A891" s="13"/>
      <c r="B891" s="5"/>
      <c r="C891" s="8"/>
      <c r="D891" s="3"/>
      <c r="E891" s="3"/>
      <c r="F891" s="3"/>
      <c r="G891" s="3"/>
      <c r="H891" s="3"/>
      <c r="I891" s="3"/>
      <c r="J891" s="3"/>
      <c r="K891" s="3"/>
      <c r="L891" s="3"/>
    </row>
    <row r="892" spans="1:12" s="7" customFormat="1" ht="16.5">
      <c r="A892" s="13"/>
      <c r="B892" s="5"/>
      <c r="C892" s="8"/>
      <c r="D892" s="3"/>
      <c r="E892" s="3"/>
      <c r="F892" s="3"/>
      <c r="G892" s="3"/>
      <c r="H892" s="3"/>
      <c r="I892" s="3"/>
      <c r="J892" s="3"/>
      <c r="K892" s="3"/>
      <c r="L892" s="3"/>
    </row>
    <row r="893" spans="1:12" s="7" customFormat="1" ht="16.5">
      <c r="A893" s="13"/>
      <c r="B893" s="5"/>
      <c r="C893" s="8"/>
      <c r="D893" s="3"/>
      <c r="E893" s="3"/>
      <c r="F893" s="3"/>
      <c r="G893" s="3"/>
      <c r="H893" s="3"/>
      <c r="I893" s="3"/>
      <c r="J893" s="3"/>
      <c r="K893" s="3"/>
      <c r="L893" s="3"/>
    </row>
    <row r="894" spans="1:12" s="7" customFormat="1" ht="16.5">
      <c r="A894" s="13"/>
      <c r="B894" s="5"/>
      <c r="C894" s="8"/>
      <c r="D894" s="3"/>
      <c r="E894" s="3"/>
      <c r="F894" s="3"/>
      <c r="G894" s="3"/>
      <c r="H894" s="3"/>
      <c r="I894" s="3"/>
      <c r="J894" s="3"/>
      <c r="K894" s="3"/>
      <c r="L894" s="3"/>
    </row>
    <row r="895" spans="1:12" s="7" customFormat="1" ht="16.5">
      <c r="A895" s="13"/>
      <c r="B895" s="5"/>
      <c r="C895" s="8"/>
      <c r="D895" s="3"/>
      <c r="E895" s="3"/>
      <c r="F895" s="3"/>
      <c r="G895" s="3"/>
      <c r="H895" s="3"/>
      <c r="I895" s="3"/>
      <c r="J895" s="3"/>
      <c r="K895" s="3"/>
      <c r="L895" s="3"/>
    </row>
    <row r="896" spans="1:12" s="7" customFormat="1" ht="16.5">
      <c r="A896" s="13"/>
      <c r="B896" s="5"/>
      <c r="C896" s="8"/>
      <c r="D896" s="3"/>
      <c r="E896" s="3"/>
      <c r="F896" s="3"/>
      <c r="G896" s="3"/>
      <c r="H896" s="3"/>
      <c r="I896" s="3"/>
      <c r="J896" s="3"/>
      <c r="K896" s="3"/>
      <c r="L896" s="3"/>
    </row>
    <row r="897" spans="1:12" s="7" customFormat="1" ht="16.5">
      <c r="A897" s="13"/>
      <c r="B897" s="5"/>
      <c r="C897" s="8"/>
      <c r="D897" s="3"/>
      <c r="E897" s="3"/>
      <c r="F897" s="3"/>
      <c r="G897" s="3"/>
      <c r="H897" s="3"/>
      <c r="I897" s="3"/>
      <c r="J897" s="3"/>
      <c r="K897" s="3"/>
      <c r="L897" s="3"/>
    </row>
    <row r="898" spans="1:12" s="7" customFormat="1" ht="16.5">
      <c r="A898" s="13"/>
      <c r="B898" s="5"/>
      <c r="C898" s="8"/>
      <c r="D898" s="3"/>
      <c r="E898" s="3"/>
      <c r="F898" s="3"/>
      <c r="G898" s="3"/>
      <c r="H898" s="3"/>
      <c r="I898" s="3"/>
      <c r="J898" s="3"/>
      <c r="K898" s="3"/>
      <c r="L898" s="3"/>
    </row>
    <row r="899" spans="1:12" s="7" customFormat="1" ht="16.5">
      <c r="A899" s="13"/>
      <c r="B899" s="5"/>
      <c r="C899" s="8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7" customFormat="1" ht="16.5">
      <c r="A900" s="13"/>
      <c r="B900" s="5"/>
      <c r="C900" s="8"/>
      <c r="D900" s="3"/>
      <c r="E900" s="3"/>
      <c r="F900" s="3"/>
      <c r="G900" s="3"/>
      <c r="H900" s="3"/>
      <c r="I900" s="3"/>
      <c r="J900" s="3"/>
      <c r="K900" s="3"/>
      <c r="L900" s="3"/>
    </row>
    <row r="901" spans="1:12" s="7" customFormat="1" ht="16.5">
      <c r="A901" s="13"/>
      <c r="B901" s="5"/>
      <c r="C901" s="8"/>
      <c r="D901" s="3"/>
      <c r="E901" s="3"/>
      <c r="F901" s="3"/>
      <c r="G901" s="3"/>
      <c r="H901" s="3"/>
      <c r="I901" s="3"/>
      <c r="J901" s="3"/>
      <c r="K901" s="3"/>
      <c r="L901" s="3"/>
    </row>
    <row r="902" spans="1:12" s="7" customFormat="1" ht="16.5">
      <c r="A902" s="13"/>
      <c r="B902" s="5"/>
      <c r="C902" s="8"/>
      <c r="D902" s="3"/>
      <c r="E902" s="3"/>
      <c r="F902" s="3"/>
      <c r="G902" s="3"/>
      <c r="H902" s="3"/>
      <c r="I902" s="3"/>
      <c r="J902" s="3"/>
      <c r="K902" s="3"/>
      <c r="L902" s="3"/>
    </row>
    <row r="903" spans="1:12" s="7" customFormat="1" ht="16.5">
      <c r="A903" s="13"/>
      <c r="B903" s="5"/>
      <c r="C903" s="8"/>
      <c r="D903" s="3"/>
      <c r="E903" s="3"/>
      <c r="F903" s="3"/>
      <c r="G903" s="3"/>
      <c r="H903" s="3"/>
      <c r="I903" s="3"/>
      <c r="J903" s="3"/>
      <c r="K903" s="3"/>
      <c r="L903" s="3"/>
    </row>
    <row r="904" spans="1:12" s="7" customFormat="1" ht="16.5">
      <c r="A904" s="13"/>
      <c r="B904" s="5"/>
      <c r="C904" s="8"/>
      <c r="D904" s="3"/>
      <c r="E904" s="3"/>
      <c r="F904" s="3"/>
      <c r="G904" s="3"/>
      <c r="H904" s="3"/>
      <c r="I904" s="3"/>
      <c r="J904" s="3"/>
      <c r="K904" s="3"/>
      <c r="L904" s="3"/>
    </row>
    <row r="905" spans="1:12" s="7" customFormat="1" ht="16.5">
      <c r="A905" s="13"/>
      <c r="B905" s="5"/>
      <c r="C905" s="8"/>
      <c r="D905" s="3"/>
      <c r="E905" s="3"/>
      <c r="F905" s="3"/>
      <c r="G905" s="3"/>
      <c r="H905" s="3"/>
      <c r="I905" s="3"/>
      <c r="J905" s="3"/>
      <c r="K905" s="3"/>
      <c r="L905" s="3"/>
    </row>
    <row r="906" spans="1:12" s="7" customFormat="1" ht="16.5">
      <c r="A906" s="13"/>
      <c r="B906" s="5"/>
      <c r="C906" s="8"/>
      <c r="D906" s="3"/>
      <c r="E906" s="3"/>
      <c r="F906" s="3"/>
      <c r="G906" s="3"/>
      <c r="H906" s="3"/>
      <c r="I906" s="3"/>
      <c r="J906" s="3"/>
      <c r="K906" s="3"/>
      <c r="L906" s="3"/>
    </row>
    <row r="907" spans="1:12" s="7" customFormat="1" ht="16.5">
      <c r="A907" s="13"/>
      <c r="B907" s="5"/>
      <c r="C907" s="8"/>
      <c r="D907" s="3"/>
      <c r="E907" s="3"/>
      <c r="F907" s="3"/>
      <c r="G907" s="3"/>
      <c r="H907" s="3"/>
      <c r="I907" s="3"/>
      <c r="J907" s="3"/>
      <c r="K907" s="3"/>
      <c r="L907" s="3"/>
    </row>
    <row r="908" spans="1:12" s="7" customFormat="1" ht="16.5">
      <c r="A908" s="13"/>
      <c r="B908" s="5"/>
      <c r="C908" s="8"/>
      <c r="D908" s="3"/>
      <c r="E908" s="3"/>
      <c r="F908" s="3"/>
      <c r="G908" s="3"/>
      <c r="H908" s="3"/>
      <c r="I908" s="3"/>
      <c r="J908" s="3"/>
      <c r="K908" s="3"/>
      <c r="L908" s="3"/>
    </row>
    <row r="909" spans="1:12" s="7" customFormat="1" ht="16.5">
      <c r="A909" s="13"/>
      <c r="B909" s="5"/>
      <c r="C909" s="8"/>
      <c r="D909" s="3"/>
      <c r="E909" s="3"/>
      <c r="F909" s="3"/>
      <c r="G909" s="3"/>
      <c r="H909" s="3"/>
      <c r="I909" s="3"/>
      <c r="J909" s="3"/>
      <c r="K909" s="3"/>
      <c r="L909" s="3"/>
    </row>
    <row r="910" spans="1:12" s="7" customFormat="1" ht="16.5">
      <c r="A910" s="13"/>
      <c r="B910" s="5"/>
      <c r="C910" s="8"/>
      <c r="D910" s="3"/>
      <c r="E910" s="3"/>
      <c r="F910" s="3"/>
      <c r="G910" s="3"/>
      <c r="H910" s="3"/>
      <c r="I910" s="3"/>
      <c r="J910" s="3"/>
      <c r="K910" s="3"/>
      <c r="L910" s="3"/>
    </row>
    <row r="911" spans="1:12" s="7" customFormat="1" ht="16.5">
      <c r="A911" s="13"/>
      <c r="B911" s="5"/>
      <c r="C911" s="8"/>
      <c r="D911" s="3"/>
      <c r="E911" s="3"/>
      <c r="F911" s="3"/>
      <c r="G911" s="3"/>
      <c r="H911" s="3"/>
      <c r="I911" s="3"/>
      <c r="J911" s="3"/>
      <c r="K911" s="3"/>
      <c r="L911" s="3"/>
    </row>
    <row r="912" spans="1:12" s="7" customFormat="1" ht="16.5">
      <c r="A912" s="13"/>
      <c r="B912" s="5"/>
      <c r="C912" s="8"/>
      <c r="D912" s="3"/>
      <c r="E912" s="3"/>
      <c r="F912" s="3"/>
      <c r="G912" s="3"/>
      <c r="H912" s="3"/>
      <c r="I912" s="3"/>
      <c r="J912" s="3"/>
      <c r="K912" s="3"/>
      <c r="L912" s="3"/>
    </row>
    <row r="913" spans="1:12" s="7" customFormat="1" ht="16.5">
      <c r="A913" s="13"/>
      <c r="B913" s="5"/>
      <c r="C913" s="8"/>
      <c r="D913" s="3"/>
      <c r="E913" s="3"/>
      <c r="F913" s="3"/>
      <c r="G913" s="3"/>
      <c r="H913" s="3"/>
      <c r="I913" s="3"/>
      <c r="J913" s="3"/>
      <c r="K913" s="3"/>
      <c r="L913" s="3"/>
    </row>
    <row r="914" spans="1:12" s="7" customFormat="1" ht="16.5">
      <c r="A914" s="13"/>
      <c r="B914" s="5"/>
      <c r="C914" s="8"/>
      <c r="D914" s="3"/>
      <c r="E914" s="3"/>
      <c r="F914" s="3"/>
      <c r="G914" s="3"/>
      <c r="H914" s="3"/>
      <c r="I914" s="3"/>
      <c r="J914" s="3"/>
      <c r="K914" s="3"/>
      <c r="L914" s="3"/>
    </row>
    <row r="915" spans="1:12" s="7" customFormat="1" ht="16.5">
      <c r="A915" s="13"/>
      <c r="B915" s="5"/>
      <c r="C915" s="8"/>
      <c r="D915" s="3"/>
      <c r="E915" s="3"/>
      <c r="F915" s="3"/>
      <c r="G915" s="3"/>
      <c r="H915" s="3"/>
      <c r="I915" s="3"/>
      <c r="J915" s="3"/>
      <c r="K915" s="3"/>
      <c r="L915" s="3"/>
    </row>
    <row r="916" spans="1:12" s="7" customFormat="1" ht="16.5">
      <c r="A916" s="13"/>
      <c r="B916" s="5"/>
      <c r="C916" s="8"/>
      <c r="D916" s="3"/>
      <c r="E916" s="3"/>
      <c r="F916" s="3"/>
      <c r="G916" s="3"/>
      <c r="H916" s="3"/>
      <c r="I916" s="3"/>
      <c r="J916" s="3"/>
      <c r="K916" s="3"/>
      <c r="L916" s="3"/>
    </row>
    <row r="917" spans="1:12" s="7" customFormat="1" ht="16.5">
      <c r="A917" s="13"/>
      <c r="B917" s="5"/>
      <c r="C917" s="8"/>
      <c r="D917" s="3"/>
      <c r="E917" s="3"/>
      <c r="F917" s="3"/>
      <c r="G917" s="3"/>
      <c r="H917" s="3"/>
      <c r="I917" s="3"/>
      <c r="J917" s="3"/>
      <c r="K917" s="3"/>
      <c r="L917" s="3"/>
    </row>
    <row r="918" spans="1:12" s="7" customFormat="1" ht="16.5">
      <c r="A918" s="13"/>
      <c r="B918" s="5"/>
      <c r="C918" s="8"/>
      <c r="D918" s="3"/>
      <c r="E918" s="3"/>
      <c r="F918" s="3"/>
      <c r="G918" s="3"/>
      <c r="H918" s="3"/>
      <c r="I918" s="3"/>
      <c r="J918" s="3"/>
      <c r="K918" s="3"/>
      <c r="L918" s="3"/>
    </row>
    <row r="919" spans="1:12" s="7" customFormat="1" ht="16.5">
      <c r="A919" s="13"/>
      <c r="B919" s="5"/>
      <c r="C919" s="8"/>
      <c r="D919" s="3"/>
      <c r="E919" s="3"/>
      <c r="F919" s="3"/>
      <c r="G919" s="3"/>
      <c r="H919" s="3"/>
      <c r="I919" s="3"/>
      <c r="J919" s="3"/>
      <c r="K919" s="3"/>
      <c r="L919" s="3"/>
    </row>
    <row r="920" spans="1:12" s="7" customFormat="1" ht="16.5">
      <c r="A920" s="13"/>
      <c r="B920" s="5"/>
      <c r="C920" s="8"/>
      <c r="D920" s="3"/>
      <c r="E920" s="3"/>
      <c r="F920" s="3"/>
      <c r="G920" s="3"/>
      <c r="H920" s="3"/>
      <c r="I920" s="3"/>
      <c r="J920" s="3"/>
      <c r="K920" s="3"/>
      <c r="L920" s="3"/>
    </row>
    <row r="921" spans="1:12" s="7" customFormat="1" ht="16.5">
      <c r="A921" s="13"/>
      <c r="B921" s="5"/>
      <c r="C921" s="8"/>
      <c r="D921" s="3"/>
      <c r="E921" s="3"/>
      <c r="F921" s="3"/>
      <c r="G921" s="3"/>
      <c r="H921" s="3"/>
      <c r="I921" s="3"/>
      <c r="J921" s="3"/>
      <c r="K921" s="3"/>
      <c r="L921" s="3"/>
    </row>
    <row r="922" spans="1:12" s="7" customFormat="1" ht="16.5">
      <c r="A922" s="13"/>
      <c r="B922" s="5"/>
      <c r="C922" s="8"/>
      <c r="D922" s="3"/>
      <c r="E922" s="3"/>
      <c r="F922" s="3"/>
      <c r="G922" s="3"/>
      <c r="H922" s="3"/>
      <c r="I922" s="3"/>
      <c r="J922" s="3"/>
      <c r="K922" s="3"/>
      <c r="L922" s="3"/>
    </row>
    <row r="923" spans="1:12" s="7" customFormat="1" ht="16.5">
      <c r="A923" s="13"/>
      <c r="B923" s="5"/>
      <c r="C923" s="8"/>
      <c r="D923" s="3"/>
      <c r="E923" s="3"/>
      <c r="F923" s="3"/>
      <c r="G923" s="3"/>
      <c r="H923" s="3"/>
      <c r="I923" s="3"/>
      <c r="J923" s="3"/>
      <c r="K923" s="3"/>
      <c r="L923" s="3"/>
    </row>
    <row r="924" spans="1:12" s="7" customFormat="1" ht="16.5">
      <c r="A924" s="13"/>
      <c r="B924" s="5"/>
      <c r="C924" s="8"/>
      <c r="D924" s="3"/>
      <c r="E924" s="3"/>
      <c r="F924" s="3"/>
      <c r="G924" s="3"/>
      <c r="H924" s="3"/>
      <c r="I924" s="3"/>
      <c r="J924" s="3"/>
      <c r="K924" s="3"/>
      <c r="L924" s="3"/>
    </row>
    <row r="925" spans="1:12" s="7" customFormat="1" ht="16.5">
      <c r="A925" s="13"/>
      <c r="B925" s="5"/>
      <c r="C925" s="8"/>
      <c r="D925" s="3"/>
      <c r="E925" s="3"/>
      <c r="F925" s="3"/>
      <c r="G925" s="3"/>
      <c r="H925" s="3"/>
      <c r="I925" s="3"/>
      <c r="J925" s="3"/>
      <c r="K925" s="3"/>
      <c r="L925" s="3"/>
    </row>
    <row r="926" spans="1:12" s="7" customFormat="1" ht="16.5">
      <c r="A926" s="13"/>
      <c r="B926" s="5"/>
      <c r="C926" s="8"/>
      <c r="D926" s="3"/>
      <c r="E926" s="3"/>
      <c r="F926" s="3"/>
      <c r="G926" s="3"/>
      <c r="H926" s="3"/>
      <c r="I926" s="3"/>
      <c r="J926" s="3"/>
      <c r="K926" s="3"/>
      <c r="L926" s="3"/>
    </row>
    <row r="927" spans="1:12" s="7" customFormat="1" ht="16.5">
      <c r="A927" s="13"/>
      <c r="B927" s="5"/>
      <c r="C927" s="8"/>
      <c r="D927" s="3"/>
      <c r="E927" s="3"/>
      <c r="F927" s="3"/>
      <c r="G927" s="3"/>
      <c r="H927" s="3"/>
      <c r="I927" s="3"/>
      <c r="J927" s="3"/>
      <c r="K927" s="3"/>
      <c r="L927" s="3"/>
    </row>
    <row r="928" spans="1:12" s="7" customFormat="1" ht="16.5">
      <c r="A928" s="13"/>
      <c r="B928" s="5"/>
      <c r="C928" s="8"/>
      <c r="D928" s="3"/>
      <c r="E928" s="3"/>
      <c r="F928" s="3"/>
      <c r="G928" s="3"/>
      <c r="H928" s="3"/>
      <c r="I928" s="3"/>
      <c r="J928" s="3"/>
      <c r="K928" s="3"/>
      <c r="L928" s="3"/>
    </row>
    <row r="929" spans="1:12" s="7" customFormat="1" ht="16.5">
      <c r="A929" s="13"/>
      <c r="B929" s="5"/>
      <c r="C929" s="8"/>
      <c r="D929" s="3"/>
      <c r="E929" s="3"/>
      <c r="F929" s="3"/>
      <c r="G929" s="3"/>
      <c r="H929" s="3"/>
      <c r="I929" s="3"/>
      <c r="J929" s="3"/>
      <c r="K929" s="3"/>
      <c r="L929" s="3"/>
    </row>
    <row r="930" spans="1:12" s="7" customFormat="1" ht="16.5">
      <c r="A930" s="13"/>
      <c r="B930" s="5"/>
      <c r="C930" s="8"/>
      <c r="D930" s="3"/>
      <c r="E930" s="3"/>
      <c r="F930" s="3"/>
      <c r="G930" s="3"/>
      <c r="H930" s="3"/>
      <c r="I930" s="3"/>
      <c r="J930" s="3"/>
      <c r="K930" s="3"/>
      <c r="L930" s="3"/>
    </row>
    <row r="931" spans="1:12" s="7" customFormat="1" ht="16.5">
      <c r="A931" s="13"/>
      <c r="B931" s="5"/>
      <c r="C931" s="8"/>
      <c r="D931" s="3"/>
      <c r="E931" s="3"/>
      <c r="F931" s="3"/>
      <c r="G931" s="3"/>
      <c r="H931" s="3"/>
      <c r="I931" s="3"/>
      <c r="J931" s="3"/>
      <c r="K931" s="3"/>
      <c r="L931" s="3"/>
    </row>
    <row r="932" spans="1:12" s="7" customFormat="1" ht="16.5">
      <c r="A932" s="13"/>
      <c r="B932" s="5"/>
      <c r="C932" s="8"/>
      <c r="D932" s="3"/>
      <c r="E932" s="3"/>
      <c r="F932" s="3"/>
      <c r="G932" s="3"/>
      <c r="H932" s="3"/>
      <c r="I932" s="3"/>
      <c r="J932" s="3"/>
      <c r="K932" s="3"/>
      <c r="L932" s="3"/>
    </row>
    <row r="933" spans="1:12" s="7" customFormat="1" ht="16.5">
      <c r="A933" s="13"/>
      <c r="B933" s="5"/>
      <c r="C933" s="8"/>
      <c r="D933" s="3"/>
      <c r="E933" s="3"/>
      <c r="F933" s="3"/>
      <c r="G933" s="3"/>
      <c r="H933" s="3"/>
      <c r="I933" s="3"/>
      <c r="J933" s="3"/>
      <c r="K933" s="3"/>
      <c r="L933" s="3"/>
    </row>
    <row r="934" spans="1:12" s="7" customFormat="1" ht="16.5">
      <c r="A934" s="13"/>
      <c r="B934" s="5"/>
      <c r="C934" s="8"/>
      <c r="D934" s="3"/>
      <c r="E934" s="3"/>
      <c r="F934" s="3"/>
      <c r="G934" s="3"/>
      <c r="H934" s="3"/>
      <c r="I934" s="3"/>
      <c r="J934" s="3"/>
      <c r="K934" s="3"/>
      <c r="L934" s="3"/>
    </row>
    <row r="935" spans="1:12" s="7" customFormat="1" ht="16.5">
      <c r="A935" s="13"/>
      <c r="B935" s="5"/>
      <c r="C935" s="8"/>
      <c r="D935" s="3"/>
      <c r="E935" s="3"/>
      <c r="F935" s="3"/>
      <c r="G935" s="3"/>
      <c r="H935" s="3"/>
      <c r="I935" s="3"/>
      <c r="J935" s="3"/>
      <c r="K935" s="3"/>
      <c r="L935" s="3"/>
    </row>
    <row r="936" spans="1:12" s="7" customFormat="1" ht="16.5">
      <c r="A936" s="13"/>
      <c r="B936" s="5"/>
      <c r="C936" s="8"/>
      <c r="D936" s="3"/>
      <c r="E936" s="3"/>
      <c r="F936" s="3"/>
      <c r="G936" s="3"/>
      <c r="H936" s="3"/>
      <c r="I936" s="3"/>
      <c r="J936" s="3"/>
      <c r="K936" s="3"/>
      <c r="L936" s="3"/>
    </row>
    <row r="937" spans="1:12" s="7" customFormat="1" ht="16.5">
      <c r="A937" s="13"/>
      <c r="B937" s="5"/>
      <c r="C937" s="8"/>
      <c r="D937" s="3"/>
      <c r="E937" s="3"/>
      <c r="F937" s="3"/>
      <c r="G937" s="3"/>
      <c r="H937" s="3"/>
      <c r="I937" s="3"/>
      <c r="J937" s="3"/>
      <c r="K937" s="3"/>
      <c r="L937" s="3"/>
    </row>
    <row r="938" spans="1:12" s="7" customFormat="1" ht="16.5">
      <c r="A938" s="13"/>
      <c r="B938" s="5"/>
      <c r="C938" s="8"/>
      <c r="D938" s="3"/>
      <c r="E938" s="3"/>
      <c r="F938" s="3"/>
      <c r="G938" s="3"/>
      <c r="H938" s="3"/>
      <c r="I938" s="3"/>
      <c r="J938" s="3"/>
      <c r="K938" s="3"/>
      <c r="L938" s="3"/>
    </row>
    <row r="939" spans="1:12" s="7" customFormat="1" ht="16.5">
      <c r="A939" s="13"/>
      <c r="B939" s="5"/>
      <c r="C939" s="8"/>
      <c r="D939" s="3"/>
      <c r="E939" s="3"/>
      <c r="F939" s="3"/>
      <c r="G939" s="3"/>
      <c r="H939" s="3"/>
      <c r="I939" s="3"/>
      <c r="J939" s="3"/>
      <c r="K939" s="3"/>
      <c r="L939" s="3"/>
    </row>
    <row r="940" spans="1:12" s="7" customFormat="1" ht="16.5">
      <c r="A940" s="13"/>
      <c r="B940" s="5"/>
      <c r="C940" s="8"/>
      <c r="D940" s="3"/>
      <c r="E940" s="3"/>
      <c r="F940" s="3"/>
      <c r="G940" s="3"/>
      <c r="H940" s="3"/>
      <c r="I940" s="3"/>
      <c r="J940" s="3"/>
      <c r="K940" s="3"/>
      <c r="L940" s="3"/>
    </row>
    <row r="941" spans="1:12" s="7" customFormat="1" ht="16.5">
      <c r="A941" s="13"/>
      <c r="B941" s="5"/>
      <c r="C941" s="8"/>
      <c r="D941" s="3"/>
      <c r="E941" s="3"/>
      <c r="F941" s="3"/>
      <c r="G941" s="3"/>
      <c r="H941" s="3"/>
      <c r="I941" s="3"/>
      <c r="J941" s="3"/>
      <c r="K941" s="3"/>
      <c r="L941" s="3"/>
    </row>
    <row r="942" spans="1:12" s="7" customFormat="1" ht="16.5">
      <c r="A942" s="13"/>
      <c r="B942" s="5"/>
      <c r="C942" s="8"/>
      <c r="D942" s="3"/>
      <c r="E942" s="3"/>
      <c r="F942" s="3"/>
      <c r="G942" s="3"/>
      <c r="H942" s="3"/>
      <c r="I942" s="3"/>
      <c r="J942" s="3"/>
      <c r="K942" s="3"/>
      <c r="L942" s="3"/>
    </row>
    <row r="943" spans="1:12" s="7" customFormat="1" ht="16.5">
      <c r="A943" s="13"/>
      <c r="B943" s="5"/>
      <c r="C943" s="8"/>
      <c r="D943" s="3"/>
      <c r="E943" s="3"/>
      <c r="F943" s="3"/>
      <c r="G943" s="3"/>
      <c r="H943" s="3"/>
      <c r="I943" s="3"/>
      <c r="J943" s="3"/>
      <c r="K943" s="3"/>
      <c r="L943" s="3"/>
    </row>
    <row r="944" spans="1:12" s="7" customFormat="1" ht="16.5">
      <c r="A944" s="13"/>
      <c r="B944" s="5"/>
      <c r="C944" s="8"/>
      <c r="D944" s="3"/>
      <c r="E944" s="3"/>
      <c r="F944" s="3"/>
      <c r="G944" s="3"/>
      <c r="H944" s="3"/>
      <c r="I944" s="3"/>
      <c r="J944" s="3"/>
      <c r="K944" s="3"/>
      <c r="L944" s="3"/>
    </row>
    <row r="945" spans="1:12" s="7" customFormat="1" ht="16.5">
      <c r="A945" s="13"/>
      <c r="B945" s="5"/>
      <c r="C945" s="8"/>
      <c r="D945" s="3"/>
      <c r="E945" s="3"/>
      <c r="F945" s="3"/>
      <c r="G945" s="3"/>
      <c r="H945" s="3"/>
      <c r="I945" s="3"/>
      <c r="J945" s="3"/>
      <c r="K945" s="3"/>
      <c r="L945" s="3"/>
    </row>
    <row r="946" spans="1:12" s="7" customFormat="1" ht="16.5">
      <c r="A946" s="13"/>
      <c r="B946" s="5"/>
      <c r="C946" s="8"/>
      <c r="D946" s="3"/>
      <c r="E946" s="3"/>
      <c r="F946" s="3"/>
      <c r="G946" s="3"/>
      <c r="H946" s="3"/>
      <c r="I946" s="3"/>
      <c r="J946" s="3"/>
      <c r="K946" s="3"/>
      <c r="L946" s="3"/>
    </row>
    <row r="947" spans="1:12" s="7" customFormat="1" ht="16.5">
      <c r="A947" s="13"/>
      <c r="B947" s="5"/>
      <c r="C947" s="8"/>
      <c r="D947" s="3"/>
      <c r="E947" s="3"/>
      <c r="F947" s="3"/>
      <c r="G947" s="3"/>
      <c r="H947" s="3"/>
      <c r="I947" s="3"/>
      <c r="J947" s="3"/>
      <c r="K947" s="3"/>
      <c r="L947" s="3"/>
    </row>
    <row r="948" spans="1:12" s="7" customFormat="1" ht="16.5">
      <c r="A948" s="13"/>
      <c r="B948" s="5"/>
      <c r="C948" s="8"/>
      <c r="D948" s="3"/>
      <c r="E948" s="3"/>
      <c r="F948" s="3"/>
      <c r="G948" s="3"/>
      <c r="H948" s="3"/>
      <c r="I948" s="3"/>
      <c r="J948" s="3"/>
      <c r="K948" s="3"/>
      <c r="L948" s="3"/>
    </row>
    <row r="949" spans="1:12" s="7" customFormat="1" ht="16.5">
      <c r="A949" s="13"/>
      <c r="B949" s="5"/>
      <c r="C949" s="8"/>
      <c r="D949" s="3"/>
      <c r="E949" s="3"/>
      <c r="F949" s="3"/>
      <c r="G949" s="3"/>
      <c r="H949" s="3"/>
      <c r="I949" s="3"/>
      <c r="J949" s="3"/>
      <c r="K949" s="3"/>
      <c r="L949" s="3"/>
    </row>
    <row r="950" spans="1:12" s="7" customFormat="1" ht="16.5">
      <c r="A950" s="13"/>
      <c r="B950" s="5"/>
      <c r="C950" s="8"/>
      <c r="D950" s="3"/>
      <c r="E950" s="3"/>
      <c r="F950" s="3"/>
      <c r="G950" s="3"/>
      <c r="H950" s="3"/>
      <c r="I950" s="3"/>
      <c r="J950" s="3"/>
      <c r="K950" s="3"/>
      <c r="L950" s="3"/>
    </row>
    <row r="951" spans="1:12" s="7" customFormat="1" ht="16.5">
      <c r="A951" s="13"/>
      <c r="B951" s="5"/>
      <c r="C951" s="8"/>
      <c r="D951" s="3"/>
      <c r="E951" s="3"/>
      <c r="F951" s="3"/>
      <c r="G951" s="3"/>
      <c r="H951" s="3"/>
      <c r="I951" s="3"/>
      <c r="J951" s="3"/>
      <c r="K951" s="3"/>
      <c r="L951" s="3"/>
    </row>
    <row r="952" spans="1:12" s="7" customFormat="1" ht="16.5">
      <c r="A952" s="13"/>
      <c r="B952" s="5"/>
      <c r="C952" s="8"/>
      <c r="D952" s="3"/>
      <c r="E952" s="3"/>
      <c r="F952" s="3"/>
      <c r="G952" s="3"/>
      <c r="H952" s="3"/>
      <c r="I952" s="3"/>
      <c r="J952" s="3"/>
      <c r="K952" s="3"/>
      <c r="L952" s="3"/>
    </row>
    <row r="953" spans="1:12" s="7" customFormat="1" ht="16.5">
      <c r="A953" s="13"/>
      <c r="B953" s="5"/>
      <c r="C953" s="8"/>
      <c r="D953" s="3"/>
      <c r="E953" s="3"/>
      <c r="F953" s="3"/>
      <c r="G953" s="3"/>
      <c r="H953" s="3"/>
      <c r="I953" s="3"/>
      <c r="J953" s="3"/>
      <c r="K953" s="3"/>
      <c r="L953" s="3"/>
    </row>
    <row r="954" spans="1:12" s="7" customFormat="1" ht="16.5">
      <c r="A954" s="13"/>
      <c r="B954" s="5"/>
      <c r="C954" s="8"/>
      <c r="D954" s="3"/>
      <c r="E954" s="3"/>
      <c r="F954" s="3"/>
      <c r="G954" s="3"/>
      <c r="H954" s="3"/>
      <c r="I954" s="3"/>
      <c r="J954" s="3"/>
      <c r="K954" s="3"/>
      <c r="L954" s="3"/>
    </row>
    <row r="955" spans="1:12" s="7" customFormat="1" ht="16.5">
      <c r="A955" s="13"/>
      <c r="B955" s="5"/>
      <c r="C955" s="8"/>
      <c r="D955" s="3"/>
      <c r="E955" s="3"/>
      <c r="F955" s="3"/>
      <c r="G955" s="3"/>
      <c r="H955" s="3"/>
      <c r="I955" s="3"/>
      <c r="J955" s="3"/>
      <c r="K955" s="3"/>
      <c r="L955" s="3"/>
    </row>
    <row r="956" spans="1:12" s="7" customFormat="1" ht="16.5">
      <c r="A956" s="13"/>
      <c r="B956" s="5"/>
      <c r="C956" s="8"/>
      <c r="D956" s="3"/>
      <c r="E956" s="3"/>
      <c r="F956" s="3"/>
      <c r="G956" s="3"/>
      <c r="H956" s="3"/>
      <c r="I956" s="3"/>
      <c r="J956" s="3"/>
      <c r="K956" s="3"/>
      <c r="L956" s="3"/>
    </row>
    <row r="957" spans="1:12" s="7" customFormat="1" ht="16.5">
      <c r="A957" s="13"/>
      <c r="B957" s="5"/>
      <c r="C957" s="8"/>
      <c r="D957" s="3"/>
      <c r="E957" s="3"/>
      <c r="F957" s="3"/>
      <c r="G957" s="3"/>
      <c r="H957" s="3"/>
      <c r="I957" s="3"/>
      <c r="J957" s="3"/>
      <c r="K957" s="3"/>
      <c r="L957" s="3"/>
    </row>
    <row r="958" spans="1:12" s="7" customFormat="1" ht="16.5">
      <c r="A958" s="13"/>
      <c r="B958" s="5"/>
      <c r="C958" s="8"/>
      <c r="D958" s="3"/>
      <c r="E958" s="3"/>
      <c r="F958" s="3"/>
      <c r="G958" s="3"/>
      <c r="H958" s="3"/>
      <c r="I958" s="3"/>
      <c r="J958" s="3"/>
      <c r="K958" s="3"/>
      <c r="L958" s="3"/>
    </row>
    <row r="959" spans="1:12" s="7" customFormat="1" ht="16.5">
      <c r="A959" s="13"/>
      <c r="B959" s="5"/>
      <c r="C959" s="8"/>
      <c r="D959" s="3"/>
      <c r="E959" s="3"/>
      <c r="F959" s="3"/>
      <c r="G959" s="3"/>
      <c r="H959" s="3"/>
      <c r="I959" s="3"/>
      <c r="J959" s="3"/>
      <c r="K959" s="3"/>
      <c r="L959" s="3"/>
    </row>
    <row r="960" spans="1:12" s="7" customFormat="1" ht="16.5">
      <c r="A960" s="13"/>
      <c r="B960" s="5"/>
      <c r="C960" s="8"/>
      <c r="D960" s="3"/>
      <c r="E960" s="3"/>
      <c r="F960" s="3"/>
      <c r="G960" s="3"/>
      <c r="H960" s="3"/>
      <c r="I960" s="3"/>
      <c r="J960" s="3"/>
      <c r="K960" s="3"/>
      <c r="L960" s="3"/>
    </row>
    <row r="961" spans="1:12" s="7" customFormat="1" ht="16.5">
      <c r="A961" s="13"/>
      <c r="B961" s="5"/>
      <c r="C961" s="8"/>
      <c r="D961" s="3"/>
      <c r="E961" s="3"/>
      <c r="F961" s="3"/>
      <c r="G961" s="3"/>
      <c r="H961" s="3"/>
      <c r="I961" s="3"/>
      <c r="J961" s="3"/>
      <c r="K961" s="3"/>
      <c r="L961" s="3"/>
    </row>
    <row r="962" spans="1:12" s="7" customFormat="1" ht="16.5">
      <c r="A962" s="13"/>
      <c r="B962" s="5"/>
      <c r="C962" s="8"/>
      <c r="D962" s="3"/>
      <c r="E962" s="3"/>
      <c r="F962" s="3"/>
      <c r="G962" s="3"/>
      <c r="H962" s="3"/>
      <c r="I962" s="3"/>
      <c r="J962" s="3"/>
      <c r="K962" s="3"/>
      <c r="L962" s="3"/>
    </row>
    <row r="963" spans="1:12" s="7" customFormat="1" ht="16.5">
      <c r="A963" s="13"/>
      <c r="B963" s="5"/>
      <c r="C963" s="8"/>
      <c r="D963" s="3"/>
      <c r="E963" s="3"/>
      <c r="F963" s="3"/>
      <c r="G963" s="3"/>
      <c r="H963" s="3"/>
      <c r="I963" s="3"/>
      <c r="J963" s="3"/>
      <c r="K963" s="3"/>
      <c r="L963" s="3"/>
    </row>
    <row r="964" spans="1:12" s="7" customFormat="1" ht="16.5">
      <c r="A964" s="13"/>
      <c r="B964" s="5"/>
      <c r="C964" s="8"/>
      <c r="D964" s="3"/>
      <c r="E964" s="3"/>
      <c r="F964" s="3"/>
      <c r="G964" s="3"/>
      <c r="H964" s="3"/>
      <c r="I964" s="3"/>
      <c r="J964" s="3"/>
      <c r="K964" s="3"/>
      <c r="L964" s="3"/>
    </row>
    <row r="965" spans="1:12" s="7" customFormat="1" ht="16.5">
      <c r="A965" s="13"/>
      <c r="B965" s="5"/>
      <c r="C965" s="8"/>
      <c r="D965" s="3"/>
      <c r="E965" s="3"/>
      <c r="F965" s="3"/>
      <c r="G965" s="3"/>
      <c r="H965" s="3"/>
      <c r="I965" s="3"/>
      <c r="J965" s="3"/>
      <c r="K965" s="3"/>
      <c r="L965" s="3"/>
    </row>
    <row r="966" spans="1:12" s="7" customFormat="1" ht="16.5">
      <c r="A966" s="13"/>
      <c r="B966" s="5"/>
      <c r="C966" s="8"/>
      <c r="D966" s="3"/>
      <c r="E966" s="3"/>
      <c r="F966" s="3"/>
      <c r="G966" s="3"/>
      <c r="H966" s="3"/>
      <c r="I966" s="3"/>
      <c r="J966" s="3"/>
      <c r="K966" s="3"/>
      <c r="L966" s="3"/>
    </row>
    <row r="967" spans="1:12" s="7" customFormat="1" ht="16.5">
      <c r="A967" s="13"/>
      <c r="B967" s="5"/>
      <c r="C967" s="8"/>
      <c r="D967" s="3"/>
      <c r="E967" s="3"/>
      <c r="F967" s="3"/>
      <c r="G967" s="3"/>
      <c r="H967" s="3"/>
      <c r="I967" s="3"/>
      <c r="J967" s="3"/>
      <c r="K967" s="3"/>
      <c r="L967" s="3"/>
    </row>
    <row r="968" spans="1:12" s="7" customFormat="1" ht="16.5">
      <c r="A968" s="13"/>
      <c r="B968" s="5"/>
      <c r="C968" s="8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7" customFormat="1" ht="16.5">
      <c r="A969" s="13"/>
      <c r="B969" s="5"/>
      <c r="C969" s="8"/>
      <c r="D969" s="3"/>
      <c r="E969" s="3"/>
      <c r="F969" s="3"/>
      <c r="G969" s="3"/>
      <c r="H969" s="3"/>
      <c r="I969" s="3"/>
      <c r="J969" s="3"/>
      <c r="K969" s="3"/>
      <c r="L969" s="3"/>
    </row>
    <row r="970" spans="1:12" s="7" customFormat="1" ht="16.5">
      <c r="A970" s="13"/>
      <c r="B970" s="5"/>
      <c r="C970" s="8"/>
      <c r="D970" s="3"/>
      <c r="E970" s="3"/>
      <c r="F970" s="3"/>
      <c r="G970" s="3"/>
      <c r="H970" s="3"/>
      <c r="I970" s="3"/>
      <c r="J970" s="3"/>
      <c r="K970" s="3"/>
      <c r="L970" s="3"/>
    </row>
    <row r="971" spans="1:12" s="7" customFormat="1" ht="16.5">
      <c r="A971" s="13"/>
      <c r="B971" s="5"/>
      <c r="C971" s="8"/>
      <c r="D971" s="3"/>
      <c r="E971" s="3"/>
      <c r="F971" s="3"/>
      <c r="G971" s="3"/>
      <c r="H971" s="3"/>
      <c r="I971" s="3"/>
      <c r="J971" s="3"/>
      <c r="K971" s="3"/>
      <c r="L971" s="3"/>
    </row>
    <row r="972" spans="1:12" s="7" customFormat="1" ht="16.5">
      <c r="A972" s="13"/>
      <c r="B972" s="5"/>
      <c r="C972" s="8"/>
      <c r="D972" s="3"/>
      <c r="E972" s="3"/>
      <c r="F972" s="3"/>
      <c r="G972" s="3"/>
      <c r="H972" s="3"/>
      <c r="I972" s="3"/>
      <c r="J972" s="3"/>
      <c r="K972" s="3"/>
      <c r="L972" s="3"/>
    </row>
    <row r="973" spans="1:12" s="7" customFormat="1" ht="16.5">
      <c r="A973" s="13"/>
      <c r="B973" s="5"/>
      <c r="C973" s="8"/>
      <c r="D973" s="3"/>
      <c r="E973" s="3"/>
      <c r="F973" s="3"/>
      <c r="G973" s="3"/>
      <c r="H973" s="3"/>
      <c r="I973" s="3"/>
      <c r="J973" s="3"/>
      <c r="K973" s="3"/>
      <c r="L973" s="3"/>
    </row>
    <row r="974" spans="1:12" s="7" customFormat="1" ht="16.5">
      <c r="A974" s="13"/>
      <c r="B974" s="5"/>
      <c r="C974" s="8"/>
      <c r="D974" s="3"/>
      <c r="E974" s="3"/>
      <c r="F974" s="3"/>
      <c r="G974" s="3"/>
      <c r="H974" s="3"/>
      <c r="I974" s="3"/>
      <c r="J974" s="3"/>
      <c r="K974" s="3"/>
      <c r="L974" s="3"/>
    </row>
    <row r="975" spans="1:12" s="7" customFormat="1" ht="16.5">
      <c r="A975" s="13"/>
      <c r="B975" s="5"/>
      <c r="C975" s="8"/>
      <c r="D975" s="3"/>
      <c r="E975" s="3"/>
      <c r="F975" s="3"/>
      <c r="G975" s="3"/>
      <c r="H975" s="3"/>
      <c r="I975" s="3"/>
      <c r="J975" s="3"/>
      <c r="K975" s="3"/>
      <c r="L975" s="3"/>
    </row>
    <row r="976" spans="1:12" s="7" customFormat="1" ht="16.5">
      <c r="A976" s="13"/>
      <c r="B976" s="5"/>
      <c r="C976" s="8"/>
      <c r="D976" s="3"/>
      <c r="E976" s="3"/>
      <c r="F976" s="3"/>
      <c r="G976" s="3"/>
      <c r="H976" s="3"/>
      <c r="I976" s="3"/>
      <c r="J976" s="3"/>
      <c r="K976" s="3"/>
      <c r="L976" s="3"/>
    </row>
    <row r="977" spans="1:12" s="7" customFormat="1" ht="16.5">
      <c r="A977" s="13"/>
      <c r="B977" s="5"/>
      <c r="C977" s="8"/>
      <c r="D977" s="3"/>
      <c r="E977" s="3"/>
      <c r="F977" s="3"/>
      <c r="G977" s="3"/>
      <c r="H977" s="3"/>
      <c r="I977" s="3"/>
      <c r="J977" s="3"/>
      <c r="K977" s="3"/>
      <c r="L977" s="3"/>
    </row>
    <row r="978" spans="1:12" s="7" customFormat="1" ht="16.5">
      <c r="A978" s="13"/>
      <c r="B978" s="5"/>
      <c r="C978" s="8"/>
      <c r="D978" s="3"/>
      <c r="E978" s="3"/>
      <c r="F978" s="3"/>
      <c r="G978" s="3"/>
      <c r="H978" s="3"/>
      <c r="I978" s="3"/>
      <c r="J978" s="3"/>
      <c r="K978" s="3"/>
      <c r="L978" s="3"/>
    </row>
    <row r="979" spans="1:12" s="7" customFormat="1" ht="16.5">
      <c r="A979" s="13"/>
      <c r="B979" s="5"/>
      <c r="C979" s="8"/>
      <c r="D979" s="3"/>
      <c r="E979" s="3"/>
      <c r="F979" s="3"/>
      <c r="G979" s="3"/>
      <c r="H979" s="3"/>
      <c r="I979" s="3"/>
      <c r="J979" s="3"/>
      <c r="K979" s="3"/>
      <c r="L979" s="3"/>
    </row>
    <row r="980" spans="1:12" s="7" customFormat="1" ht="16.5">
      <c r="A980" s="13"/>
      <c r="B980" s="5"/>
      <c r="C980" s="8"/>
      <c r="D980" s="3"/>
      <c r="E980" s="3"/>
      <c r="F980" s="3"/>
      <c r="G980" s="3"/>
      <c r="H980" s="3"/>
      <c r="I980" s="3"/>
      <c r="J980" s="3"/>
      <c r="K980" s="3"/>
      <c r="L980" s="3"/>
    </row>
    <row r="981" spans="1:12" s="7" customFormat="1" ht="16.5">
      <c r="A981" s="13"/>
      <c r="B981" s="5"/>
      <c r="C981" s="8"/>
      <c r="D981" s="3"/>
      <c r="E981" s="3"/>
      <c r="F981" s="3"/>
      <c r="G981" s="3"/>
      <c r="H981" s="3"/>
      <c r="I981" s="3"/>
      <c r="J981" s="3"/>
      <c r="K981" s="3"/>
      <c r="L981" s="3"/>
    </row>
    <row r="982" spans="1:12" s="7" customFormat="1" ht="16.5">
      <c r="A982" s="13"/>
      <c r="B982" s="5"/>
      <c r="C982" s="8"/>
      <c r="D982" s="3"/>
      <c r="E982" s="3"/>
      <c r="F982" s="3"/>
      <c r="G982" s="3"/>
      <c r="H982" s="3"/>
      <c r="I982" s="3"/>
      <c r="J982" s="3"/>
      <c r="K982" s="3"/>
      <c r="L982" s="3"/>
    </row>
    <row r="983" spans="1:12" s="7" customFormat="1" ht="16.5">
      <c r="A983" s="13"/>
      <c r="B983" s="5"/>
      <c r="C983" s="8"/>
      <c r="D983" s="3"/>
      <c r="E983" s="3"/>
      <c r="F983" s="3"/>
      <c r="G983" s="3"/>
      <c r="H983" s="3"/>
      <c r="I983" s="3"/>
      <c r="J983" s="3"/>
      <c r="K983" s="3"/>
      <c r="L983" s="3"/>
    </row>
    <row r="984" spans="1:12" s="7" customFormat="1" ht="16.5">
      <c r="A984" s="13"/>
      <c r="B984" s="5"/>
      <c r="C984" s="8"/>
      <c r="D984" s="3"/>
      <c r="E984" s="3"/>
      <c r="F984" s="3"/>
      <c r="G984" s="3"/>
      <c r="H984" s="3"/>
      <c r="I984" s="3"/>
      <c r="J984" s="3"/>
      <c r="K984" s="3"/>
      <c r="L984" s="3"/>
    </row>
    <row r="985" spans="1:12" s="7" customFormat="1" ht="16.5">
      <c r="A985" s="13"/>
      <c r="B985" s="5"/>
      <c r="C985" s="8"/>
      <c r="D985" s="3"/>
      <c r="E985" s="3"/>
      <c r="F985" s="3"/>
      <c r="G985" s="3"/>
      <c r="H985" s="3"/>
      <c r="I985" s="3"/>
      <c r="J985" s="3"/>
      <c r="K985" s="3"/>
      <c r="L985" s="3"/>
    </row>
    <row r="986" spans="1:12" s="7" customFormat="1" ht="16.5">
      <c r="A986" s="13"/>
      <c r="B986" s="5"/>
      <c r="C986" s="8"/>
      <c r="D986" s="3"/>
      <c r="E986" s="3"/>
      <c r="F986" s="3"/>
      <c r="G986" s="3"/>
      <c r="H986" s="3"/>
      <c r="I986" s="3"/>
      <c r="J986" s="3"/>
      <c r="K986" s="3"/>
      <c r="L986" s="3"/>
    </row>
    <row r="987" spans="1:12" s="7" customFormat="1" ht="16.5">
      <c r="A987" s="13"/>
      <c r="B987" s="5"/>
      <c r="C987" s="8"/>
      <c r="D987" s="3"/>
      <c r="E987" s="3"/>
      <c r="F987" s="3"/>
      <c r="G987" s="3"/>
      <c r="H987" s="3"/>
      <c r="I987" s="3"/>
      <c r="J987" s="3"/>
      <c r="K987" s="3"/>
      <c r="L987" s="3"/>
    </row>
    <row r="988" spans="1:12" s="7" customFormat="1" ht="16.5">
      <c r="A988" s="13"/>
      <c r="B988" s="5"/>
      <c r="C988" s="8"/>
      <c r="D988" s="3"/>
      <c r="E988" s="3"/>
      <c r="F988" s="3"/>
      <c r="G988" s="3"/>
      <c r="H988" s="3"/>
      <c r="I988" s="3"/>
      <c r="J988" s="3"/>
      <c r="K988" s="3"/>
      <c r="L988" s="3"/>
    </row>
    <row r="989" spans="1:12" s="7" customFormat="1" ht="16.5">
      <c r="A989" s="13"/>
      <c r="B989" s="5"/>
      <c r="C989" s="8"/>
      <c r="D989" s="3"/>
      <c r="E989" s="3"/>
      <c r="F989" s="3"/>
      <c r="G989" s="3"/>
      <c r="H989" s="3"/>
      <c r="I989" s="3"/>
      <c r="J989" s="3"/>
      <c r="K989" s="3"/>
      <c r="L989" s="3"/>
    </row>
    <row r="990" spans="1:12" s="7" customFormat="1" ht="16.5">
      <c r="A990" s="13"/>
      <c r="B990" s="5"/>
      <c r="C990" s="8"/>
      <c r="D990" s="3"/>
      <c r="E990" s="3"/>
      <c r="F990" s="3"/>
      <c r="G990" s="3"/>
      <c r="H990" s="3"/>
      <c r="I990" s="3"/>
      <c r="J990" s="3"/>
      <c r="K990" s="3"/>
      <c r="L990" s="3"/>
    </row>
    <row r="991" spans="1:12" s="7" customFormat="1" ht="16.5">
      <c r="A991" s="13"/>
      <c r="B991" s="5"/>
      <c r="C991" s="8"/>
      <c r="D991" s="3"/>
      <c r="E991" s="3"/>
      <c r="F991" s="3"/>
      <c r="G991" s="3"/>
      <c r="H991" s="3"/>
      <c r="I991" s="3"/>
      <c r="J991" s="3"/>
      <c r="K991" s="3"/>
      <c r="L991" s="3"/>
    </row>
    <row r="992" spans="1:12" s="7" customFormat="1" ht="16.5">
      <c r="A992" s="13"/>
      <c r="B992" s="5"/>
      <c r="C992" s="8"/>
      <c r="D992" s="3"/>
      <c r="E992" s="3"/>
      <c r="F992" s="3"/>
      <c r="G992" s="3"/>
      <c r="H992" s="3"/>
      <c r="I992" s="3"/>
      <c r="J992" s="3"/>
      <c r="K992" s="3"/>
      <c r="L992" s="3"/>
    </row>
    <row r="993" spans="1:12" s="7" customFormat="1" ht="16.5">
      <c r="A993" s="13"/>
      <c r="B993" s="5"/>
      <c r="C993" s="8"/>
      <c r="D993" s="3"/>
      <c r="E993" s="3"/>
      <c r="F993" s="3"/>
      <c r="G993" s="3"/>
      <c r="H993" s="3"/>
      <c r="I993" s="3"/>
      <c r="J993" s="3"/>
      <c r="K993" s="3"/>
      <c r="L993" s="3"/>
    </row>
    <row r="994" spans="1:12" s="7" customFormat="1" ht="16.5">
      <c r="A994" s="13"/>
      <c r="B994" s="5"/>
      <c r="C994" s="8"/>
      <c r="D994" s="3"/>
      <c r="E994" s="3"/>
      <c r="F994" s="3"/>
      <c r="G994" s="3"/>
      <c r="H994" s="3"/>
      <c r="I994" s="3"/>
      <c r="J994" s="3"/>
      <c r="K994" s="3"/>
      <c r="L994" s="3"/>
    </row>
    <row r="995" spans="1:12" s="7" customFormat="1" ht="16.5">
      <c r="A995" s="13"/>
      <c r="B995" s="5"/>
      <c r="C995" s="8"/>
      <c r="D995" s="3"/>
      <c r="E995" s="3"/>
      <c r="F995" s="3"/>
      <c r="G995" s="3"/>
      <c r="H995" s="3"/>
      <c r="I995" s="3"/>
      <c r="J995" s="3"/>
      <c r="K995" s="3"/>
      <c r="L995" s="3"/>
    </row>
    <row r="996" spans="1:12" s="7" customFormat="1" ht="16.5">
      <c r="A996" s="13"/>
      <c r="B996" s="5"/>
      <c r="C996" s="8"/>
      <c r="D996" s="3"/>
      <c r="E996" s="3"/>
      <c r="F996" s="3"/>
      <c r="G996" s="3"/>
      <c r="H996" s="3"/>
      <c r="I996" s="3"/>
      <c r="J996" s="3"/>
      <c r="K996" s="3"/>
      <c r="L996" s="3"/>
    </row>
    <row r="997" spans="1:12" s="7" customFormat="1" ht="16.5">
      <c r="A997" s="13"/>
      <c r="B997" s="5"/>
      <c r="C997" s="8"/>
      <c r="D997" s="3"/>
      <c r="E997" s="3"/>
      <c r="F997" s="3"/>
      <c r="G997" s="3"/>
      <c r="H997" s="3"/>
      <c r="I997" s="3"/>
      <c r="J997" s="3"/>
      <c r="K997" s="3"/>
      <c r="L997" s="3"/>
    </row>
    <row r="998" spans="1:12" s="7" customFormat="1" ht="16.5">
      <c r="A998" s="13"/>
      <c r="B998" s="5"/>
      <c r="C998" s="8"/>
      <c r="D998" s="3"/>
      <c r="E998" s="3"/>
      <c r="F998" s="3"/>
      <c r="G998" s="3"/>
      <c r="H998" s="3"/>
      <c r="I998" s="3"/>
      <c r="J998" s="3"/>
      <c r="K998" s="3"/>
      <c r="L998" s="3"/>
    </row>
    <row r="999" spans="1:12" s="7" customFormat="1" ht="16.5">
      <c r="A999" s="13"/>
      <c r="B999" s="5"/>
      <c r="C999" s="8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s="7" customFormat="1" ht="16.5">
      <c r="A1000" s="13"/>
      <c r="B1000" s="5"/>
      <c r="C1000" s="8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s="7" customFormat="1" ht="16.5">
      <c r="A1001" s="13"/>
      <c r="B1001" s="5"/>
      <c r="C1001" s="8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s="7" customFormat="1" ht="16.5">
      <c r="A1002" s="13"/>
      <c r="B1002" s="5"/>
      <c r="C1002" s="8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s="7" customFormat="1" ht="16.5">
      <c r="A1003" s="13"/>
      <c r="B1003" s="5"/>
      <c r="C1003" s="8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s="7" customFormat="1" ht="16.5">
      <c r="A1004" s="13"/>
      <c r="B1004" s="5"/>
      <c r="C1004" s="8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s="7" customFormat="1" ht="16.5">
      <c r="A1005" s="13"/>
      <c r="B1005" s="5"/>
      <c r="C1005" s="8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s="7" customFormat="1" ht="16.5">
      <c r="A1006" s="13"/>
      <c r="B1006" s="5"/>
      <c r="C1006" s="8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s="7" customFormat="1" ht="16.5">
      <c r="A1007" s="13"/>
      <c r="B1007" s="5"/>
      <c r="C1007" s="8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s="7" customFormat="1" ht="16.5">
      <c r="A1008" s="13"/>
      <c r="B1008" s="5"/>
      <c r="C1008" s="8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s="7" customFormat="1" ht="16.5">
      <c r="A1009" s="13"/>
      <c r="B1009" s="5"/>
      <c r="C1009" s="8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s="7" customFormat="1" ht="16.5">
      <c r="A1010" s="13"/>
      <c r="B1010" s="5"/>
      <c r="C1010" s="8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s="7" customFormat="1" ht="16.5">
      <c r="A1011" s="13"/>
      <c r="B1011" s="5"/>
      <c r="C1011" s="8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s="7" customFormat="1" ht="16.5">
      <c r="A1012" s="13"/>
      <c r="B1012" s="5"/>
      <c r="C1012" s="8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s="7" customFormat="1" ht="16.5">
      <c r="A1013" s="13"/>
      <c r="B1013" s="5"/>
      <c r="C1013" s="8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s="7" customFormat="1" ht="16.5">
      <c r="A1014" s="13"/>
      <c r="B1014" s="5"/>
      <c r="C1014" s="8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s="7" customFormat="1" ht="16.5">
      <c r="A1015" s="13"/>
      <c r="B1015" s="5"/>
      <c r="C1015" s="8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s="7" customFormat="1" ht="16.5">
      <c r="A1016" s="13"/>
      <c r="B1016" s="5"/>
      <c r="C1016" s="8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s="7" customFormat="1" ht="16.5">
      <c r="A1017" s="13"/>
      <c r="B1017" s="5"/>
      <c r="C1017" s="8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s="7" customFormat="1" ht="16.5">
      <c r="A1018" s="13"/>
      <c r="B1018" s="5"/>
      <c r="C1018" s="8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s="7" customFormat="1" ht="16.5">
      <c r="A1019" s="13"/>
      <c r="B1019" s="5"/>
      <c r="C1019" s="8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s="7" customFormat="1" ht="16.5">
      <c r="A1020" s="13"/>
      <c r="B1020" s="5"/>
      <c r="C1020" s="8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s="7" customFormat="1" ht="16.5">
      <c r="A1021" s="13"/>
      <c r="B1021" s="5"/>
      <c r="C1021" s="8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s="7" customFormat="1" ht="16.5">
      <c r="A1022" s="13"/>
      <c r="B1022" s="5"/>
      <c r="C1022" s="8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s="7" customFormat="1" ht="16.5">
      <c r="A1023" s="13"/>
      <c r="B1023" s="5"/>
      <c r="C1023" s="8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s="7" customFormat="1" ht="16.5">
      <c r="A1024" s="13"/>
      <c r="B1024" s="5"/>
      <c r="C1024" s="8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s="7" customFormat="1" ht="16.5">
      <c r="A1025" s="13"/>
      <c r="B1025" s="5"/>
      <c r="C1025" s="8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s="7" customFormat="1" ht="16.5">
      <c r="A1026" s="13"/>
      <c r="B1026" s="5"/>
      <c r="C1026" s="8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s="7" customFormat="1" ht="16.5">
      <c r="A1027" s="13"/>
      <c r="B1027" s="5"/>
      <c r="C1027" s="8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s="7" customFormat="1" ht="16.5">
      <c r="A1028" s="13"/>
      <c r="B1028" s="5"/>
      <c r="C1028" s="8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s="7" customFormat="1" ht="16.5">
      <c r="A1029" s="13"/>
      <c r="B1029" s="5"/>
      <c r="C1029" s="8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s="7" customFormat="1" ht="16.5">
      <c r="A1030" s="13"/>
      <c r="B1030" s="5"/>
      <c r="C1030" s="8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s="7" customFormat="1" ht="16.5">
      <c r="A1031" s="13"/>
      <c r="B1031" s="5"/>
      <c r="C1031" s="8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s="7" customFormat="1" ht="16.5">
      <c r="A1032" s="13"/>
      <c r="B1032" s="5"/>
      <c r="C1032" s="8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s="7" customFormat="1" ht="16.5">
      <c r="A1033" s="13"/>
      <c r="B1033" s="5"/>
      <c r="C1033" s="8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s="7" customFormat="1" ht="16.5">
      <c r="A1034" s="13"/>
      <c r="B1034" s="5"/>
      <c r="C1034" s="8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s="7" customFormat="1" ht="16.5">
      <c r="A1035" s="13"/>
      <c r="B1035" s="5"/>
      <c r="C1035" s="8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s="7" customFormat="1" ht="16.5">
      <c r="A1036" s="13"/>
      <c r="B1036" s="5"/>
      <c r="C1036" s="8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s="7" customFormat="1" ht="16.5">
      <c r="A1037" s="13"/>
      <c r="B1037" s="5"/>
      <c r="C1037" s="8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s="7" customFormat="1" ht="16.5">
      <c r="A1038" s="13"/>
      <c r="B1038" s="5"/>
      <c r="C1038" s="8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s="7" customFormat="1" ht="16.5">
      <c r="A1039" s="13"/>
      <c r="B1039" s="5"/>
      <c r="C1039" s="8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s="7" customFormat="1" ht="16.5">
      <c r="A1040" s="13"/>
      <c r="B1040" s="5"/>
      <c r="C1040" s="8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s="7" customFormat="1" ht="16.5">
      <c r="A1041" s="13"/>
      <c r="B1041" s="5"/>
      <c r="C1041" s="8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s="7" customFormat="1" ht="16.5">
      <c r="A1042" s="13"/>
      <c r="B1042" s="5"/>
      <c r="C1042" s="8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s="7" customFormat="1" ht="16.5">
      <c r="A1043" s="13"/>
      <c r="B1043" s="5"/>
      <c r="C1043" s="8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s="7" customFormat="1" ht="16.5">
      <c r="A1044" s="13"/>
      <c r="B1044" s="5"/>
      <c r="C1044" s="8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s="7" customFormat="1" ht="16.5">
      <c r="A1045" s="13"/>
      <c r="B1045" s="5"/>
      <c r="C1045" s="8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s="7" customFormat="1" ht="16.5">
      <c r="A1046" s="13"/>
      <c r="B1046" s="5"/>
      <c r="C1046" s="8"/>
      <c r="D1046" s="3"/>
      <c r="E1046" s="3"/>
      <c r="F1046" s="3"/>
      <c r="G1046" s="3"/>
      <c r="H1046" s="3"/>
      <c r="I1046" s="3"/>
      <c r="J1046" s="3"/>
      <c r="K1046" s="3"/>
      <c r="L1046" s="3"/>
    </row>
  </sheetData>
  <sheetProtection/>
  <autoFilter ref="G1:G1046"/>
  <mergeCells count="11">
    <mergeCell ref="F5:F6"/>
    <mergeCell ref="G5:H5"/>
    <mergeCell ref="I5:J5"/>
    <mergeCell ref="K5:L5"/>
    <mergeCell ref="E5:E6"/>
    <mergeCell ref="A1:M1"/>
    <mergeCell ref="A2:M2"/>
    <mergeCell ref="A5:A6"/>
    <mergeCell ref="B5:B6"/>
    <mergeCell ref="C5:C6"/>
    <mergeCell ref="D5:D6"/>
  </mergeCells>
  <conditionalFormatting sqref="D248:F255 C241:C243 D195:F202 D204:F204 D215:F218 D220:F220 D230:F233 D235:F243 C146:F147 C163:F163 C171:F178 C180:F181 C259:F260 C334:F334 C346:F347 C395:C396 C412:F412 C420:F427 C429:F430 C442:F443 C308:F309 C13:F16 C18:F24 C26:F26 C51:F52 D145:F147 C75:F79 C462:F463 C36:F36 C33:D34 F33:F34 C32:F32 C30:D31 F30:F31 C29:F29 C27:D28 F27:F28 C39:F39 C45:F48 C40:D42 F40:F42 C56:F64 C54:F54 C67:F71 D65:F66 C83:F87 C82:D82 F82 C91:F96 C89:F89 C110:F120 C134:F138 C140:F144 C151:F155 C149:F149 C164:D165 F164:F165 C166:F167 C168:D168 F168 C185:F191 D205:D213 F205:F213 D221:D228 F221:F228 C264:F279 C262:F262 C281:F281 C280:D280 F280 C283:F295 C282:D282 F282 C297:F305 D313:F334 C313:C319 C311:F311 C321:C343 C343:F343 D343:F347 C335:D342 F335:F342 C351:F366 C349:F349 C368:F368 C367:D367 F367 C370:F380 C369:D369 C385:F392 D385:F396 C384:E384 C381:E382 D400:F412 C400:C404 C398:F398 C413:D413 F413 C415:F416 C434:F440 C447:F451 D447:F453 D434:F443 D456:F459 D461:F463 D460 C467:F473 C445:F445 C476:F482 C491:F504 C505:D505 F505 F569 D419:F430 C569:D569 C506:F534 C102:F108 C97:D101 F97:F101 C126:F132 C121:D125 F121:F125 C536:F568 C535:D535 F535">
    <cfRule type="cellIs" priority="456" dxfId="158" operator="equal" stopIfTrue="1">
      <formula>0</formula>
    </cfRule>
  </conditionalFormatting>
  <conditionalFormatting sqref="E33:E34">
    <cfRule type="cellIs" priority="137" dxfId="158" operator="equal" stopIfTrue="1">
      <formula>0</formula>
    </cfRule>
  </conditionalFormatting>
  <conditionalFormatting sqref="E30:E31">
    <cfRule type="cellIs" priority="136" dxfId="158" operator="equal" stopIfTrue="1">
      <formula>0</formula>
    </cfRule>
  </conditionalFormatting>
  <conditionalFormatting sqref="E27:E28">
    <cfRule type="cellIs" priority="135" dxfId="158" operator="equal" stopIfTrue="1">
      <formula>0</formula>
    </cfRule>
  </conditionalFormatting>
  <conditionalFormatting sqref="C37:D38 F37:F38">
    <cfRule type="cellIs" priority="134" dxfId="158" operator="equal" stopIfTrue="1">
      <formula>0</formula>
    </cfRule>
  </conditionalFormatting>
  <conditionalFormatting sqref="E37:E38">
    <cfRule type="cellIs" priority="133" dxfId="158" operator="equal" stopIfTrue="1">
      <formula>0</formula>
    </cfRule>
  </conditionalFormatting>
  <conditionalFormatting sqref="D35:F35">
    <cfRule type="cellIs" priority="132" dxfId="158" operator="equal" stopIfTrue="1">
      <formula>0</formula>
    </cfRule>
  </conditionalFormatting>
  <conditionalFormatting sqref="C43:D43 F43">
    <cfRule type="cellIs" priority="131" dxfId="158" operator="equal" stopIfTrue="1">
      <formula>0</formula>
    </cfRule>
  </conditionalFormatting>
  <conditionalFormatting sqref="C44:D44 F44">
    <cfRule type="cellIs" priority="130" dxfId="158" operator="equal" stopIfTrue="1">
      <formula>0</formula>
    </cfRule>
  </conditionalFormatting>
  <conditionalFormatting sqref="E44">
    <cfRule type="cellIs" priority="128" dxfId="158" operator="equal" stopIfTrue="1">
      <formula>0</formula>
    </cfRule>
  </conditionalFormatting>
  <conditionalFormatting sqref="C80:F81">
    <cfRule type="cellIs" priority="122" dxfId="158" operator="equal" stopIfTrue="1">
      <formula>0</formula>
    </cfRule>
  </conditionalFormatting>
  <conditionalFormatting sqref="E40:E43">
    <cfRule type="cellIs" priority="129" dxfId="158" operator="equal" stopIfTrue="1">
      <formula>0</formula>
    </cfRule>
  </conditionalFormatting>
  <conditionalFormatting sqref="C88:F88">
    <cfRule type="cellIs" priority="120" dxfId="158" operator="equal" stopIfTrue="1">
      <formula>0</formula>
    </cfRule>
  </conditionalFormatting>
  <conditionalFormatting sqref="C55:D55 F55">
    <cfRule type="cellIs" priority="127" dxfId="158" operator="equal" stopIfTrue="1">
      <formula>0</formula>
    </cfRule>
  </conditionalFormatting>
  <conditionalFormatting sqref="E55">
    <cfRule type="cellIs" priority="126" dxfId="158" operator="equal" stopIfTrue="1">
      <formula>0</formula>
    </cfRule>
  </conditionalFormatting>
  <conditionalFormatting sqref="C53:F53">
    <cfRule type="cellIs" priority="125" dxfId="158" operator="equal" stopIfTrue="1">
      <formula>0</formula>
    </cfRule>
  </conditionalFormatting>
  <conditionalFormatting sqref="E82">
    <cfRule type="cellIs" priority="123" dxfId="158" operator="equal" stopIfTrue="1">
      <formula>0</formula>
    </cfRule>
  </conditionalFormatting>
  <conditionalFormatting sqref="C148">
    <cfRule type="cellIs" priority="110" dxfId="158" operator="equal" stopIfTrue="1">
      <formula>0</formula>
    </cfRule>
  </conditionalFormatting>
  <conditionalFormatting sqref="C109:F109">
    <cfRule type="cellIs" priority="119" dxfId="158" operator="equal" stopIfTrue="1">
      <formula>0</formula>
    </cfRule>
  </conditionalFormatting>
  <conditionalFormatting sqref="A90:IM90 N139:IH139 N150:IM150">
    <cfRule type="cellIs" priority="121" dxfId="159" operator="equal" stopIfTrue="1">
      <formula>8223.307275</formula>
    </cfRule>
  </conditionalFormatting>
  <conditionalFormatting sqref="E164:E165">
    <cfRule type="cellIs" priority="109" dxfId="158" operator="equal" stopIfTrue="1">
      <formula>0</formula>
    </cfRule>
  </conditionalFormatting>
  <conditionalFormatting sqref="E139">
    <cfRule type="cellIs" priority="113" dxfId="159" operator="equal" stopIfTrue="1">
      <formula>8223.307275</formula>
    </cfRule>
  </conditionalFormatting>
  <conditionalFormatting sqref="C133:F133">
    <cfRule type="cellIs" priority="118" dxfId="158" operator="equal" stopIfTrue="1">
      <formula>0</formula>
    </cfRule>
  </conditionalFormatting>
  <conditionalFormatting sqref="B137">
    <cfRule type="cellIs" priority="117" dxfId="159" operator="equal" stopIfTrue="1">
      <formula>8223.307275</formula>
    </cfRule>
  </conditionalFormatting>
  <conditionalFormatting sqref="A139">
    <cfRule type="cellIs" priority="115" dxfId="159" operator="equal" stopIfTrue="1">
      <formula>8223.307275</formula>
    </cfRule>
  </conditionalFormatting>
  <conditionalFormatting sqref="B139:D139 F139:M139">
    <cfRule type="cellIs" priority="114" dxfId="159" operator="equal" stopIfTrue="1">
      <formula>8223.307275</formula>
    </cfRule>
  </conditionalFormatting>
  <conditionalFormatting sqref="A150:M150">
    <cfRule type="cellIs" priority="112" dxfId="159" operator="equal" stopIfTrue="1">
      <formula>8223.307275</formula>
    </cfRule>
  </conditionalFormatting>
  <conditionalFormatting sqref="D148:F148">
    <cfRule type="cellIs" priority="111" dxfId="158" operator="equal" stopIfTrue="1">
      <formula>0</formula>
    </cfRule>
  </conditionalFormatting>
  <conditionalFormatting sqref="E168">
    <cfRule type="cellIs" priority="108" dxfId="158" operator="equal" stopIfTrue="1">
      <formula>0</formula>
    </cfRule>
  </conditionalFormatting>
  <conditionalFormatting sqref="C169:F169">
    <cfRule type="cellIs" priority="107" dxfId="158" operator="equal" stopIfTrue="1">
      <formula>0</formula>
    </cfRule>
  </conditionalFormatting>
  <conditionalFormatting sqref="C182:F184">
    <cfRule type="cellIs" priority="106" dxfId="158" operator="equal" stopIfTrue="1">
      <formula>0</formula>
    </cfRule>
  </conditionalFormatting>
  <conditionalFormatting sqref="E205:E208 E211:E213">
    <cfRule type="cellIs" priority="105" dxfId="158" operator="equal" stopIfTrue="1">
      <formula>0</formula>
    </cfRule>
  </conditionalFormatting>
  <conditionalFormatting sqref="E209">
    <cfRule type="cellIs" priority="104" dxfId="158" operator="equal" stopIfTrue="1">
      <formula>0</formula>
    </cfRule>
  </conditionalFormatting>
  <conditionalFormatting sqref="E210">
    <cfRule type="cellIs" priority="103" dxfId="158" operator="equal" stopIfTrue="1">
      <formula>0</formula>
    </cfRule>
  </conditionalFormatting>
  <conditionalFormatting sqref="E228">
    <cfRule type="cellIs" priority="102" dxfId="158" operator="equal" stopIfTrue="1">
      <formula>0</formula>
    </cfRule>
  </conditionalFormatting>
  <conditionalFormatting sqref="E221:E227">
    <cfRule type="cellIs" priority="101" dxfId="158" operator="equal" stopIfTrue="1">
      <formula>0</formula>
    </cfRule>
  </conditionalFormatting>
  <conditionalFormatting sqref="C263:D263 F263">
    <cfRule type="cellIs" priority="100" dxfId="158" operator="equal" stopIfTrue="1">
      <formula>0</formula>
    </cfRule>
  </conditionalFormatting>
  <conditionalFormatting sqref="E263">
    <cfRule type="cellIs" priority="99" dxfId="158" operator="equal" stopIfTrue="1">
      <formula>0</formula>
    </cfRule>
  </conditionalFormatting>
  <conditionalFormatting sqref="C261">
    <cfRule type="cellIs" priority="97" dxfId="158" operator="equal" stopIfTrue="1">
      <formula>0</formula>
    </cfRule>
  </conditionalFormatting>
  <conditionalFormatting sqref="D261:F261">
    <cfRule type="cellIs" priority="98" dxfId="158" operator="equal" stopIfTrue="1">
      <formula>0</formula>
    </cfRule>
  </conditionalFormatting>
  <conditionalFormatting sqref="E280">
    <cfRule type="cellIs" priority="96" dxfId="158" operator="equal" stopIfTrue="1">
      <formula>0</formula>
    </cfRule>
  </conditionalFormatting>
  <conditionalFormatting sqref="E282">
    <cfRule type="cellIs" priority="95" dxfId="158" operator="equal" stopIfTrue="1">
      <formula>0</formula>
    </cfRule>
  </conditionalFormatting>
  <conditionalFormatting sqref="C296:F296">
    <cfRule type="cellIs" priority="94" dxfId="158" operator="equal" stopIfTrue="1">
      <formula>0</formula>
    </cfRule>
  </conditionalFormatting>
  <conditionalFormatting sqref="G297">
    <cfRule type="cellIs" priority="93" dxfId="159" operator="equal" stopIfTrue="1">
      <formula>8223.307275</formula>
    </cfRule>
  </conditionalFormatting>
  <conditionalFormatting sqref="C312:D312 F312">
    <cfRule type="cellIs" priority="92" dxfId="158" operator="equal" stopIfTrue="1">
      <formula>0</formula>
    </cfRule>
  </conditionalFormatting>
  <conditionalFormatting sqref="E312">
    <cfRule type="cellIs" priority="91" dxfId="158" operator="equal" stopIfTrue="1">
      <formula>0</formula>
    </cfRule>
  </conditionalFormatting>
  <conditionalFormatting sqref="C310">
    <cfRule type="cellIs" priority="89" dxfId="158" operator="equal" stopIfTrue="1">
      <formula>0</formula>
    </cfRule>
  </conditionalFormatting>
  <conditionalFormatting sqref="D310:F310">
    <cfRule type="cellIs" priority="90" dxfId="158" operator="equal" stopIfTrue="1">
      <formula>0</formula>
    </cfRule>
  </conditionalFormatting>
  <conditionalFormatting sqref="E335:E342">
    <cfRule type="cellIs" priority="88" dxfId="158" operator="equal" stopIfTrue="1">
      <formula>0</formula>
    </cfRule>
  </conditionalFormatting>
  <conditionalFormatting sqref="C350:D350 F350">
    <cfRule type="cellIs" priority="87" dxfId="158" operator="equal" stopIfTrue="1">
      <formula>0</formula>
    </cfRule>
  </conditionalFormatting>
  <conditionalFormatting sqref="E350">
    <cfRule type="cellIs" priority="86" dxfId="158" operator="equal" stopIfTrue="1">
      <formula>0</formula>
    </cfRule>
  </conditionalFormatting>
  <conditionalFormatting sqref="C348">
    <cfRule type="cellIs" priority="84" dxfId="158" operator="equal" stopIfTrue="1">
      <formula>0</formula>
    </cfRule>
  </conditionalFormatting>
  <conditionalFormatting sqref="D348:F348">
    <cfRule type="cellIs" priority="85" dxfId="158" operator="equal" stopIfTrue="1">
      <formula>0</formula>
    </cfRule>
  </conditionalFormatting>
  <conditionalFormatting sqref="E367">
    <cfRule type="cellIs" priority="83" dxfId="158" operator="equal" stopIfTrue="1">
      <formula>0</formula>
    </cfRule>
  </conditionalFormatting>
  <conditionalFormatting sqref="E369:F369">
    <cfRule type="cellIs" priority="82" dxfId="158" operator="equal" stopIfTrue="1">
      <formula>0</formula>
    </cfRule>
  </conditionalFormatting>
  <conditionalFormatting sqref="C383:E383">
    <cfRule type="cellIs" priority="81" dxfId="158" operator="equal" stopIfTrue="1">
      <formula>0</formula>
    </cfRule>
  </conditionalFormatting>
  <conditionalFormatting sqref="C399:D399 F399">
    <cfRule type="cellIs" priority="80" dxfId="158" operator="equal" stopIfTrue="1">
      <formula>0</formula>
    </cfRule>
  </conditionalFormatting>
  <conditionalFormatting sqref="E399">
    <cfRule type="cellIs" priority="79" dxfId="158" operator="equal" stopIfTrue="1">
      <formula>0</formula>
    </cfRule>
  </conditionalFormatting>
  <conditionalFormatting sqref="D397:F397">
    <cfRule type="cellIs" priority="78" dxfId="158" operator="equal" stopIfTrue="1">
      <formula>0</formula>
    </cfRule>
  </conditionalFormatting>
  <conditionalFormatting sqref="C397">
    <cfRule type="cellIs" priority="77" dxfId="158" operator="equal" stopIfTrue="1">
      <formula>0</formula>
    </cfRule>
  </conditionalFormatting>
  <conditionalFormatting sqref="C414:F414">
    <cfRule type="cellIs" priority="76" dxfId="158" operator="equal" stopIfTrue="1">
      <formula>0</formula>
    </cfRule>
  </conditionalFormatting>
  <conditionalFormatting sqref="E413">
    <cfRule type="cellIs" priority="75" dxfId="158" operator="equal" stopIfTrue="1">
      <formula>0</formula>
    </cfRule>
  </conditionalFormatting>
  <conditionalFormatting sqref="C417:F418">
    <cfRule type="cellIs" priority="74" dxfId="158" operator="equal" stopIfTrue="1">
      <formula>0</formula>
    </cfRule>
  </conditionalFormatting>
  <conditionalFormatting sqref="C431:F433">
    <cfRule type="cellIs" priority="73" dxfId="158" operator="equal" stopIfTrue="1">
      <formula>0</formula>
    </cfRule>
  </conditionalFormatting>
  <conditionalFormatting sqref="C446:D446 F446">
    <cfRule type="cellIs" priority="72" dxfId="158" operator="equal" stopIfTrue="1">
      <formula>0</formula>
    </cfRule>
  </conditionalFormatting>
  <conditionalFormatting sqref="E446">
    <cfRule type="cellIs" priority="71" dxfId="158" operator="equal" stopIfTrue="1">
      <formula>0</formula>
    </cfRule>
  </conditionalFormatting>
  <conditionalFormatting sqref="D454:F455">
    <cfRule type="cellIs" priority="70" dxfId="158" operator="equal" stopIfTrue="1">
      <formula>0</formula>
    </cfRule>
  </conditionalFormatting>
  <conditionalFormatting sqref="E460:F460">
    <cfRule type="cellIs" priority="69" dxfId="158" operator="equal" stopIfTrue="1">
      <formula>0</formula>
    </cfRule>
  </conditionalFormatting>
  <conditionalFormatting sqref="C466:D466 F466">
    <cfRule type="cellIs" priority="68" dxfId="158" operator="equal" stopIfTrue="1">
      <formula>0</formula>
    </cfRule>
  </conditionalFormatting>
  <conditionalFormatting sqref="E466">
    <cfRule type="cellIs" priority="67" dxfId="158" operator="equal" stopIfTrue="1">
      <formula>0</formula>
    </cfRule>
  </conditionalFormatting>
  <conditionalFormatting sqref="D444:F444">
    <cfRule type="cellIs" priority="66" dxfId="158" operator="equal" stopIfTrue="1">
      <formula>0</formula>
    </cfRule>
  </conditionalFormatting>
  <conditionalFormatting sqref="C444">
    <cfRule type="cellIs" priority="65" dxfId="158" operator="equal" stopIfTrue="1">
      <formula>0</formula>
    </cfRule>
  </conditionalFormatting>
  <conditionalFormatting sqref="D464:F464">
    <cfRule type="cellIs" priority="64" dxfId="158" operator="equal" stopIfTrue="1">
      <formula>0</formula>
    </cfRule>
  </conditionalFormatting>
  <conditionalFormatting sqref="C464">
    <cfRule type="cellIs" priority="63" dxfId="158" operator="equal" stopIfTrue="1">
      <formula>0</formula>
    </cfRule>
  </conditionalFormatting>
  <conditionalFormatting sqref="D474:F475">
    <cfRule type="cellIs" priority="62" dxfId="158" operator="equal" stopIfTrue="1">
      <formula>0</formula>
    </cfRule>
  </conditionalFormatting>
  <conditionalFormatting sqref="C484:F485 D483:F483 C488:F490 C486:D487 F486:F487">
    <cfRule type="cellIs" priority="61" dxfId="158" operator="equal" stopIfTrue="1">
      <formula>0</formula>
    </cfRule>
  </conditionalFormatting>
  <conditionalFormatting sqref="E486:E487">
    <cfRule type="cellIs" priority="60" dxfId="158" operator="equal" stopIfTrue="1">
      <formula>0</formula>
    </cfRule>
  </conditionalFormatting>
  <conditionalFormatting sqref="E505">
    <cfRule type="cellIs" priority="59" dxfId="158" operator="equal" stopIfTrue="1">
      <formula>0</formula>
    </cfRule>
  </conditionalFormatting>
  <conditionalFormatting sqref="E569">
    <cfRule type="cellIs" priority="58" dxfId="158" operator="equal" stopIfTrue="1">
      <formula>0</formula>
    </cfRule>
  </conditionalFormatting>
  <conditionalFormatting sqref="E97:E101">
    <cfRule type="cellIs" priority="46" dxfId="158" operator="equal" stopIfTrue="1">
      <formula>0</formula>
    </cfRule>
  </conditionalFormatting>
  <conditionalFormatting sqref="E121:E125">
    <cfRule type="cellIs" priority="41" dxfId="158" operator="equal" stopIfTrue="1">
      <formula>0</formula>
    </cfRule>
  </conditionalFormatting>
  <conditionalFormatting sqref="C465:F465">
    <cfRule type="cellIs" priority="15" dxfId="158" operator="equal" stopIfTrue="1">
      <formula>0</formula>
    </cfRule>
  </conditionalFormatting>
  <conditionalFormatting sqref="E535">
    <cfRule type="cellIs" priority="5" dxfId="158" operator="equal" stopIfTrue="1">
      <formula>0</formula>
    </cfRule>
  </conditionalFormatting>
  <printOptions horizontalCentered="1"/>
  <pageMargins left="0.11811023622047245" right="0.11811023622047245" top="1.062992125984252" bottom="0.5905511811023623" header="0.5118110236220472" footer="0.2755905511811024"/>
  <pageSetup fitToHeight="20" horizontalDpi="600" verticalDpi="600" orientation="landscape" paperSize="9" scale="72" r:id="rId1"/>
  <headerFooter alignWithMargins="0">
    <oddHeader>&amp;Rდანართი № 1</oddHeader>
    <oddFooter>&amp;R&amp;P/&amp;N</oddFooter>
  </headerFooter>
  <ignoredErrors>
    <ignoredError sqref="F15 F77 F93 F153 F266 F315 F353 F402 F449 F469" formula="1"/>
    <ignoredError sqref="B195 B248 B96 B120 B156 B171 B185 B269 B300 B276 B318 B356:B361 B387 B405 B420:B427 B434 B452 B472:B473 B430 B476:B479 B36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N1025"/>
  <sheetViews>
    <sheetView zoomScale="90" zoomScaleNormal="90" zoomScaleSheetLayoutView="100" workbookViewId="0" topLeftCell="A539">
      <selection activeCell="E551" sqref="E551"/>
    </sheetView>
  </sheetViews>
  <sheetFormatPr defaultColWidth="9.140625" defaultRowHeight="15"/>
  <cols>
    <col min="1" max="1" width="4.421875" style="13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2.28125" style="4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320" t="s">
        <v>221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63" customHeight="1">
      <c r="A2" s="321" t="s">
        <v>157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2:9" ht="16.5">
      <c r="B3" s="9"/>
      <c r="C3" s="10"/>
      <c r="D3" s="11"/>
      <c r="E3" s="12"/>
      <c r="I3" s="47" t="s">
        <v>110</v>
      </c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>
      <c r="A5" s="323" t="s">
        <v>2</v>
      </c>
      <c r="B5" s="325" t="s">
        <v>10</v>
      </c>
      <c r="C5" s="318" t="s">
        <v>11</v>
      </c>
      <c r="D5" s="318" t="s">
        <v>12</v>
      </c>
      <c r="E5" s="318" t="s">
        <v>13</v>
      </c>
      <c r="F5" s="318" t="s">
        <v>14</v>
      </c>
      <c r="G5" s="317" t="s">
        <v>15</v>
      </c>
      <c r="H5" s="317"/>
      <c r="I5" s="317" t="s">
        <v>18</v>
      </c>
      <c r="J5" s="317"/>
      <c r="K5" s="318" t="s">
        <v>19</v>
      </c>
      <c r="L5" s="318"/>
      <c r="M5" s="20" t="s">
        <v>20</v>
      </c>
    </row>
    <row r="6" spans="1:13" s="6" customFormat="1" ht="16.5" thickBot="1">
      <c r="A6" s="324"/>
      <c r="B6" s="326"/>
      <c r="C6" s="319"/>
      <c r="D6" s="319"/>
      <c r="E6" s="319"/>
      <c r="F6" s="319"/>
      <c r="G6" s="21" t="s">
        <v>16</v>
      </c>
      <c r="H6" s="22" t="s">
        <v>17</v>
      </c>
      <c r="I6" s="21" t="s">
        <v>16</v>
      </c>
      <c r="J6" s="22" t="s">
        <v>17</v>
      </c>
      <c r="K6" s="21" t="s">
        <v>16</v>
      </c>
      <c r="L6" s="22" t="s">
        <v>17</v>
      </c>
      <c r="M6" s="23" t="s">
        <v>21</v>
      </c>
    </row>
    <row r="7" spans="1:13" s="6" customFormat="1" ht="16.5" thickBot="1">
      <c r="A7" s="8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  <c r="H7" s="26">
        <v>8</v>
      </c>
      <c r="I7" s="25">
        <v>9</v>
      </c>
      <c r="J7" s="26">
        <v>10</v>
      </c>
      <c r="K7" s="25">
        <v>11</v>
      </c>
      <c r="L7" s="26">
        <v>12</v>
      </c>
      <c r="M7" s="27">
        <v>13</v>
      </c>
    </row>
    <row r="8" spans="1:13" s="119" customFormat="1" ht="15.75">
      <c r="A8" s="89"/>
      <c r="B8" s="90"/>
      <c r="C8" s="118" t="s">
        <v>219</v>
      </c>
      <c r="D8" s="90"/>
      <c r="E8" s="90"/>
      <c r="F8" s="90"/>
      <c r="G8" s="252"/>
      <c r="H8" s="252"/>
      <c r="I8" s="252"/>
      <c r="J8" s="252"/>
      <c r="K8" s="252"/>
      <c r="L8" s="252"/>
      <c r="M8" s="253"/>
    </row>
    <row r="9" spans="1:13" s="119" customFormat="1" ht="15.75">
      <c r="A9" s="120"/>
      <c r="B9" s="121"/>
      <c r="C9" s="39" t="s">
        <v>22</v>
      </c>
      <c r="D9" s="122"/>
      <c r="E9" s="122"/>
      <c r="F9" s="122"/>
      <c r="G9" s="254"/>
      <c r="H9" s="254"/>
      <c r="I9" s="254"/>
      <c r="J9" s="254"/>
      <c r="K9" s="254"/>
      <c r="L9" s="254"/>
      <c r="M9" s="255"/>
    </row>
    <row r="10" spans="1:13" s="119" customFormat="1" ht="31.5">
      <c r="A10" s="120"/>
      <c r="B10" s="121"/>
      <c r="C10" s="123" t="s">
        <v>23</v>
      </c>
      <c r="D10" s="122"/>
      <c r="E10" s="122"/>
      <c r="F10" s="122"/>
      <c r="G10" s="254"/>
      <c r="H10" s="254"/>
      <c r="I10" s="254"/>
      <c r="J10" s="254"/>
      <c r="K10" s="254"/>
      <c r="L10" s="254"/>
      <c r="M10" s="255"/>
    </row>
    <row r="11" spans="1:13" s="160" customFormat="1" ht="78.75">
      <c r="A11" s="82">
        <v>1</v>
      </c>
      <c r="B11" s="248" t="s">
        <v>26</v>
      </c>
      <c r="C11" s="88" t="s">
        <v>67</v>
      </c>
      <c r="D11" s="79" t="s">
        <v>24</v>
      </c>
      <c r="E11" s="203"/>
      <c r="F11" s="203">
        <v>1.123</v>
      </c>
      <c r="G11" s="266"/>
      <c r="H11" s="266"/>
      <c r="I11" s="266"/>
      <c r="J11" s="266"/>
      <c r="K11" s="266"/>
      <c r="L11" s="266"/>
      <c r="M11" s="267"/>
    </row>
    <row r="12" spans="1:13" s="119" customFormat="1" ht="15.75">
      <c r="A12" s="28"/>
      <c r="B12" s="29"/>
      <c r="C12" s="30" t="s">
        <v>4</v>
      </c>
      <c r="D12" s="31" t="s">
        <v>25</v>
      </c>
      <c r="E12" s="154">
        <v>93.22</v>
      </c>
      <c r="F12" s="32">
        <f>F11*E12</f>
        <v>104.69</v>
      </c>
      <c r="G12" s="258"/>
      <c r="H12" s="258"/>
      <c r="I12" s="258"/>
      <c r="J12" s="258"/>
      <c r="K12" s="258"/>
      <c r="L12" s="258"/>
      <c r="M12" s="259"/>
    </row>
    <row r="13" spans="1:13" s="160" customFormat="1" ht="54">
      <c r="A13" s="82">
        <v>2</v>
      </c>
      <c r="B13" s="243" t="s">
        <v>270</v>
      </c>
      <c r="C13" s="88" t="s">
        <v>158</v>
      </c>
      <c r="D13" s="79" t="s">
        <v>116</v>
      </c>
      <c r="E13" s="203"/>
      <c r="F13" s="242">
        <v>0.6</v>
      </c>
      <c r="G13" s="266"/>
      <c r="H13" s="266"/>
      <c r="I13" s="266"/>
      <c r="J13" s="266"/>
      <c r="K13" s="266"/>
      <c r="L13" s="266"/>
      <c r="M13" s="267"/>
    </row>
    <row r="14" spans="1:13" s="6" customFormat="1" ht="15.75">
      <c r="A14" s="28"/>
      <c r="B14" s="244"/>
      <c r="C14" s="181" t="s">
        <v>45</v>
      </c>
      <c r="D14" s="182" t="s">
        <v>42</v>
      </c>
      <c r="E14" s="178">
        <v>51.5</v>
      </c>
      <c r="F14" s="183">
        <f>E14*F13</f>
        <v>30.9</v>
      </c>
      <c r="G14" s="258"/>
      <c r="H14" s="258"/>
      <c r="I14" s="258"/>
      <c r="J14" s="258"/>
      <c r="K14" s="258"/>
      <c r="L14" s="258"/>
      <c r="M14" s="259"/>
    </row>
    <row r="15" spans="1:13" s="119" customFormat="1" ht="15.75">
      <c r="A15" s="28"/>
      <c r="B15" s="29"/>
      <c r="C15" s="30" t="s">
        <v>117</v>
      </c>
      <c r="D15" s="31" t="s">
        <v>118</v>
      </c>
      <c r="E15" s="33">
        <v>3.58</v>
      </c>
      <c r="F15" s="32">
        <f>E15*F13</f>
        <v>2.15</v>
      </c>
      <c r="G15" s="258"/>
      <c r="H15" s="258"/>
      <c r="I15" s="258"/>
      <c r="J15" s="258"/>
      <c r="K15" s="258"/>
      <c r="L15" s="258"/>
      <c r="M15" s="259"/>
    </row>
    <row r="16" spans="1:13" s="6" customFormat="1" ht="31.5">
      <c r="A16" s="28"/>
      <c r="B16" s="245"/>
      <c r="C16" s="174" t="s">
        <v>271</v>
      </c>
      <c r="D16" s="182" t="s">
        <v>118</v>
      </c>
      <c r="E16" s="166">
        <v>10.8</v>
      </c>
      <c r="F16" s="183">
        <f>E16*F13</f>
        <v>6.48</v>
      </c>
      <c r="G16" s="258"/>
      <c r="H16" s="258"/>
      <c r="I16" s="258"/>
      <c r="J16" s="258"/>
      <c r="K16" s="258"/>
      <c r="L16" s="258"/>
      <c r="M16" s="259"/>
    </row>
    <row r="17" spans="1:13" s="6" customFormat="1" ht="15.75">
      <c r="A17" s="28"/>
      <c r="B17" s="245"/>
      <c r="C17" s="174" t="s">
        <v>272</v>
      </c>
      <c r="D17" s="182" t="s">
        <v>118</v>
      </c>
      <c r="E17" s="166">
        <v>6.61</v>
      </c>
      <c r="F17" s="183">
        <f>E17*F13</f>
        <v>3.97</v>
      </c>
      <c r="G17" s="258"/>
      <c r="H17" s="258"/>
      <c r="I17" s="258"/>
      <c r="J17" s="258"/>
      <c r="K17" s="258"/>
      <c r="L17" s="258"/>
      <c r="M17" s="259"/>
    </row>
    <row r="18" spans="1:13" s="6" customFormat="1" ht="15.75">
      <c r="A18" s="28"/>
      <c r="B18" s="245"/>
      <c r="C18" s="174" t="s">
        <v>273</v>
      </c>
      <c r="D18" s="182" t="s">
        <v>118</v>
      </c>
      <c r="E18" s="166">
        <v>6.61</v>
      </c>
      <c r="F18" s="183">
        <f>E18*F13</f>
        <v>3.97</v>
      </c>
      <c r="G18" s="258"/>
      <c r="H18" s="258"/>
      <c r="I18" s="258"/>
      <c r="J18" s="258"/>
      <c r="K18" s="258"/>
      <c r="L18" s="258"/>
      <c r="M18" s="259"/>
    </row>
    <row r="19" spans="1:13" s="160" customFormat="1" ht="47.25">
      <c r="A19" s="82">
        <v>3</v>
      </c>
      <c r="B19" s="155" t="s">
        <v>159</v>
      </c>
      <c r="C19" s="156" t="s">
        <v>161</v>
      </c>
      <c r="D19" s="157" t="s">
        <v>40</v>
      </c>
      <c r="E19" s="158" t="s">
        <v>46</v>
      </c>
      <c r="F19" s="159">
        <v>1.2</v>
      </c>
      <c r="G19" s="260"/>
      <c r="H19" s="260"/>
      <c r="I19" s="260"/>
      <c r="J19" s="260"/>
      <c r="K19" s="260"/>
      <c r="L19" s="260"/>
      <c r="M19" s="261"/>
    </row>
    <row r="20" spans="1:13" s="119" customFormat="1" ht="15.75">
      <c r="A20" s="28"/>
      <c r="B20" s="31"/>
      <c r="C20" s="45" t="s">
        <v>45</v>
      </c>
      <c r="D20" s="31" t="s">
        <v>106</v>
      </c>
      <c r="E20" s="33">
        <v>2.06</v>
      </c>
      <c r="F20" s="32">
        <f>F19*E20</f>
        <v>2.47</v>
      </c>
      <c r="G20" s="258"/>
      <c r="H20" s="258"/>
      <c r="I20" s="258"/>
      <c r="J20" s="258"/>
      <c r="K20" s="258"/>
      <c r="L20" s="258"/>
      <c r="M20" s="259"/>
    </row>
    <row r="21" spans="1:13" s="160" customFormat="1" ht="31.5">
      <c r="A21" s="82">
        <v>4</v>
      </c>
      <c r="B21" s="167" t="s">
        <v>229</v>
      </c>
      <c r="C21" s="156" t="s">
        <v>107</v>
      </c>
      <c r="D21" s="157" t="s">
        <v>40</v>
      </c>
      <c r="E21" s="158" t="s">
        <v>46</v>
      </c>
      <c r="F21" s="159">
        <f>F19</f>
        <v>1.2</v>
      </c>
      <c r="G21" s="260"/>
      <c r="H21" s="260"/>
      <c r="I21" s="260"/>
      <c r="J21" s="260"/>
      <c r="K21" s="260"/>
      <c r="L21" s="260"/>
      <c r="M21" s="261"/>
    </row>
    <row r="22" spans="1:13" s="119" customFormat="1" ht="15.75">
      <c r="A22" s="28"/>
      <c r="B22" s="31"/>
      <c r="C22" s="45" t="s">
        <v>45</v>
      </c>
      <c r="D22" s="31" t="s">
        <v>106</v>
      </c>
      <c r="E22" s="166">
        <v>1.54</v>
      </c>
      <c r="F22" s="32">
        <f>F21*E22</f>
        <v>1.85</v>
      </c>
      <c r="G22" s="258"/>
      <c r="H22" s="258"/>
      <c r="I22" s="258"/>
      <c r="J22" s="258"/>
      <c r="K22" s="258"/>
      <c r="L22" s="258"/>
      <c r="M22" s="259"/>
    </row>
    <row r="23" spans="1:13" s="160" customFormat="1" ht="31.5">
      <c r="A23" s="82">
        <v>5</v>
      </c>
      <c r="B23" s="80"/>
      <c r="C23" s="156" t="s">
        <v>162</v>
      </c>
      <c r="D23" s="157" t="s">
        <v>39</v>
      </c>
      <c r="E23" s="159">
        <v>1.95</v>
      </c>
      <c r="F23" s="159">
        <f>F21*E23</f>
        <v>2.34</v>
      </c>
      <c r="G23" s="260"/>
      <c r="H23" s="260"/>
      <c r="I23" s="260"/>
      <c r="J23" s="260"/>
      <c r="K23" s="260"/>
      <c r="L23" s="260"/>
      <c r="M23" s="261"/>
    </row>
    <row r="24" spans="1:13" s="160" customFormat="1" ht="47.25">
      <c r="A24" s="82">
        <v>6</v>
      </c>
      <c r="B24" s="155" t="s">
        <v>228</v>
      </c>
      <c r="C24" s="88" t="s">
        <v>164</v>
      </c>
      <c r="D24" s="157" t="s">
        <v>40</v>
      </c>
      <c r="E24" s="158" t="s">
        <v>46</v>
      </c>
      <c r="F24" s="159">
        <v>0.6</v>
      </c>
      <c r="G24" s="260"/>
      <c r="H24" s="260"/>
      <c r="I24" s="260"/>
      <c r="J24" s="260"/>
      <c r="K24" s="260"/>
      <c r="L24" s="260"/>
      <c r="M24" s="261"/>
    </row>
    <row r="25" spans="1:13" s="119" customFormat="1" ht="15.75">
      <c r="A25" s="28"/>
      <c r="B25" s="31"/>
      <c r="C25" s="45" t="s">
        <v>45</v>
      </c>
      <c r="D25" s="31" t="s">
        <v>42</v>
      </c>
      <c r="E25" s="32">
        <v>1.6</v>
      </c>
      <c r="F25" s="32">
        <f>E25*F24</f>
        <v>0.96</v>
      </c>
      <c r="G25" s="258"/>
      <c r="H25" s="258"/>
      <c r="I25" s="258"/>
      <c r="J25" s="258"/>
      <c r="K25" s="258"/>
      <c r="L25" s="258"/>
      <c r="M25" s="259"/>
    </row>
    <row r="26" spans="1:13" s="119" customFormat="1" ht="31.5">
      <c r="A26" s="28"/>
      <c r="B26" s="31"/>
      <c r="C26" s="174" t="s">
        <v>230</v>
      </c>
      <c r="D26" s="31" t="s">
        <v>47</v>
      </c>
      <c r="E26" s="33">
        <v>0.0191</v>
      </c>
      <c r="F26" s="32">
        <f>E26*F24</f>
        <v>0.01</v>
      </c>
      <c r="G26" s="258"/>
      <c r="H26" s="258"/>
      <c r="I26" s="258"/>
      <c r="J26" s="258"/>
      <c r="K26" s="258"/>
      <c r="L26" s="258"/>
      <c r="M26" s="259"/>
    </row>
    <row r="27" spans="1:13" s="119" customFormat="1" ht="15.75">
      <c r="A27" s="28"/>
      <c r="B27" s="29"/>
      <c r="C27" s="45" t="s">
        <v>108</v>
      </c>
      <c r="D27" s="31" t="s">
        <v>47</v>
      </c>
      <c r="E27" s="33">
        <v>0.775</v>
      </c>
      <c r="F27" s="32">
        <f>E27*F24</f>
        <v>0.47</v>
      </c>
      <c r="G27" s="258"/>
      <c r="H27" s="258"/>
      <c r="I27" s="258"/>
      <c r="J27" s="258"/>
      <c r="K27" s="258"/>
      <c r="L27" s="258"/>
      <c r="M27" s="259"/>
    </row>
    <row r="28" spans="1:13" s="119" customFormat="1" ht="31.5">
      <c r="A28" s="168"/>
      <c r="B28" s="169"/>
      <c r="C28" s="170" t="s">
        <v>274</v>
      </c>
      <c r="D28" s="171" t="s">
        <v>47</v>
      </c>
      <c r="E28" s="172">
        <f>0.3875*0</f>
        <v>0</v>
      </c>
      <c r="F28" s="173">
        <f>E28*F24</f>
        <v>0</v>
      </c>
      <c r="G28" s="258"/>
      <c r="H28" s="258"/>
      <c r="I28" s="258"/>
      <c r="J28" s="258"/>
      <c r="K28" s="258"/>
      <c r="L28" s="258"/>
      <c r="M28" s="259"/>
    </row>
    <row r="29" spans="1:13" s="160" customFormat="1" ht="31.5">
      <c r="A29" s="82">
        <v>7</v>
      </c>
      <c r="B29" s="167" t="s">
        <v>227</v>
      </c>
      <c r="C29" s="156" t="s">
        <v>165</v>
      </c>
      <c r="D29" s="157" t="s">
        <v>40</v>
      </c>
      <c r="E29" s="158" t="s">
        <v>46</v>
      </c>
      <c r="F29" s="159">
        <f>F24</f>
        <v>0.6</v>
      </c>
      <c r="G29" s="260"/>
      <c r="H29" s="260"/>
      <c r="I29" s="260"/>
      <c r="J29" s="260"/>
      <c r="K29" s="260"/>
      <c r="L29" s="260"/>
      <c r="M29" s="261"/>
    </row>
    <row r="30" spans="1:13" s="119" customFormat="1" ht="15.75">
      <c r="A30" s="28"/>
      <c r="B30" s="31"/>
      <c r="C30" s="45" t="s">
        <v>45</v>
      </c>
      <c r="D30" s="31" t="s">
        <v>106</v>
      </c>
      <c r="E30" s="166">
        <v>2.06</v>
      </c>
      <c r="F30" s="32">
        <f>F29*E30</f>
        <v>1.24</v>
      </c>
      <c r="G30" s="258"/>
      <c r="H30" s="258"/>
      <c r="I30" s="258"/>
      <c r="J30" s="258"/>
      <c r="K30" s="258"/>
      <c r="L30" s="258"/>
      <c r="M30" s="259"/>
    </row>
    <row r="31" spans="1:13" s="160" customFormat="1" ht="31.5">
      <c r="A31" s="82">
        <v>8</v>
      </c>
      <c r="B31" s="80"/>
      <c r="C31" s="156" t="s">
        <v>166</v>
      </c>
      <c r="D31" s="157" t="s">
        <v>39</v>
      </c>
      <c r="E31" s="165">
        <v>1.9</v>
      </c>
      <c r="F31" s="159">
        <f>F29*E31</f>
        <v>1.14</v>
      </c>
      <c r="G31" s="260"/>
      <c r="H31" s="260"/>
      <c r="I31" s="260"/>
      <c r="J31" s="260"/>
      <c r="K31" s="260"/>
      <c r="L31" s="260"/>
      <c r="M31" s="261"/>
    </row>
    <row r="32" spans="1:13" s="160" customFormat="1" ht="63">
      <c r="A32" s="82">
        <v>9</v>
      </c>
      <c r="B32" s="161" t="s">
        <v>170</v>
      </c>
      <c r="C32" s="156" t="s">
        <v>169</v>
      </c>
      <c r="D32" s="157" t="s">
        <v>71</v>
      </c>
      <c r="E32" s="157"/>
      <c r="F32" s="159">
        <v>6.8</v>
      </c>
      <c r="G32" s="262"/>
      <c r="H32" s="262"/>
      <c r="I32" s="262"/>
      <c r="J32" s="262"/>
      <c r="K32" s="262"/>
      <c r="L32" s="262"/>
      <c r="M32" s="263"/>
    </row>
    <row r="33" spans="1:13" s="119" customFormat="1" ht="15.75">
      <c r="A33" s="36"/>
      <c r="B33" s="29"/>
      <c r="C33" s="30" t="s">
        <v>4</v>
      </c>
      <c r="D33" s="31" t="s">
        <v>3</v>
      </c>
      <c r="E33" s="176">
        <f>354*0.6*0.001</f>
        <v>0.212</v>
      </c>
      <c r="F33" s="32">
        <f>F32*E33</f>
        <v>1.44</v>
      </c>
      <c r="G33" s="258"/>
      <c r="H33" s="258"/>
      <c r="I33" s="258"/>
      <c r="J33" s="258"/>
      <c r="K33" s="258"/>
      <c r="L33" s="258"/>
      <c r="M33" s="259"/>
    </row>
    <row r="34" spans="1:13" s="119" customFormat="1" ht="15.75">
      <c r="A34" s="36"/>
      <c r="B34" s="29"/>
      <c r="C34" s="125" t="s">
        <v>7</v>
      </c>
      <c r="D34" s="126" t="s">
        <v>0</v>
      </c>
      <c r="E34" s="176">
        <f>78.2*0.6*0.001</f>
        <v>0.047</v>
      </c>
      <c r="F34" s="32">
        <f>F32*E34</f>
        <v>0.32</v>
      </c>
      <c r="G34" s="258"/>
      <c r="H34" s="258"/>
      <c r="I34" s="258"/>
      <c r="J34" s="258"/>
      <c r="K34" s="258"/>
      <c r="L34" s="258"/>
      <c r="M34" s="259"/>
    </row>
    <row r="35" spans="1:13" s="160" customFormat="1" ht="31.5">
      <c r="A35" s="184" t="s">
        <v>235</v>
      </c>
      <c r="B35" s="180"/>
      <c r="C35" s="185" t="s">
        <v>236</v>
      </c>
      <c r="D35" s="186" t="s">
        <v>39</v>
      </c>
      <c r="E35" s="165"/>
      <c r="F35" s="187">
        <f>F32*57.2*0.001</f>
        <v>0.389</v>
      </c>
      <c r="G35" s="260"/>
      <c r="H35" s="260"/>
      <c r="I35" s="260"/>
      <c r="J35" s="260"/>
      <c r="K35" s="260"/>
      <c r="L35" s="260"/>
      <c r="M35" s="261"/>
    </row>
    <row r="36" spans="1:13" s="119" customFormat="1" ht="15.75">
      <c r="A36" s="28"/>
      <c r="B36" s="29"/>
      <c r="C36" s="130" t="s">
        <v>29</v>
      </c>
      <c r="D36" s="131" t="s">
        <v>32</v>
      </c>
      <c r="E36" s="132"/>
      <c r="F36" s="132"/>
      <c r="G36" s="266"/>
      <c r="H36" s="247"/>
      <c r="I36" s="266"/>
      <c r="J36" s="247"/>
      <c r="K36" s="266"/>
      <c r="L36" s="247"/>
      <c r="M36" s="247"/>
    </row>
    <row r="37" spans="1:13" s="119" customFormat="1" ht="15.75">
      <c r="A37" s="28"/>
      <c r="B37" s="29"/>
      <c r="C37" s="130" t="s">
        <v>30</v>
      </c>
      <c r="D37" s="131"/>
      <c r="E37" s="132"/>
      <c r="F37" s="132"/>
      <c r="G37" s="266"/>
      <c r="H37" s="266"/>
      <c r="I37" s="266"/>
      <c r="J37" s="266"/>
      <c r="K37" s="266"/>
      <c r="L37" s="266"/>
      <c r="M37" s="267"/>
    </row>
    <row r="38" spans="1:13" s="160" customFormat="1" ht="47.25">
      <c r="A38" s="82">
        <v>1</v>
      </c>
      <c r="B38" s="163" t="s">
        <v>44</v>
      </c>
      <c r="C38" s="88" t="s">
        <v>174</v>
      </c>
      <c r="D38" s="157" t="s">
        <v>40</v>
      </c>
      <c r="E38" s="158" t="s">
        <v>46</v>
      </c>
      <c r="F38" s="159">
        <v>3220.56</v>
      </c>
      <c r="G38" s="260"/>
      <c r="H38" s="260"/>
      <c r="I38" s="260"/>
      <c r="J38" s="260"/>
      <c r="K38" s="260"/>
      <c r="L38" s="260"/>
      <c r="M38" s="261"/>
    </row>
    <row r="39" spans="1:13" s="119" customFormat="1" ht="15.75">
      <c r="A39" s="28"/>
      <c r="B39" s="31"/>
      <c r="C39" s="45" t="s">
        <v>45</v>
      </c>
      <c r="D39" s="31" t="s">
        <v>42</v>
      </c>
      <c r="E39" s="37">
        <v>0.02</v>
      </c>
      <c r="F39" s="32">
        <f>E39*F38</f>
        <v>64.41</v>
      </c>
      <c r="G39" s="258"/>
      <c r="H39" s="258"/>
      <c r="I39" s="258"/>
      <c r="J39" s="258"/>
      <c r="K39" s="258"/>
      <c r="L39" s="258"/>
      <c r="M39" s="259"/>
    </row>
    <row r="40" spans="1:13" s="119" customFormat="1" ht="31.5">
      <c r="A40" s="28"/>
      <c r="B40" s="31"/>
      <c r="C40" s="181" t="s">
        <v>241</v>
      </c>
      <c r="D40" s="31" t="s">
        <v>47</v>
      </c>
      <c r="E40" s="33">
        <v>0.0448</v>
      </c>
      <c r="F40" s="32">
        <f>E40*F38</f>
        <v>144.28</v>
      </c>
      <c r="G40" s="258"/>
      <c r="H40" s="258"/>
      <c r="I40" s="258"/>
      <c r="J40" s="258"/>
      <c r="K40" s="258"/>
      <c r="L40" s="258"/>
      <c r="M40" s="259"/>
    </row>
    <row r="41" spans="1:13" s="119" customFormat="1" ht="15.75">
      <c r="A41" s="28"/>
      <c r="B41" s="29"/>
      <c r="C41" s="45" t="s">
        <v>48</v>
      </c>
      <c r="D41" s="31" t="s">
        <v>0</v>
      </c>
      <c r="E41" s="34">
        <v>0.0021</v>
      </c>
      <c r="F41" s="32">
        <f>F38*E41</f>
        <v>6.76</v>
      </c>
      <c r="G41" s="258"/>
      <c r="H41" s="258"/>
      <c r="I41" s="258"/>
      <c r="J41" s="258"/>
      <c r="K41" s="258"/>
      <c r="L41" s="258"/>
      <c r="M41" s="259"/>
    </row>
    <row r="42" spans="1:13" s="6" customFormat="1" ht="15.75" customHeight="1">
      <c r="A42" s="28"/>
      <c r="B42" s="189"/>
      <c r="C42" s="181" t="s">
        <v>240</v>
      </c>
      <c r="D42" s="182" t="s">
        <v>40</v>
      </c>
      <c r="E42" s="179">
        <f>0.05*0.001</f>
        <v>5E-05</v>
      </c>
      <c r="F42" s="183">
        <f>E42*F38</f>
        <v>0.16</v>
      </c>
      <c r="G42" s="258"/>
      <c r="H42" s="258"/>
      <c r="I42" s="258"/>
      <c r="J42" s="258"/>
      <c r="K42" s="258"/>
      <c r="L42" s="258"/>
      <c r="M42" s="259"/>
    </row>
    <row r="43" spans="1:13" s="160" customFormat="1" ht="31.5">
      <c r="A43" s="82">
        <v>2</v>
      </c>
      <c r="B43" s="155" t="s">
        <v>159</v>
      </c>
      <c r="C43" s="156" t="s">
        <v>160</v>
      </c>
      <c r="D43" s="157" t="s">
        <v>40</v>
      </c>
      <c r="E43" s="158" t="s">
        <v>46</v>
      </c>
      <c r="F43" s="159">
        <v>357.84</v>
      </c>
      <c r="G43" s="260"/>
      <c r="H43" s="260"/>
      <c r="I43" s="260"/>
      <c r="J43" s="260"/>
      <c r="K43" s="260"/>
      <c r="L43" s="260"/>
      <c r="M43" s="261"/>
    </row>
    <row r="44" spans="1:13" s="119" customFormat="1" ht="15.75">
      <c r="A44" s="28"/>
      <c r="B44" s="31"/>
      <c r="C44" s="45" t="s">
        <v>45</v>
      </c>
      <c r="D44" s="31" t="s">
        <v>106</v>
      </c>
      <c r="E44" s="33">
        <v>2.06</v>
      </c>
      <c r="F44" s="32">
        <f>F43*E44</f>
        <v>737.15</v>
      </c>
      <c r="G44" s="258"/>
      <c r="H44" s="258"/>
      <c r="I44" s="258"/>
      <c r="J44" s="258"/>
      <c r="K44" s="258"/>
      <c r="L44" s="258"/>
      <c r="M44" s="259"/>
    </row>
    <row r="45" spans="1:13" s="160" customFormat="1" ht="47.25">
      <c r="A45" s="82">
        <v>3</v>
      </c>
      <c r="B45" s="155" t="s">
        <v>159</v>
      </c>
      <c r="C45" s="156" t="s">
        <v>175</v>
      </c>
      <c r="D45" s="157" t="s">
        <v>40</v>
      </c>
      <c r="E45" s="158" t="s">
        <v>46</v>
      </c>
      <c r="F45" s="159">
        <v>79.8</v>
      </c>
      <c r="G45" s="260"/>
      <c r="H45" s="260"/>
      <c r="I45" s="260"/>
      <c r="J45" s="260"/>
      <c r="K45" s="260"/>
      <c r="L45" s="260"/>
      <c r="M45" s="261"/>
    </row>
    <row r="46" spans="1:13" s="119" customFormat="1" ht="15.75">
      <c r="A46" s="28"/>
      <c r="B46" s="31"/>
      <c r="C46" s="45" t="s">
        <v>45</v>
      </c>
      <c r="D46" s="31" t="s">
        <v>106</v>
      </c>
      <c r="E46" s="33">
        <v>2.06</v>
      </c>
      <c r="F46" s="32">
        <f>F45*E46</f>
        <v>164.39</v>
      </c>
      <c r="G46" s="258"/>
      <c r="H46" s="258"/>
      <c r="I46" s="258"/>
      <c r="J46" s="258"/>
      <c r="K46" s="258"/>
      <c r="L46" s="258"/>
      <c r="M46" s="259"/>
    </row>
    <row r="47" spans="1:13" s="160" customFormat="1" ht="31.5">
      <c r="A47" s="82">
        <v>4</v>
      </c>
      <c r="B47" s="167" t="s">
        <v>229</v>
      </c>
      <c r="C47" s="156" t="s">
        <v>107</v>
      </c>
      <c r="D47" s="157" t="s">
        <v>40</v>
      </c>
      <c r="E47" s="158" t="s">
        <v>46</v>
      </c>
      <c r="F47" s="159">
        <f>F43+F45</f>
        <v>437.64</v>
      </c>
      <c r="G47" s="260"/>
      <c r="H47" s="260"/>
      <c r="I47" s="260"/>
      <c r="J47" s="260"/>
      <c r="K47" s="260"/>
      <c r="L47" s="260"/>
      <c r="M47" s="261"/>
    </row>
    <row r="48" spans="1:13" s="119" customFormat="1" ht="15.75">
      <c r="A48" s="28"/>
      <c r="B48" s="31"/>
      <c r="C48" s="45" t="s">
        <v>45</v>
      </c>
      <c r="D48" s="31" t="s">
        <v>106</v>
      </c>
      <c r="E48" s="166">
        <v>1.54</v>
      </c>
      <c r="F48" s="32">
        <f>F47*E48</f>
        <v>673.97</v>
      </c>
      <c r="G48" s="258"/>
      <c r="H48" s="258"/>
      <c r="I48" s="258"/>
      <c r="J48" s="258"/>
      <c r="K48" s="258"/>
      <c r="L48" s="258"/>
      <c r="M48" s="259"/>
    </row>
    <row r="49" spans="1:13" s="160" customFormat="1" ht="31.5">
      <c r="A49" s="82">
        <v>5</v>
      </c>
      <c r="B49" s="80"/>
      <c r="C49" s="185" t="s">
        <v>275</v>
      </c>
      <c r="D49" s="157" t="s">
        <v>39</v>
      </c>
      <c r="E49" s="159">
        <v>1.95</v>
      </c>
      <c r="F49" s="159">
        <f>(F38+F47)*E49</f>
        <v>7133.49</v>
      </c>
      <c r="G49" s="260"/>
      <c r="H49" s="260"/>
      <c r="I49" s="260"/>
      <c r="J49" s="260"/>
      <c r="K49" s="260"/>
      <c r="L49" s="260"/>
      <c r="M49" s="261"/>
    </row>
    <row r="50" spans="1:13" s="160" customFormat="1" ht="47.25">
      <c r="A50" s="82">
        <v>6</v>
      </c>
      <c r="B50" s="202" t="s">
        <v>105</v>
      </c>
      <c r="C50" s="156" t="s">
        <v>176</v>
      </c>
      <c r="D50" s="80" t="s">
        <v>40</v>
      </c>
      <c r="E50" s="164"/>
      <c r="F50" s="159">
        <v>28.2</v>
      </c>
      <c r="G50" s="264"/>
      <c r="H50" s="264"/>
      <c r="I50" s="264"/>
      <c r="J50" s="264"/>
      <c r="K50" s="264"/>
      <c r="L50" s="264"/>
      <c r="M50" s="265"/>
    </row>
    <row r="51" spans="1:13" s="119" customFormat="1" ht="15.75">
      <c r="A51" s="81"/>
      <c r="B51" s="128"/>
      <c r="C51" s="129" t="s">
        <v>50</v>
      </c>
      <c r="D51" s="127" t="s">
        <v>3</v>
      </c>
      <c r="E51" s="37">
        <v>0.15</v>
      </c>
      <c r="F51" s="32">
        <f>F50*E51</f>
        <v>4.23</v>
      </c>
      <c r="G51" s="258"/>
      <c r="H51" s="258"/>
      <c r="I51" s="258"/>
      <c r="J51" s="258"/>
      <c r="K51" s="258"/>
      <c r="L51" s="258"/>
      <c r="M51" s="259"/>
    </row>
    <row r="52" spans="1:13" s="119" customFormat="1" ht="31.5">
      <c r="A52" s="81"/>
      <c r="B52" s="128"/>
      <c r="C52" s="174" t="s">
        <v>230</v>
      </c>
      <c r="D52" s="127" t="s">
        <v>52</v>
      </c>
      <c r="E52" s="34">
        <v>0.0216</v>
      </c>
      <c r="F52" s="32">
        <f>F50*E52</f>
        <v>0.61</v>
      </c>
      <c r="G52" s="258"/>
      <c r="H52" s="258"/>
      <c r="I52" s="258"/>
      <c r="J52" s="258"/>
      <c r="K52" s="258"/>
      <c r="L52" s="258"/>
      <c r="M52" s="259"/>
    </row>
    <row r="53" spans="1:13" s="119" customFormat="1" ht="31.5">
      <c r="A53" s="81"/>
      <c r="B53" s="128"/>
      <c r="C53" s="206" t="s">
        <v>243</v>
      </c>
      <c r="D53" s="127" t="s">
        <v>52</v>
      </c>
      <c r="E53" s="34">
        <v>0.0273</v>
      </c>
      <c r="F53" s="32">
        <f>F50*E53</f>
        <v>0.77</v>
      </c>
      <c r="G53" s="258"/>
      <c r="H53" s="258"/>
      <c r="I53" s="258"/>
      <c r="J53" s="258"/>
      <c r="K53" s="258"/>
      <c r="L53" s="258"/>
      <c r="M53" s="259"/>
    </row>
    <row r="54" spans="1:13" s="119" customFormat="1" ht="31.5">
      <c r="A54" s="81"/>
      <c r="B54" s="128"/>
      <c r="C54" s="30" t="s">
        <v>53</v>
      </c>
      <c r="D54" s="29" t="s">
        <v>52</v>
      </c>
      <c r="E54" s="34">
        <v>0.0097</v>
      </c>
      <c r="F54" s="32">
        <f>F50*E54</f>
        <v>0.27</v>
      </c>
      <c r="G54" s="258"/>
      <c r="H54" s="258"/>
      <c r="I54" s="258"/>
      <c r="J54" s="258"/>
      <c r="K54" s="258"/>
      <c r="L54" s="258"/>
      <c r="M54" s="259"/>
    </row>
    <row r="55" spans="1:13" s="119" customFormat="1" ht="15.75">
      <c r="A55" s="81"/>
      <c r="B55" s="128"/>
      <c r="C55" s="29" t="s">
        <v>5</v>
      </c>
      <c r="D55" s="127"/>
      <c r="E55" s="34"/>
      <c r="F55" s="32"/>
      <c r="G55" s="258"/>
      <c r="H55" s="258"/>
      <c r="I55" s="258"/>
      <c r="J55" s="258"/>
      <c r="K55" s="258"/>
      <c r="L55" s="258"/>
      <c r="M55" s="259"/>
    </row>
    <row r="56" spans="1:13" s="119" customFormat="1" ht="15.75">
      <c r="A56" s="81"/>
      <c r="B56" s="128"/>
      <c r="C56" s="129" t="s">
        <v>34</v>
      </c>
      <c r="D56" s="127" t="s">
        <v>40</v>
      </c>
      <c r="E56" s="32">
        <v>1.22</v>
      </c>
      <c r="F56" s="32">
        <f>F50*E56</f>
        <v>34.4</v>
      </c>
      <c r="G56" s="258"/>
      <c r="H56" s="258"/>
      <c r="I56" s="258"/>
      <c r="J56" s="258"/>
      <c r="K56" s="258"/>
      <c r="L56" s="258"/>
      <c r="M56" s="259"/>
    </row>
    <row r="57" spans="1:13" s="119" customFormat="1" ht="15.75">
      <c r="A57" s="81"/>
      <c r="B57" s="128"/>
      <c r="C57" s="129" t="s">
        <v>6</v>
      </c>
      <c r="D57" s="127" t="s">
        <v>40</v>
      </c>
      <c r="E57" s="37">
        <v>0.07</v>
      </c>
      <c r="F57" s="32">
        <f>F50*E57</f>
        <v>1.97</v>
      </c>
      <c r="G57" s="258"/>
      <c r="H57" s="258"/>
      <c r="I57" s="258"/>
      <c r="J57" s="258"/>
      <c r="K57" s="258"/>
      <c r="L57" s="258"/>
      <c r="M57" s="259"/>
    </row>
    <row r="58" spans="1:13" s="160" customFormat="1" ht="31.5">
      <c r="A58" s="82"/>
      <c r="B58" s="79"/>
      <c r="C58" s="246" t="s">
        <v>288</v>
      </c>
      <c r="D58" s="79" t="s">
        <v>39</v>
      </c>
      <c r="E58" s="203">
        <v>1.6</v>
      </c>
      <c r="F58" s="204">
        <f>F56*E58</f>
        <v>55.04</v>
      </c>
      <c r="G58" s="266"/>
      <c r="H58" s="266"/>
      <c r="I58" s="266"/>
      <c r="J58" s="266"/>
      <c r="K58" s="266"/>
      <c r="L58" s="266"/>
      <c r="M58" s="267"/>
    </row>
    <row r="59" spans="1:13" s="119" customFormat="1" ht="15.75">
      <c r="A59" s="28"/>
      <c r="B59" s="29"/>
      <c r="C59" s="130" t="s">
        <v>31</v>
      </c>
      <c r="D59" s="131" t="s">
        <v>32</v>
      </c>
      <c r="E59" s="132"/>
      <c r="F59" s="132"/>
      <c r="G59" s="266"/>
      <c r="H59" s="266"/>
      <c r="I59" s="266"/>
      <c r="J59" s="266"/>
      <c r="K59" s="266"/>
      <c r="L59" s="266"/>
      <c r="M59" s="266"/>
    </row>
    <row r="60" spans="1:13" s="119" customFormat="1" ht="15.75">
      <c r="A60" s="28"/>
      <c r="B60" s="29"/>
      <c r="C60" s="48" t="s">
        <v>68</v>
      </c>
      <c r="D60" s="131"/>
      <c r="E60" s="132"/>
      <c r="F60" s="132"/>
      <c r="G60" s="266"/>
      <c r="H60" s="266"/>
      <c r="I60" s="266"/>
      <c r="J60" s="266"/>
      <c r="K60" s="266"/>
      <c r="L60" s="266"/>
      <c r="M60" s="267"/>
    </row>
    <row r="61" spans="1:13" s="119" customFormat="1" ht="31.5">
      <c r="A61" s="28"/>
      <c r="B61" s="49"/>
      <c r="C61" s="39" t="s">
        <v>184</v>
      </c>
      <c r="D61" s="49"/>
      <c r="E61" s="78"/>
      <c r="F61" s="44"/>
      <c r="G61" s="256"/>
      <c r="H61" s="256"/>
      <c r="I61" s="256"/>
      <c r="J61" s="256"/>
      <c r="K61" s="256"/>
      <c r="L61" s="256"/>
      <c r="M61" s="257"/>
    </row>
    <row r="62" spans="1:13" s="119" customFormat="1" ht="15.75">
      <c r="A62" s="28"/>
      <c r="B62" s="49"/>
      <c r="C62" s="88" t="s">
        <v>185</v>
      </c>
      <c r="D62" s="49"/>
      <c r="E62" s="78"/>
      <c r="F62" s="44"/>
      <c r="G62" s="256"/>
      <c r="H62" s="256"/>
      <c r="I62" s="256"/>
      <c r="J62" s="256"/>
      <c r="K62" s="256"/>
      <c r="L62" s="256"/>
      <c r="M62" s="257"/>
    </row>
    <row r="63" spans="1:13" s="160" customFormat="1" ht="47.25">
      <c r="A63" s="82">
        <v>1</v>
      </c>
      <c r="B63" s="163" t="s">
        <v>44</v>
      </c>
      <c r="C63" s="88" t="s">
        <v>174</v>
      </c>
      <c r="D63" s="157" t="s">
        <v>40</v>
      </c>
      <c r="E63" s="158" t="s">
        <v>46</v>
      </c>
      <c r="F63" s="159">
        <v>10.1</v>
      </c>
      <c r="G63" s="260"/>
      <c r="H63" s="260"/>
      <c r="I63" s="260"/>
      <c r="J63" s="260"/>
      <c r="K63" s="260"/>
      <c r="L63" s="260"/>
      <c r="M63" s="261"/>
    </row>
    <row r="64" spans="1:13" s="119" customFormat="1" ht="15.75">
      <c r="A64" s="28"/>
      <c r="B64" s="31"/>
      <c r="C64" s="45" t="s">
        <v>45</v>
      </c>
      <c r="D64" s="31" t="s">
        <v>42</v>
      </c>
      <c r="E64" s="37">
        <v>0.02</v>
      </c>
      <c r="F64" s="32">
        <f>E64*F63</f>
        <v>0.2</v>
      </c>
      <c r="G64" s="258"/>
      <c r="H64" s="258"/>
      <c r="I64" s="258"/>
      <c r="J64" s="258"/>
      <c r="K64" s="258"/>
      <c r="L64" s="258"/>
      <c r="M64" s="259"/>
    </row>
    <row r="65" spans="1:13" s="119" customFormat="1" ht="31.5">
      <c r="A65" s="28"/>
      <c r="B65" s="31"/>
      <c r="C65" s="181" t="s">
        <v>241</v>
      </c>
      <c r="D65" s="31" t="s">
        <v>47</v>
      </c>
      <c r="E65" s="33">
        <v>0.0448</v>
      </c>
      <c r="F65" s="32">
        <f>E65*F63</f>
        <v>0.45</v>
      </c>
      <c r="G65" s="258"/>
      <c r="H65" s="258"/>
      <c r="I65" s="258"/>
      <c r="J65" s="258"/>
      <c r="K65" s="258"/>
      <c r="L65" s="258"/>
      <c r="M65" s="259"/>
    </row>
    <row r="66" spans="1:13" s="119" customFormat="1" ht="15.75">
      <c r="A66" s="28"/>
      <c r="B66" s="29"/>
      <c r="C66" s="45" t="s">
        <v>48</v>
      </c>
      <c r="D66" s="31" t="s">
        <v>0</v>
      </c>
      <c r="E66" s="34">
        <v>0.0021</v>
      </c>
      <c r="F66" s="32">
        <f>F63*E66</f>
        <v>0.02</v>
      </c>
      <c r="G66" s="258"/>
      <c r="H66" s="258"/>
      <c r="I66" s="258"/>
      <c r="J66" s="258"/>
      <c r="K66" s="258"/>
      <c r="L66" s="258"/>
      <c r="M66" s="259"/>
    </row>
    <row r="67" spans="1:13" s="6" customFormat="1" ht="15.75" customHeight="1">
      <c r="A67" s="28"/>
      <c r="B67" s="189"/>
      <c r="C67" s="181" t="s">
        <v>240</v>
      </c>
      <c r="D67" s="182" t="s">
        <v>40</v>
      </c>
      <c r="E67" s="179">
        <f>0.05*0.001</f>
        <v>5E-05</v>
      </c>
      <c r="F67" s="183">
        <f>E67*F63</f>
        <v>0</v>
      </c>
      <c r="G67" s="258"/>
      <c r="H67" s="258"/>
      <c r="I67" s="258"/>
      <c r="J67" s="258"/>
      <c r="K67" s="258"/>
      <c r="L67" s="258"/>
      <c r="M67" s="259"/>
    </row>
    <row r="68" spans="1:13" s="160" customFormat="1" ht="31.5">
      <c r="A68" s="82">
        <v>2</v>
      </c>
      <c r="B68" s="155" t="s">
        <v>159</v>
      </c>
      <c r="C68" s="156" t="s">
        <v>160</v>
      </c>
      <c r="D68" s="157" t="s">
        <v>40</v>
      </c>
      <c r="E68" s="158" t="s">
        <v>46</v>
      </c>
      <c r="F68" s="159">
        <v>1.1</v>
      </c>
      <c r="G68" s="260"/>
      <c r="H68" s="260"/>
      <c r="I68" s="260"/>
      <c r="J68" s="260"/>
      <c r="K68" s="260"/>
      <c r="L68" s="260"/>
      <c r="M68" s="261"/>
    </row>
    <row r="69" spans="1:13" s="119" customFormat="1" ht="15.75">
      <c r="A69" s="28"/>
      <c r="B69" s="31"/>
      <c r="C69" s="45" t="s">
        <v>45</v>
      </c>
      <c r="D69" s="31" t="s">
        <v>106</v>
      </c>
      <c r="E69" s="33">
        <v>2.06</v>
      </c>
      <c r="F69" s="32">
        <f>F68*E69</f>
        <v>2.27</v>
      </c>
      <c r="G69" s="258"/>
      <c r="H69" s="258"/>
      <c r="I69" s="258"/>
      <c r="J69" s="258"/>
      <c r="K69" s="258"/>
      <c r="L69" s="258"/>
      <c r="M69" s="259"/>
    </row>
    <row r="70" spans="1:13" s="160" customFormat="1" ht="31.5">
      <c r="A70" s="82">
        <v>3</v>
      </c>
      <c r="B70" s="188" t="s">
        <v>229</v>
      </c>
      <c r="C70" s="156" t="s">
        <v>107</v>
      </c>
      <c r="D70" s="157" t="s">
        <v>40</v>
      </c>
      <c r="E70" s="158" t="s">
        <v>46</v>
      </c>
      <c r="F70" s="159">
        <f>F68</f>
        <v>1.1</v>
      </c>
      <c r="G70" s="260"/>
      <c r="H70" s="260"/>
      <c r="I70" s="260"/>
      <c r="J70" s="260"/>
      <c r="K70" s="260"/>
      <c r="L70" s="260"/>
      <c r="M70" s="261"/>
    </row>
    <row r="71" spans="1:13" s="119" customFormat="1" ht="15.75">
      <c r="A71" s="28"/>
      <c r="B71" s="31"/>
      <c r="C71" s="45" t="s">
        <v>45</v>
      </c>
      <c r="D71" s="31" t="s">
        <v>106</v>
      </c>
      <c r="E71" s="166">
        <v>1.54</v>
      </c>
      <c r="F71" s="32">
        <f>F70*E71</f>
        <v>1.69</v>
      </c>
      <c r="G71" s="258"/>
      <c r="H71" s="258"/>
      <c r="I71" s="258"/>
      <c r="J71" s="258"/>
      <c r="K71" s="258"/>
      <c r="L71" s="258"/>
      <c r="M71" s="259"/>
    </row>
    <row r="72" spans="1:13" s="160" customFormat="1" ht="31.5">
      <c r="A72" s="82">
        <v>4</v>
      </c>
      <c r="B72" s="80"/>
      <c r="C72" s="185" t="s">
        <v>278</v>
      </c>
      <c r="D72" s="157" t="s">
        <v>39</v>
      </c>
      <c r="E72" s="159">
        <v>1.95</v>
      </c>
      <c r="F72" s="159">
        <f>(F63+F70)*E72</f>
        <v>21.84</v>
      </c>
      <c r="G72" s="260"/>
      <c r="H72" s="260"/>
      <c r="I72" s="260"/>
      <c r="J72" s="260"/>
      <c r="K72" s="260"/>
      <c r="L72" s="260"/>
      <c r="M72" s="261"/>
    </row>
    <row r="73" spans="1:13" s="160" customFormat="1" ht="47.25">
      <c r="A73" s="82">
        <v>5</v>
      </c>
      <c r="B73" s="162" t="s">
        <v>69</v>
      </c>
      <c r="C73" s="88" t="s">
        <v>186</v>
      </c>
      <c r="D73" s="207" t="s">
        <v>244</v>
      </c>
      <c r="E73" s="157"/>
      <c r="F73" s="204">
        <v>0.3</v>
      </c>
      <c r="G73" s="262"/>
      <c r="H73" s="262"/>
      <c r="I73" s="262"/>
      <c r="J73" s="262"/>
      <c r="K73" s="262"/>
      <c r="L73" s="262"/>
      <c r="M73" s="263"/>
    </row>
    <row r="74" spans="1:13" s="119" customFormat="1" ht="16.5">
      <c r="A74" s="42"/>
      <c r="B74" s="43"/>
      <c r="C74" s="30" t="s">
        <v>4</v>
      </c>
      <c r="D74" s="31" t="s">
        <v>3</v>
      </c>
      <c r="E74" s="33">
        <v>0.89</v>
      </c>
      <c r="F74" s="44">
        <f>F73*E74</f>
        <v>0.27</v>
      </c>
      <c r="G74" s="256"/>
      <c r="H74" s="256"/>
      <c r="I74" s="256"/>
      <c r="J74" s="256"/>
      <c r="K74" s="256"/>
      <c r="L74" s="256"/>
      <c r="M74" s="257"/>
    </row>
    <row r="75" spans="1:13" s="119" customFormat="1" ht="16.5">
      <c r="A75" s="42"/>
      <c r="B75" s="43"/>
      <c r="C75" s="30" t="s">
        <v>7</v>
      </c>
      <c r="D75" s="31" t="s">
        <v>0</v>
      </c>
      <c r="E75" s="32">
        <v>0.37</v>
      </c>
      <c r="F75" s="44">
        <f>F73*E75</f>
        <v>0.11</v>
      </c>
      <c r="G75" s="256"/>
      <c r="H75" s="256"/>
      <c r="I75" s="256"/>
      <c r="J75" s="256"/>
      <c r="K75" s="256"/>
      <c r="L75" s="256"/>
      <c r="M75" s="257"/>
    </row>
    <row r="76" spans="1:13" s="119" customFormat="1" ht="16.5">
      <c r="A76" s="42"/>
      <c r="B76" s="43"/>
      <c r="C76" s="29" t="s">
        <v>5</v>
      </c>
      <c r="D76" s="31"/>
      <c r="E76" s="44"/>
      <c r="F76" s="44"/>
      <c r="G76" s="256"/>
      <c r="H76" s="256"/>
      <c r="I76" s="256"/>
      <c r="J76" s="256"/>
      <c r="K76" s="256"/>
      <c r="L76" s="256"/>
      <c r="M76" s="257"/>
    </row>
    <row r="77" spans="1:13" s="119" customFormat="1" ht="16.5">
      <c r="A77" s="42"/>
      <c r="B77" s="43"/>
      <c r="C77" s="30" t="s">
        <v>34</v>
      </c>
      <c r="D77" s="31" t="s">
        <v>40</v>
      </c>
      <c r="E77" s="44">
        <v>1.15</v>
      </c>
      <c r="F77" s="44">
        <f>F73*E77</f>
        <v>0.35</v>
      </c>
      <c r="G77" s="256"/>
      <c r="H77" s="256"/>
      <c r="I77" s="256"/>
      <c r="J77" s="256"/>
      <c r="K77" s="256"/>
      <c r="L77" s="256"/>
      <c r="M77" s="257"/>
    </row>
    <row r="78" spans="1:13" s="119" customFormat="1" ht="16.5">
      <c r="A78" s="42"/>
      <c r="B78" s="43"/>
      <c r="C78" s="30" t="s">
        <v>8</v>
      </c>
      <c r="D78" s="31" t="s">
        <v>0</v>
      </c>
      <c r="E78" s="224">
        <v>0.02</v>
      </c>
      <c r="F78" s="44">
        <f>F73*E78</f>
        <v>0.01</v>
      </c>
      <c r="G78" s="256"/>
      <c r="H78" s="256"/>
      <c r="I78" s="256"/>
      <c r="J78" s="256"/>
      <c r="K78" s="256"/>
      <c r="L78" s="256"/>
      <c r="M78" s="257"/>
    </row>
    <row r="79" spans="1:13" s="160" customFormat="1" ht="31.5">
      <c r="A79" s="82"/>
      <c r="B79" s="79"/>
      <c r="C79" s="246" t="s">
        <v>288</v>
      </c>
      <c r="D79" s="79" t="s">
        <v>39</v>
      </c>
      <c r="E79" s="203">
        <v>1.6</v>
      </c>
      <c r="F79" s="204">
        <f>F77*E79</f>
        <v>0.56</v>
      </c>
      <c r="G79" s="266"/>
      <c r="H79" s="266"/>
      <c r="I79" s="266"/>
      <c r="J79" s="266"/>
      <c r="K79" s="266"/>
      <c r="L79" s="266"/>
      <c r="M79" s="267"/>
    </row>
    <row r="80" spans="1:13" s="160" customFormat="1" ht="46.5">
      <c r="A80" s="82">
        <v>6</v>
      </c>
      <c r="B80" s="162" t="s">
        <v>130</v>
      </c>
      <c r="C80" s="208" t="s">
        <v>276</v>
      </c>
      <c r="D80" s="157" t="s">
        <v>40</v>
      </c>
      <c r="E80" s="157"/>
      <c r="F80" s="159">
        <v>2.5</v>
      </c>
      <c r="G80" s="262"/>
      <c r="H80" s="262"/>
      <c r="I80" s="262"/>
      <c r="J80" s="262"/>
      <c r="K80" s="262"/>
      <c r="L80" s="262"/>
      <c r="M80" s="263"/>
    </row>
    <row r="81" spans="1:13" s="119" customFormat="1" ht="15.75">
      <c r="A81" s="36"/>
      <c r="B81" s="29"/>
      <c r="C81" s="30" t="s">
        <v>4</v>
      </c>
      <c r="D81" s="31" t="s">
        <v>3</v>
      </c>
      <c r="E81" s="32">
        <v>9.52</v>
      </c>
      <c r="F81" s="32">
        <f>F80*E81</f>
        <v>23.8</v>
      </c>
      <c r="G81" s="258"/>
      <c r="H81" s="258"/>
      <c r="I81" s="258"/>
      <c r="J81" s="258"/>
      <c r="K81" s="258"/>
      <c r="L81" s="258"/>
      <c r="M81" s="259"/>
    </row>
    <row r="82" spans="1:13" s="119" customFormat="1" ht="15.75">
      <c r="A82" s="36"/>
      <c r="B82" s="29"/>
      <c r="C82" s="30" t="s">
        <v>7</v>
      </c>
      <c r="D82" s="31" t="s">
        <v>0</v>
      </c>
      <c r="E82" s="32">
        <v>1.22</v>
      </c>
      <c r="F82" s="32">
        <f>F80*E82</f>
        <v>3.05</v>
      </c>
      <c r="G82" s="258"/>
      <c r="H82" s="258"/>
      <c r="I82" s="258"/>
      <c r="J82" s="258"/>
      <c r="K82" s="258"/>
      <c r="L82" s="258"/>
      <c r="M82" s="259"/>
    </row>
    <row r="83" spans="1:13" s="119" customFormat="1" ht="15.75">
      <c r="A83" s="36"/>
      <c r="B83" s="29"/>
      <c r="C83" s="29" t="s">
        <v>5</v>
      </c>
      <c r="D83" s="31"/>
      <c r="E83" s="32"/>
      <c r="F83" s="32"/>
      <c r="G83" s="258"/>
      <c r="H83" s="258"/>
      <c r="I83" s="258"/>
      <c r="J83" s="258"/>
      <c r="K83" s="258"/>
      <c r="L83" s="258"/>
      <c r="M83" s="259"/>
    </row>
    <row r="84" spans="1:13" s="119" customFormat="1" ht="15.75">
      <c r="A84" s="36"/>
      <c r="B84" s="29"/>
      <c r="C84" s="30" t="s">
        <v>120</v>
      </c>
      <c r="D84" s="31" t="s">
        <v>40</v>
      </c>
      <c r="E84" s="32">
        <v>1.04</v>
      </c>
      <c r="F84" s="32">
        <f>F80*E84</f>
        <v>2.6</v>
      </c>
      <c r="G84" s="258"/>
      <c r="H84" s="258"/>
      <c r="I84" s="258"/>
      <c r="J84" s="258"/>
      <c r="K84" s="258"/>
      <c r="L84" s="258"/>
      <c r="M84" s="259"/>
    </row>
    <row r="85" spans="1:13" s="119" customFormat="1" ht="31.5">
      <c r="A85" s="36"/>
      <c r="B85" s="29"/>
      <c r="C85" s="30" t="s">
        <v>131</v>
      </c>
      <c r="D85" s="31" t="s">
        <v>72</v>
      </c>
      <c r="E85" s="32">
        <v>2.76</v>
      </c>
      <c r="F85" s="32">
        <f>F80*E85</f>
        <v>6.9</v>
      </c>
      <c r="G85" s="258"/>
      <c r="H85" s="258"/>
      <c r="I85" s="258"/>
      <c r="J85" s="258"/>
      <c r="K85" s="258"/>
      <c r="L85" s="258"/>
      <c r="M85" s="259"/>
    </row>
    <row r="86" spans="1:13" s="119" customFormat="1" ht="15.75">
      <c r="A86" s="36"/>
      <c r="B86" s="218"/>
      <c r="C86" s="174" t="s">
        <v>250</v>
      </c>
      <c r="D86" s="182" t="s">
        <v>40</v>
      </c>
      <c r="E86" s="176">
        <f>10.5*0.01</f>
        <v>0.105</v>
      </c>
      <c r="F86" s="176">
        <f>F80*E86</f>
        <v>0.263</v>
      </c>
      <c r="G86" s="258"/>
      <c r="H86" s="258"/>
      <c r="I86" s="258"/>
      <c r="J86" s="258"/>
      <c r="K86" s="258"/>
      <c r="L86" s="258"/>
      <c r="M86" s="259"/>
    </row>
    <row r="87" spans="1:13" s="119" customFormat="1" ht="31.5">
      <c r="A87" s="36"/>
      <c r="B87" s="29"/>
      <c r="C87" s="30" t="s">
        <v>121</v>
      </c>
      <c r="D87" s="31" t="s">
        <v>40</v>
      </c>
      <c r="E87" s="37">
        <v>0.025</v>
      </c>
      <c r="F87" s="37">
        <f>F80*E87</f>
        <v>0.063</v>
      </c>
      <c r="G87" s="258"/>
      <c r="H87" s="258"/>
      <c r="I87" s="258"/>
      <c r="J87" s="258"/>
      <c r="K87" s="258"/>
      <c r="L87" s="258"/>
      <c r="M87" s="259"/>
    </row>
    <row r="88" spans="1:13" s="119" customFormat="1" ht="15.75">
      <c r="A88" s="36"/>
      <c r="B88" s="29"/>
      <c r="C88" s="30" t="s">
        <v>8</v>
      </c>
      <c r="D88" s="31" t="s">
        <v>0</v>
      </c>
      <c r="E88" s="32">
        <v>1.69</v>
      </c>
      <c r="F88" s="32">
        <f>F80*E88</f>
        <v>4.23</v>
      </c>
      <c r="G88" s="258"/>
      <c r="H88" s="258"/>
      <c r="I88" s="258"/>
      <c r="J88" s="258"/>
      <c r="K88" s="258"/>
      <c r="L88" s="258"/>
      <c r="M88" s="259"/>
    </row>
    <row r="89" spans="1:13" s="160" customFormat="1" ht="31.5">
      <c r="A89" s="82"/>
      <c r="B89" s="79"/>
      <c r="C89" s="246" t="s">
        <v>281</v>
      </c>
      <c r="D89" s="79" t="s">
        <v>28</v>
      </c>
      <c r="E89" s="203">
        <v>2.4</v>
      </c>
      <c r="F89" s="204">
        <f>F84*E89</f>
        <v>6.24</v>
      </c>
      <c r="G89" s="266"/>
      <c r="H89" s="266"/>
      <c r="I89" s="266"/>
      <c r="J89" s="266"/>
      <c r="K89" s="266"/>
      <c r="L89" s="266"/>
      <c r="M89" s="267"/>
    </row>
    <row r="90" spans="1:13" s="119" customFormat="1" ht="15.75">
      <c r="A90" s="28"/>
      <c r="B90" s="29"/>
      <c r="C90" s="79" t="s">
        <v>187</v>
      </c>
      <c r="D90" s="31"/>
      <c r="E90" s="32"/>
      <c r="F90" s="32"/>
      <c r="G90" s="258"/>
      <c r="H90" s="258"/>
      <c r="I90" s="258"/>
      <c r="J90" s="258"/>
      <c r="K90" s="258"/>
      <c r="L90" s="258"/>
      <c r="M90" s="259"/>
    </row>
    <row r="91" spans="1:13" s="160" customFormat="1" ht="47.25">
      <c r="A91" s="82">
        <v>1</v>
      </c>
      <c r="B91" s="163" t="s">
        <v>44</v>
      </c>
      <c r="C91" s="88" t="s">
        <v>174</v>
      </c>
      <c r="D91" s="157" t="s">
        <v>40</v>
      </c>
      <c r="E91" s="158" t="s">
        <v>46</v>
      </c>
      <c r="F91" s="159">
        <v>15.7</v>
      </c>
      <c r="G91" s="260"/>
      <c r="H91" s="260"/>
      <c r="I91" s="260"/>
      <c r="J91" s="260"/>
      <c r="K91" s="260"/>
      <c r="L91" s="260"/>
      <c r="M91" s="261"/>
    </row>
    <row r="92" spans="1:13" s="119" customFormat="1" ht="15.75">
      <c r="A92" s="28"/>
      <c r="B92" s="31"/>
      <c r="C92" s="45" t="s">
        <v>45</v>
      </c>
      <c r="D92" s="31" t="s">
        <v>42</v>
      </c>
      <c r="E92" s="37">
        <v>0.02</v>
      </c>
      <c r="F92" s="32">
        <f>E92*F91</f>
        <v>0.31</v>
      </c>
      <c r="G92" s="258"/>
      <c r="H92" s="258"/>
      <c r="I92" s="258"/>
      <c r="J92" s="258"/>
      <c r="K92" s="258"/>
      <c r="L92" s="258"/>
      <c r="M92" s="259"/>
    </row>
    <row r="93" spans="1:13" s="119" customFormat="1" ht="31.5">
      <c r="A93" s="28"/>
      <c r="B93" s="31"/>
      <c r="C93" s="181" t="s">
        <v>241</v>
      </c>
      <c r="D93" s="31" t="s">
        <v>47</v>
      </c>
      <c r="E93" s="33">
        <v>0.0448</v>
      </c>
      <c r="F93" s="32">
        <f>E93*F91</f>
        <v>0.7</v>
      </c>
      <c r="G93" s="258"/>
      <c r="H93" s="258"/>
      <c r="I93" s="258"/>
      <c r="J93" s="258"/>
      <c r="K93" s="258"/>
      <c r="L93" s="258"/>
      <c r="M93" s="259"/>
    </row>
    <row r="94" spans="1:13" s="119" customFormat="1" ht="15.75">
      <c r="A94" s="28"/>
      <c r="B94" s="29"/>
      <c r="C94" s="45" t="s">
        <v>48</v>
      </c>
      <c r="D94" s="31" t="s">
        <v>0</v>
      </c>
      <c r="E94" s="34">
        <v>0.0021</v>
      </c>
      <c r="F94" s="32">
        <f>F91*E94</f>
        <v>0.03</v>
      </c>
      <c r="G94" s="258"/>
      <c r="H94" s="258"/>
      <c r="I94" s="258"/>
      <c r="J94" s="258"/>
      <c r="K94" s="258"/>
      <c r="L94" s="258"/>
      <c r="M94" s="259"/>
    </row>
    <row r="95" spans="1:13" s="6" customFormat="1" ht="15.75" customHeight="1">
      <c r="A95" s="28"/>
      <c r="B95" s="189"/>
      <c r="C95" s="181" t="s">
        <v>240</v>
      </c>
      <c r="D95" s="182" t="s">
        <v>40</v>
      </c>
      <c r="E95" s="179">
        <f>0.05*0.001</f>
        <v>5E-05</v>
      </c>
      <c r="F95" s="183">
        <f>E95*F91</f>
        <v>0</v>
      </c>
      <c r="G95" s="258"/>
      <c r="H95" s="258"/>
      <c r="I95" s="258"/>
      <c r="J95" s="258"/>
      <c r="K95" s="258"/>
      <c r="L95" s="258"/>
      <c r="M95" s="259"/>
    </row>
    <row r="96" spans="1:13" s="160" customFormat="1" ht="31.5">
      <c r="A96" s="82">
        <v>2</v>
      </c>
      <c r="B96" s="155" t="s">
        <v>159</v>
      </c>
      <c r="C96" s="156" t="s">
        <v>160</v>
      </c>
      <c r="D96" s="157" t="s">
        <v>40</v>
      </c>
      <c r="E96" s="158" t="s">
        <v>46</v>
      </c>
      <c r="F96" s="159">
        <v>1.7</v>
      </c>
      <c r="G96" s="260"/>
      <c r="H96" s="260"/>
      <c r="I96" s="260"/>
      <c r="J96" s="260"/>
      <c r="K96" s="260"/>
      <c r="L96" s="260"/>
      <c r="M96" s="261"/>
    </row>
    <row r="97" spans="1:13" s="119" customFormat="1" ht="15.75">
      <c r="A97" s="28"/>
      <c r="B97" s="31"/>
      <c r="C97" s="45" t="s">
        <v>45</v>
      </c>
      <c r="D97" s="31" t="s">
        <v>106</v>
      </c>
      <c r="E97" s="33">
        <v>2.06</v>
      </c>
      <c r="F97" s="32">
        <f>F96*E97</f>
        <v>3.5</v>
      </c>
      <c r="G97" s="258"/>
      <c r="H97" s="258"/>
      <c r="I97" s="258"/>
      <c r="J97" s="258"/>
      <c r="K97" s="258"/>
      <c r="L97" s="258"/>
      <c r="M97" s="259"/>
    </row>
    <row r="98" spans="1:13" s="160" customFormat="1" ht="31.5">
      <c r="A98" s="82">
        <v>3</v>
      </c>
      <c r="B98" s="167" t="s">
        <v>229</v>
      </c>
      <c r="C98" s="156" t="s">
        <v>107</v>
      </c>
      <c r="D98" s="157" t="s">
        <v>40</v>
      </c>
      <c r="E98" s="158" t="s">
        <v>46</v>
      </c>
      <c r="F98" s="159">
        <f>F96</f>
        <v>1.7</v>
      </c>
      <c r="G98" s="260"/>
      <c r="H98" s="260"/>
      <c r="I98" s="260"/>
      <c r="J98" s="260"/>
      <c r="K98" s="260"/>
      <c r="L98" s="260"/>
      <c r="M98" s="261"/>
    </row>
    <row r="99" spans="1:13" s="119" customFormat="1" ht="15.75">
      <c r="A99" s="28"/>
      <c r="B99" s="31"/>
      <c r="C99" s="45" t="s">
        <v>45</v>
      </c>
      <c r="D99" s="31" t="s">
        <v>106</v>
      </c>
      <c r="E99" s="166">
        <v>1.54</v>
      </c>
      <c r="F99" s="32">
        <f>F98*E99</f>
        <v>2.62</v>
      </c>
      <c r="G99" s="258"/>
      <c r="H99" s="258"/>
      <c r="I99" s="258"/>
      <c r="J99" s="258"/>
      <c r="K99" s="258"/>
      <c r="L99" s="258"/>
      <c r="M99" s="259"/>
    </row>
    <row r="100" spans="1:13" s="160" customFormat="1" ht="31.5">
      <c r="A100" s="82">
        <v>4</v>
      </c>
      <c r="B100" s="80"/>
      <c r="C100" s="156" t="s">
        <v>162</v>
      </c>
      <c r="D100" s="157" t="s">
        <v>39</v>
      </c>
      <c r="E100" s="159">
        <v>1.95</v>
      </c>
      <c r="F100" s="159">
        <f>(F91+F98)*E100</f>
        <v>33.93</v>
      </c>
      <c r="G100" s="260"/>
      <c r="H100" s="260"/>
      <c r="I100" s="260"/>
      <c r="J100" s="260"/>
      <c r="K100" s="260"/>
      <c r="L100" s="260"/>
      <c r="M100" s="261"/>
    </row>
    <row r="101" spans="1:13" s="160" customFormat="1" ht="31.5">
      <c r="A101" s="82">
        <v>5</v>
      </c>
      <c r="B101" s="162" t="s">
        <v>279</v>
      </c>
      <c r="C101" s="88" t="s">
        <v>188</v>
      </c>
      <c r="D101" s="207" t="s">
        <v>244</v>
      </c>
      <c r="E101" s="157"/>
      <c r="F101" s="204">
        <v>3.2</v>
      </c>
      <c r="G101" s="262"/>
      <c r="H101" s="262"/>
      <c r="I101" s="262"/>
      <c r="J101" s="262"/>
      <c r="K101" s="262"/>
      <c r="L101" s="262"/>
      <c r="M101" s="263"/>
    </row>
    <row r="102" spans="1:13" s="119" customFormat="1" ht="16.5">
      <c r="A102" s="42"/>
      <c r="B102" s="43"/>
      <c r="C102" s="30" t="s">
        <v>4</v>
      </c>
      <c r="D102" s="31" t="s">
        <v>3</v>
      </c>
      <c r="E102" s="33">
        <v>1.78</v>
      </c>
      <c r="F102" s="44">
        <f>F101*E102</f>
        <v>5.7</v>
      </c>
      <c r="G102" s="256"/>
      <c r="H102" s="256"/>
      <c r="I102" s="256"/>
      <c r="J102" s="256"/>
      <c r="K102" s="256"/>
      <c r="L102" s="256"/>
      <c r="M102" s="257"/>
    </row>
    <row r="103" spans="1:13" s="119" customFormat="1" ht="16.5">
      <c r="A103" s="42"/>
      <c r="B103" s="43"/>
      <c r="C103" s="29" t="s">
        <v>5</v>
      </c>
      <c r="D103" s="31"/>
      <c r="E103" s="44"/>
      <c r="F103" s="44"/>
      <c r="G103" s="256"/>
      <c r="H103" s="256"/>
      <c r="I103" s="256"/>
      <c r="J103" s="256"/>
      <c r="K103" s="256"/>
      <c r="L103" s="256"/>
      <c r="M103" s="257"/>
    </row>
    <row r="104" spans="1:13" s="119" customFormat="1" ht="16.5">
      <c r="A104" s="42"/>
      <c r="B104" s="43"/>
      <c r="C104" s="129" t="s">
        <v>34</v>
      </c>
      <c r="D104" s="31" t="s">
        <v>40</v>
      </c>
      <c r="E104" s="44">
        <v>1.1</v>
      </c>
      <c r="F104" s="44">
        <f>F101*E104</f>
        <v>3.52</v>
      </c>
      <c r="G104" s="256"/>
      <c r="H104" s="256"/>
      <c r="I104" s="256"/>
      <c r="J104" s="256"/>
      <c r="K104" s="256"/>
      <c r="L104" s="256"/>
      <c r="M104" s="257"/>
    </row>
    <row r="105" spans="1:13" s="160" customFormat="1" ht="31.5">
      <c r="A105" s="210"/>
      <c r="B105" s="79"/>
      <c r="C105" s="246" t="s">
        <v>288</v>
      </c>
      <c r="D105" s="79" t="s">
        <v>39</v>
      </c>
      <c r="E105" s="203">
        <v>1.6</v>
      </c>
      <c r="F105" s="204">
        <f>F104*E105</f>
        <v>5.63</v>
      </c>
      <c r="G105" s="266"/>
      <c r="H105" s="266"/>
      <c r="I105" s="266"/>
      <c r="J105" s="266"/>
      <c r="K105" s="266"/>
      <c r="L105" s="266"/>
      <c r="M105" s="267"/>
    </row>
    <row r="106" spans="1:13" s="160" customFormat="1" ht="31.5">
      <c r="A106" s="82">
        <v>6</v>
      </c>
      <c r="B106" s="162" t="s">
        <v>189</v>
      </c>
      <c r="C106" s="208" t="s">
        <v>277</v>
      </c>
      <c r="D106" s="157" t="s">
        <v>71</v>
      </c>
      <c r="E106" s="157"/>
      <c r="F106" s="159">
        <v>15.8</v>
      </c>
      <c r="G106" s="262"/>
      <c r="H106" s="262"/>
      <c r="I106" s="262"/>
      <c r="J106" s="262"/>
      <c r="K106" s="262"/>
      <c r="L106" s="262"/>
      <c r="M106" s="263"/>
    </row>
    <row r="107" spans="1:13" s="119" customFormat="1" ht="15.75">
      <c r="A107" s="36"/>
      <c r="B107" s="29"/>
      <c r="C107" s="30" t="s">
        <v>4</v>
      </c>
      <c r="D107" s="31" t="s">
        <v>3</v>
      </c>
      <c r="E107" s="37">
        <v>0.973</v>
      </c>
      <c r="F107" s="32">
        <f>F106*E107</f>
        <v>15.37</v>
      </c>
      <c r="G107" s="258"/>
      <c r="H107" s="258"/>
      <c r="I107" s="258"/>
      <c r="J107" s="258"/>
      <c r="K107" s="258"/>
      <c r="L107" s="258"/>
      <c r="M107" s="259"/>
    </row>
    <row r="108" spans="1:13" s="119" customFormat="1" ht="15.75">
      <c r="A108" s="36"/>
      <c r="B108" s="29"/>
      <c r="C108" s="125" t="s">
        <v>7</v>
      </c>
      <c r="D108" s="126" t="s">
        <v>0</v>
      </c>
      <c r="E108" s="37">
        <v>0.483</v>
      </c>
      <c r="F108" s="32">
        <f>F106*E108</f>
        <v>7.63</v>
      </c>
      <c r="G108" s="258"/>
      <c r="H108" s="258"/>
      <c r="I108" s="258"/>
      <c r="J108" s="258"/>
      <c r="K108" s="258"/>
      <c r="L108" s="258"/>
      <c r="M108" s="259"/>
    </row>
    <row r="109" spans="1:13" s="119" customFormat="1" ht="15.75">
      <c r="A109" s="36"/>
      <c r="B109" s="29"/>
      <c r="C109" s="29" t="s">
        <v>5</v>
      </c>
      <c r="D109" s="31"/>
      <c r="E109" s="32"/>
      <c r="F109" s="32"/>
      <c r="G109" s="258"/>
      <c r="H109" s="258"/>
      <c r="I109" s="258"/>
      <c r="J109" s="258"/>
      <c r="K109" s="258"/>
      <c r="L109" s="258"/>
      <c r="M109" s="259"/>
    </row>
    <row r="110" spans="1:13" s="119" customFormat="1" ht="15.75">
      <c r="A110" s="36"/>
      <c r="B110" s="29"/>
      <c r="C110" s="30" t="s">
        <v>190</v>
      </c>
      <c r="D110" s="31" t="s">
        <v>71</v>
      </c>
      <c r="E110" s="176">
        <v>0.995</v>
      </c>
      <c r="F110" s="32">
        <f>F106*E110</f>
        <v>15.72</v>
      </c>
      <c r="G110" s="258"/>
      <c r="H110" s="258"/>
      <c r="I110" s="258"/>
      <c r="J110" s="258"/>
      <c r="K110" s="258"/>
      <c r="L110" s="258"/>
      <c r="M110" s="259"/>
    </row>
    <row r="111" spans="1:13" s="119" customFormat="1" ht="15.75">
      <c r="A111" s="36"/>
      <c r="B111" s="29"/>
      <c r="C111" s="30" t="s">
        <v>8</v>
      </c>
      <c r="D111" s="31" t="s">
        <v>0</v>
      </c>
      <c r="E111" s="37">
        <v>0.22</v>
      </c>
      <c r="F111" s="32">
        <f>F106*E111</f>
        <v>3.48</v>
      </c>
      <c r="G111" s="258"/>
      <c r="H111" s="258"/>
      <c r="I111" s="258"/>
      <c r="J111" s="258"/>
      <c r="K111" s="258"/>
      <c r="L111" s="258"/>
      <c r="M111" s="259"/>
    </row>
    <row r="112" spans="1:13" s="160" customFormat="1" ht="31.5">
      <c r="A112" s="87"/>
      <c r="B112" s="79"/>
      <c r="C112" s="246" t="s">
        <v>291</v>
      </c>
      <c r="D112" s="79" t="s">
        <v>28</v>
      </c>
      <c r="E112" s="242">
        <v>0.1156</v>
      </c>
      <c r="F112" s="242">
        <f>F110*E112</f>
        <v>1.8172</v>
      </c>
      <c r="G112" s="266"/>
      <c r="H112" s="266"/>
      <c r="I112" s="266"/>
      <c r="J112" s="266"/>
      <c r="K112" s="266"/>
      <c r="L112" s="266"/>
      <c r="M112" s="267"/>
    </row>
    <row r="113" spans="1:13" s="160" customFormat="1" ht="47.25">
      <c r="A113" s="82">
        <v>7</v>
      </c>
      <c r="B113" s="161" t="s">
        <v>128</v>
      </c>
      <c r="C113" s="208" t="s">
        <v>191</v>
      </c>
      <c r="D113" s="157" t="s">
        <v>41</v>
      </c>
      <c r="E113" s="157"/>
      <c r="F113" s="159">
        <v>14.8</v>
      </c>
      <c r="G113" s="262"/>
      <c r="H113" s="262"/>
      <c r="I113" s="262"/>
      <c r="J113" s="262"/>
      <c r="K113" s="262"/>
      <c r="L113" s="262"/>
      <c r="M113" s="263"/>
    </row>
    <row r="114" spans="1:13" s="119" customFormat="1" ht="15.75">
      <c r="A114" s="36"/>
      <c r="B114" s="29"/>
      <c r="C114" s="30" t="s">
        <v>4</v>
      </c>
      <c r="D114" s="31" t="s">
        <v>3</v>
      </c>
      <c r="E114" s="37">
        <v>0.564</v>
      </c>
      <c r="F114" s="32">
        <f>F113*E114</f>
        <v>8.35</v>
      </c>
      <c r="G114" s="258"/>
      <c r="H114" s="258"/>
      <c r="I114" s="258"/>
      <c r="J114" s="258"/>
      <c r="K114" s="258"/>
      <c r="L114" s="258"/>
      <c r="M114" s="259"/>
    </row>
    <row r="115" spans="1:13" s="119" customFormat="1" ht="15.75">
      <c r="A115" s="36"/>
      <c r="B115" s="29"/>
      <c r="C115" s="125" t="s">
        <v>7</v>
      </c>
      <c r="D115" s="126" t="s">
        <v>0</v>
      </c>
      <c r="E115" s="34">
        <v>0.0409</v>
      </c>
      <c r="F115" s="32">
        <f>F113*E115</f>
        <v>0.61</v>
      </c>
      <c r="G115" s="258"/>
      <c r="H115" s="258"/>
      <c r="I115" s="258"/>
      <c r="J115" s="258"/>
      <c r="K115" s="258"/>
      <c r="L115" s="258"/>
      <c r="M115" s="259"/>
    </row>
    <row r="116" spans="1:13" s="119" customFormat="1" ht="15.75">
      <c r="A116" s="36"/>
      <c r="B116" s="29"/>
      <c r="C116" s="29" t="s">
        <v>5</v>
      </c>
      <c r="D116" s="31"/>
      <c r="E116" s="32"/>
      <c r="F116" s="32"/>
      <c r="G116" s="258"/>
      <c r="H116" s="258"/>
      <c r="I116" s="258"/>
      <c r="J116" s="258"/>
      <c r="K116" s="258"/>
      <c r="L116" s="258"/>
      <c r="M116" s="259"/>
    </row>
    <row r="117" spans="1:13" s="119" customFormat="1" ht="15.75">
      <c r="A117" s="36"/>
      <c r="B117" s="29"/>
      <c r="C117" s="30" t="s">
        <v>76</v>
      </c>
      <c r="D117" s="31" t="s">
        <v>39</v>
      </c>
      <c r="E117" s="34">
        <v>0.0045</v>
      </c>
      <c r="F117" s="32">
        <f>F113*E117</f>
        <v>0.07</v>
      </c>
      <c r="G117" s="258"/>
      <c r="H117" s="258"/>
      <c r="I117" s="258"/>
      <c r="J117" s="258"/>
      <c r="K117" s="258"/>
      <c r="L117" s="258"/>
      <c r="M117" s="259"/>
    </row>
    <row r="118" spans="1:13" s="119" customFormat="1" ht="15.75">
      <c r="A118" s="36"/>
      <c r="B118" s="29"/>
      <c r="C118" s="30" t="s">
        <v>8</v>
      </c>
      <c r="D118" s="31" t="s">
        <v>0</v>
      </c>
      <c r="E118" s="34">
        <v>0.265</v>
      </c>
      <c r="F118" s="32">
        <f>F113*E118</f>
        <v>3.92</v>
      </c>
      <c r="G118" s="258"/>
      <c r="H118" s="258"/>
      <c r="I118" s="258"/>
      <c r="J118" s="258"/>
      <c r="K118" s="258"/>
      <c r="L118" s="258"/>
      <c r="M118" s="259"/>
    </row>
    <row r="119" spans="1:13" s="160" customFormat="1" ht="31.5">
      <c r="A119" s="87"/>
      <c r="B119" s="79"/>
      <c r="C119" s="246" t="s">
        <v>284</v>
      </c>
      <c r="D119" s="79" t="s">
        <v>28</v>
      </c>
      <c r="E119" s="203"/>
      <c r="F119" s="204">
        <f>F117</f>
        <v>0.07</v>
      </c>
      <c r="G119" s="266"/>
      <c r="H119" s="266"/>
      <c r="I119" s="266"/>
      <c r="J119" s="266"/>
      <c r="K119" s="266"/>
      <c r="L119" s="266"/>
      <c r="M119" s="267"/>
    </row>
    <row r="120" spans="1:13" s="160" customFormat="1" ht="47.25">
      <c r="A120" s="82">
        <v>8</v>
      </c>
      <c r="B120" s="162" t="s">
        <v>69</v>
      </c>
      <c r="C120" s="88" t="s">
        <v>192</v>
      </c>
      <c r="D120" s="207" t="s">
        <v>244</v>
      </c>
      <c r="E120" s="157"/>
      <c r="F120" s="204">
        <v>5.4</v>
      </c>
      <c r="G120" s="262"/>
      <c r="H120" s="262"/>
      <c r="I120" s="262"/>
      <c r="J120" s="262"/>
      <c r="K120" s="262"/>
      <c r="L120" s="262"/>
      <c r="M120" s="263"/>
    </row>
    <row r="121" spans="1:13" s="119" customFormat="1" ht="16.5">
      <c r="A121" s="42"/>
      <c r="B121" s="43"/>
      <c r="C121" s="30" t="s">
        <v>4</v>
      </c>
      <c r="D121" s="31" t="s">
        <v>3</v>
      </c>
      <c r="E121" s="33">
        <v>0.89</v>
      </c>
      <c r="F121" s="44">
        <f>F120*E121</f>
        <v>4.81</v>
      </c>
      <c r="G121" s="256"/>
      <c r="H121" s="256"/>
      <c r="I121" s="256"/>
      <c r="J121" s="256"/>
      <c r="K121" s="256"/>
      <c r="L121" s="256"/>
      <c r="M121" s="257"/>
    </row>
    <row r="122" spans="1:13" s="119" customFormat="1" ht="16.5">
      <c r="A122" s="42"/>
      <c r="B122" s="43"/>
      <c r="C122" s="30" t="s">
        <v>7</v>
      </c>
      <c r="D122" s="31" t="s">
        <v>0</v>
      </c>
      <c r="E122" s="32">
        <v>0.37</v>
      </c>
      <c r="F122" s="44">
        <f>F120*E122</f>
        <v>2</v>
      </c>
      <c r="G122" s="256"/>
      <c r="H122" s="256"/>
      <c r="I122" s="256"/>
      <c r="J122" s="256"/>
      <c r="K122" s="256"/>
      <c r="L122" s="256"/>
      <c r="M122" s="257"/>
    </row>
    <row r="123" spans="1:13" s="119" customFormat="1" ht="16.5">
      <c r="A123" s="42"/>
      <c r="B123" s="43"/>
      <c r="C123" s="29" t="s">
        <v>5</v>
      </c>
      <c r="D123" s="31"/>
      <c r="E123" s="44"/>
      <c r="F123" s="44"/>
      <c r="G123" s="256"/>
      <c r="H123" s="256"/>
      <c r="I123" s="256"/>
      <c r="J123" s="256"/>
      <c r="K123" s="256"/>
      <c r="L123" s="256"/>
      <c r="M123" s="257"/>
    </row>
    <row r="124" spans="1:13" s="119" customFormat="1" ht="16.5">
      <c r="A124" s="42"/>
      <c r="B124" s="43"/>
      <c r="C124" s="30" t="s">
        <v>34</v>
      </c>
      <c r="D124" s="31" t="s">
        <v>40</v>
      </c>
      <c r="E124" s="44">
        <v>1.15</v>
      </c>
      <c r="F124" s="44">
        <f>F120*E124</f>
        <v>6.21</v>
      </c>
      <c r="G124" s="256"/>
      <c r="H124" s="256"/>
      <c r="I124" s="256"/>
      <c r="J124" s="256"/>
      <c r="K124" s="256"/>
      <c r="L124" s="256"/>
      <c r="M124" s="257"/>
    </row>
    <row r="125" spans="1:13" s="119" customFormat="1" ht="16.5">
      <c r="A125" s="42"/>
      <c r="B125" s="43"/>
      <c r="C125" s="30" t="s">
        <v>8</v>
      </c>
      <c r="D125" s="31" t="s">
        <v>0</v>
      </c>
      <c r="E125" s="224">
        <v>0.02</v>
      </c>
      <c r="F125" s="44">
        <f>F120*E125</f>
        <v>0.11</v>
      </c>
      <c r="G125" s="256"/>
      <c r="H125" s="256"/>
      <c r="I125" s="256"/>
      <c r="J125" s="256"/>
      <c r="K125" s="256"/>
      <c r="L125" s="256"/>
      <c r="M125" s="257"/>
    </row>
    <row r="126" spans="1:13" s="160" customFormat="1" ht="31.5">
      <c r="A126" s="82"/>
      <c r="B126" s="79"/>
      <c r="C126" s="246" t="s">
        <v>287</v>
      </c>
      <c r="D126" s="79" t="s">
        <v>39</v>
      </c>
      <c r="E126" s="203">
        <v>1.6</v>
      </c>
      <c r="F126" s="204">
        <f>F124*E126</f>
        <v>9.94</v>
      </c>
      <c r="G126" s="266"/>
      <c r="H126" s="266"/>
      <c r="I126" s="266"/>
      <c r="J126" s="266"/>
      <c r="K126" s="266"/>
      <c r="L126" s="266"/>
      <c r="M126" s="267"/>
    </row>
    <row r="127" spans="1:13" s="160" customFormat="1" ht="15.75">
      <c r="A127" s="82">
        <v>9</v>
      </c>
      <c r="B127" s="161" t="s">
        <v>132</v>
      </c>
      <c r="C127" s="208" t="s">
        <v>133</v>
      </c>
      <c r="D127" s="157" t="s">
        <v>40</v>
      </c>
      <c r="E127" s="157"/>
      <c r="F127" s="159">
        <v>2.2</v>
      </c>
      <c r="G127" s="262"/>
      <c r="H127" s="262"/>
      <c r="I127" s="262"/>
      <c r="J127" s="262"/>
      <c r="K127" s="262"/>
      <c r="L127" s="262"/>
      <c r="M127" s="263"/>
    </row>
    <row r="128" spans="1:13" s="119" customFormat="1" ht="15.75">
      <c r="A128" s="36"/>
      <c r="B128" s="29"/>
      <c r="C128" s="30" t="s">
        <v>4</v>
      </c>
      <c r="D128" s="31" t="s">
        <v>3</v>
      </c>
      <c r="E128" s="37">
        <v>2.78</v>
      </c>
      <c r="F128" s="32">
        <f>F127*E128</f>
        <v>6.12</v>
      </c>
      <c r="G128" s="258"/>
      <c r="H128" s="258"/>
      <c r="I128" s="258"/>
      <c r="J128" s="258"/>
      <c r="K128" s="258"/>
      <c r="L128" s="258"/>
      <c r="M128" s="259"/>
    </row>
    <row r="129" spans="1:13" s="119" customFormat="1" ht="15.75">
      <c r="A129" s="36"/>
      <c r="B129" s="29"/>
      <c r="C129" s="125" t="s">
        <v>7</v>
      </c>
      <c r="D129" s="126" t="s">
        <v>0</v>
      </c>
      <c r="E129" s="34">
        <v>0.0026</v>
      </c>
      <c r="F129" s="32">
        <f>F127*E129</f>
        <v>0.01</v>
      </c>
      <c r="G129" s="258"/>
      <c r="H129" s="258"/>
      <c r="I129" s="258"/>
      <c r="J129" s="258"/>
      <c r="K129" s="258"/>
      <c r="L129" s="258"/>
      <c r="M129" s="259"/>
    </row>
    <row r="130" spans="1:13" s="119" customFormat="1" ht="15.75">
      <c r="A130" s="36"/>
      <c r="B130" s="29"/>
      <c r="C130" s="29" t="s">
        <v>5</v>
      </c>
      <c r="D130" s="31"/>
      <c r="E130" s="32"/>
      <c r="F130" s="32"/>
      <c r="G130" s="258"/>
      <c r="H130" s="258"/>
      <c r="I130" s="258"/>
      <c r="J130" s="258"/>
      <c r="K130" s="258"/>
      <c r="L130" s="258"/>
      <c r="M130" s="259"/>
    </row>
    <row r="131" spans="1:13" s="119" customFormat="1" ht="15.75">
      <c r="A131" s="36"/>
      <c r="B131" s="29"/>
      <c r="C131" s="30" t="s">
        <v>134</v>
      </c>
      <c r="D131" s="31" t="s">
        <v>40</v>
      </c>
      <c r="E131" s="34">
        <v>1.01</v>
      </c>
      <c r="F131" s="32">
        <f>F127*E131</f>
        <v>2.22</v>
      </c>
      <c r="G131" s="258"/>
      <c r="H131" s="258"/>
      <c r="I131" s="258"/>
      <c r="J131" s="258"/>
      <c r="K131" s="258"/>
      <c r="L131" s="258"/>
      <c r="M131" s="259"/>
    </row>
    <row r="132" spans="1:13" s="160" customFormat="1" ht="15.75">
      <c r="A132" s="82"/>
      <c r="B132" s="79"/>
      <c r="C132" s="246" t="s">
        <v>300</v>
      </c>
      <c r="D132" s="79" t="s">
        <v>28</v>
      </c>
      <c r="E132" s="232">
        <v>1.6</v>
      </c>
      <c r="F132" s="204">
        <f>F131*E132</f>
        <v>3.55</v>
      </c>
      <c r="G132" s="266"/>
      <c r="H132" s="266"/>
      <c r="I132" s="266"/>
      <c r="J132" s="266"/>
      <c r="K132" s="266"/>
      <c r="L132" s="266"/>
      <c r="M132" s="267"/>
    </row>
    <row r="133" spans="1:13" s="119" customFormat="1" ht="47.25">
      <c r="A133" s="28"/>
      <c r="B133" s="31"/>
      <c r="C133" s="39" t="s">
        <v>193</v>
      </c>
      <c r="D133" s="31"/>
      <c r="E133" s="33"/>
      <c r="F133" s="32"/>
      <c r="G133" s="258"/>
      <c r="H133" s="258"/>
      <c r="I133" s="258"/>
      <c r="J133" s="258"/>
      <c r="K133" s="258"/>
      <c r="L133" s="258"/>
      <c r="M133" s="259"/>
    </row>
    <row r="134" spans="1:13" s="160" customFormat="1" ht="47.25">
      <c r="A134" s="82">
        <v>1</v>
      </c>
      <c r="B134" s="163" t="s">
        <v>44</v>
      </c>
      <c r="C134" s="88" t="s">
        <v>174</v>
      </c>
      <c r="D134" s="157" t="s">
        <v>40</v>
      </c>
      <c r="E134" s="158" t="s">
        <v>46</v>
      </c>
      <c r="F134" s="159">
        <v>288</v>
      </c>
      <c r="G134" s="260"/>
      <c r="H134" s="260"/>
      <c r="I134" s="260"/>
      <c r="J134" s="260"/>
      <c r="K134" s="260"/>
      <c r="L134" s="260"/>
      <c r="M134" s="261"/>
    </row>
    <row r="135" spans="1:13" s="119" customFormat="1" ht="15.75">
      <c r="A135" s="28"/>
      <c r="B135" s="31"/>
      <c r="C135" s="45" t="s">
        <v>45</v>
      </c>
      <c r="D135" s="31" t="s">
        <v>42</v>
      </c>
      <c r="E135" s="37">
        <v>0.02</v>
      </c>
      <c r="F135" s="32">
        <f>E135*F134</f>
        <v>5.76</v>
      </c>
      <c r="G135" s="258"/>
      <c r="H135" s="258"/>
      <c r="I135" s="258"/>
      <c r="J135" s="258"/>
      <c r="K135" s="258"/>
      <c r="L135" s="258"/>
      <c r="M135" s="259"/>
    </row>
    <row r="136" spans="1:13" s="119" customFormat="1" ht="31.5">
      <c r="A136" s="28"/>
      <c r="B136" s="31"/>
      <c r="C136" s="181" t="s">
        <v>241</v>
      </c>
      <c r="D136" s="31" t="s">
        <v>47</v>
      </c>
      <c r="E136" s="33">
        <v>0.0448</v>
      </c>
      <c r="F136" s="32">
        <f>E136*F134</f>
        <v>12.9</v>
      </c>
      <c r="G136" s="258"/>
      <c r="H136" s="258"/>
      <c r="I136" s="258"/>
      <c r="J136" s="258"/>
      <c r="K136" s="258"/>
      <c r="L136" s="258"/>
      <c r="M136" s="259"/>
    </row>
    <row r="137" spans="1:13" s="119" customFormat="1" ht="15.75">
      <c r="A137" s="28"/>
      <c r="B137" s="29"/>
      <c r="C137" s="45" t="s">
        <v>48</v>
      </c>
      <c r="D137" s="31" t="s">
        <v>0</v>
      </c>
      <c r="E137" s="34">
        <v>0.0021</v>
      </c>
      <c r="F137" s="32">
        <f>F134*E137</f>
        <v>0.6</v>
      </c>
      <c r="G137" s="258"/>
      <c r="H137" s="258"/>
      <c r="I137" s="258"/>
      <c r="J137" s="258"/>
      <c r="K137" s="258"/>
      <c r="L137" s="258"/>
      <c r="M137" s="259"/>
    </row>
    <row r="138" spans="1:248" s="119" customFormat="1" ht="15.75">
      <c r="A138" s="28"/>
      <c r="B138" s="189"/>
      <c r="C138" s="181" t="s">
        <v>240</v>
      </c>
      <c r="D138" s="182" t="s">
        <v>40</v>
      </c>
      <c r="E138" s="179">
        <f>0.05*0.001</f>
        <v>5E-05</v>
      </c>
      <c r="F138" s="183">
        <f>E138*F134</f>
        <v>0.01</v>
      </c>
      <c r="G138" s="258"/>
      <c r="H138" s="258"/>
      <c r="I138" s="258"/>
      <c r="J138" s="258"/>
      <c r="K138" s="258"/>
      <c r="L138" s="258"/>
      <c r="M138" s="258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</row>
    <row r="139" spans="1:13" s="160" customFormat="1" ht="31.5">
      <c r="A139" s="82">
        <v>2</v>
      </c>
      <c r="B139" s="155" t="s">
        <v>159</v>
      </c>
      <c r="C139" s="156" t="s">
        <v>160</v>
      </c>
      <c r="D139" s="157" t="s">
        <v>40</v>
      </c>
      <c r="E139" s="158" t="s">
        <v>46</v>
      </c>
      <c r="F139" s="159">
        <v>50</v>
      </c>
      <c r="G139" s="260"/>
      <c r="H139" s="260"/>
      <c r="I139" s="260"/>
      <c r="J139" s="260"/>
      <c r="K139" s="260"/>
      <c r="L139" s="260"/>
      <c r="M139" s="261"/>
    </row>
    <row r="140" spans="1:13" s="119" customFormat="1" ht="15.75">
      <c r="A140" s="28"/>
      <c r="B140" s="31"/>
      <c r="C140" s="45" t="s">
        <v>45</v>
      </c>
      <c r="D140" s="31" t="s">
        <v>106</v>
      </c>
      <c r="E140" s="33">
        <v>2.06</v>
      </c>
      <c r="F140" s="32">
        <f>F139*E140</f>
        <v>103</v>
      </c>
      <c r="G140" s="258"/>
      <c r="H140" s="258"/>
      <c r="I140" s="258"/>
      <c r="J140" s="258"/>
      <c r="K140" s="258"/>
      <c r="L140" s="258"/>
      <c r="M140" s="259"/>
    </row>
    <row r="141" spans="1:13" s="160" customFormat="1" ht="31.5">
      <c r="A141" s="82">
        <v>3</v>
      </c>
      <c r="B141" s="167" t="s">
        <v>229</v>
      </c>
      <c r="C141" s="156" t="s">
        <v>107</v>
      </c>
      <c r="D141" s="157" t="s">
        <v>40</v>
      </c>
      <c r="E141" s="158" t="s">
        <v>46</v>
      </c>
      <c r="F141" s="159">
        <f>F139</f>
        <v>50</v>
      </c>
      <c r="G141" s="260"/>
      <c r="H141" s="260"/>
      <c r="I141" s="260"/>
      <c r="J141" s="260"/>
      <c r="K141" s="260"/>
      <c r="L141" s="260"/>
      <c r="M141" s="261"/>
    </row>
    <row r="142" spans="1:13" s="119" customFormat="1" ht="15.75">
      <c r="A142" s="28"/>
      <c r="B142" s="31"/>
      <c r="C142" s="45" t="s">
        <v>45</v>
      </c>
      <c r="D142" s="31" t="s">
        <v>106</v>
      </c>
      <c r="E142" s="166">
        <v>1.54</v>
      </c>
      <c r="F142" s="32">
        <f>F141*E142</f>
        <v>77</v>
      </c>
      <c r="G142" s="258"/>
      <c r="H142" s="258"/>
      <c r="I142" s="258"/>
      <c r="J142" s="258"/>
      <c r="K142" s="258"/>
      <c r="L142" s="258"/>
      <c r="M142" s="259"/>
    </row>
    <row r="143" spans="1:13" s="160" customFormat="1" ht="31.5">
      <c r="A143" s="82">
        <v>4</v>
      </c>
      <c r="B143" s="80"/>
      <c r="C143" s="156" t="s">
        <v>162</v>
      </c>
      <c r="D143" s="157" t="s">
        <v>39</v>
      </c>
      <c r="E143" s="159">
        <v>1.95</v>
      </c>
      <c r="F143" s="165">
        <f>(F134+F141-F169)*E143</f>
        <v>561.41</v>
      </c>
      <c r="G143" s="260"/>
      <c r="H143" s="260"/>
      <c r="I143" s="260"/>
      <c r="J143" s="260"/>
      <c r="K143" s="260"/>
      <c r="L143" s="260"/>
      <c r="M143" s="261"/>
    </row>
    <row r="144" spans="1:13" s="160" customFormat="1" ht="31.5">
      <c r="A144" s="82">
        <v>5</v>
      </c>
      <c r="B144" s="162" t="s">
        <v>75</v>
      </c>
      <c r="C144" s="208" t="s">
        <v>247</v>
      </c>
      <c r="D144" s="157" t="s">
        <v>40</v>
      </c>
      <c r="E144" s="157"/>
      <c r="F144" s="159">
        <v>50</v>
      </c>
      <c r="G144" s="262"/>
      <c r="H144" s="262"/>
      <c r="I144" s="262"/>
      <c r="J144" s="262"/>
      <c r="K144" s="262"/>
      <c r="L144" s="262"/>
      <c r="M144" s="263"/>
    </row>
    <row r="145" spans="1:13" s="119" customFormat="1" ht="15.75">
      <c r="A145" s="36"/>
      <c r="B145" s="29"/>
      <c r="C145" s="30" t="s">
        <v>4</v>
      </c>
      <c r="D145" s="31" t="s">
        <v>3</v>
      </c>
      <c r="E145" s="32">
        <v>1.37</v>
      </c>
      <c r="F145" s="32">
        <f>F144*E145</f>
        <v>68.5</v>
      </c>
      <c r="G145" s="258"/>
      <c r="H145" s="258"/>
      <c r="I145" s="258"/>
      <c r="J145" s="258"/>
      <c r="K145" s="258"/>
      <c r="L145" s="258"/>
      <c r="M145" s="259"/>
    </row>
    <row r="146" spans="1:13" s="119" customFormat="1" ht="15.75">
      <c r="A146" s="36"/>
      <c r="B146" s="29"/>
      <c r="C146" s="30" t="s">
        <v>7</v>
      </c>
      <c r="D146" s="31" t="s">
        <v>0</v>
      </c>
      <c r="E146" s="37">
        <v>0.283</v>
      </c>
      <c r="F146" s="32">
        <f>F144*E146</f>
        <v>14.15</v>
      </c>
      <c r="G146" s="258"/>
      <c r="H146" s="258"/>
      <c r="I146" s="258"/>
      <c r="J146" s="258"/>
      <c r="K146" s="258"/>
      <c r="L146" s="258"/>
      <c r="M146" s="259"/>
    </row>
    <row r="147" spans="1:13" s="119" customFormat="1" ht="15.75">
      <c r="A147" s="36"/>
      <c r="B147" s="29"/>
      <c r="C147" s="29" t="s">
        <v>5</v>
      </c>
      <c r="D147" s="31"/>
      <c r="E147" s="32"/>
      <c r="F147" s="32"/>
      <c r="G147" s="258"/>
      <c r="H147" s="258"/>
      <c r="I147" s="258"/>
      <c r="J147" s="258"/>
      <c r="K147" s="258"/>
      <c r="L147" s="258"/>
      <c r="M147" s="259"/>
    </row>
    <row r="148" spans="1:13" s="119" customFormat="1" ht="15.75">
      <c r="A148" s="36"/>
      <c r="B148" s="29"/>
      <c r="C148" s="30" t="s">
        <v>194</v>
      </c>
      <c r="D148" s="31" t="s">
        <v>40</v>
      </c>
      <c r="E148" s="32">
        <v>1.02</v>
      </c>
      <c r="F148" s="32">
        <f>F144*E148</f>
        <v>51</v>
      </c>
      <c r="G148" s="258"/>
      <c r="H148" s="258"/>
      <c r="I148" s="258"/>
      <c r="J148" s="258"/>
      <c r="K148" s="258"/>
      <c r="L148" s="258"/>
      <c r="M148" s="259"/>
    </row>
    <row r="149" spans="1:13" s="119" customFormat="1" ht="15.75">
      <c r="A149" s="36"/>
      <c r="B149" s="29"/>
      <c r="C149" s="30" t="s">
        <v>8</v>
      </c>
      <c r="D149" s="31" t="s">
        <v>0</v>
      </c>
      <c r="E149" s="32">
        <v>0.62</v>
      </c>
      <c r="F149" s="32">
        <f>F144*E149</f>
        <v>31</v>
      </c>
      <c r="G149" s="258"/>
      <c r="H149" s="258"/>
      <c r="I149" s="258"/>
      <c r="J149" s="258"/>
      <c r="K149" s="258"/>
      <c r="L149" s="258"/>
      <c r="M149" s="259"/>
    </row>
    <row r="150" spans="1:13" s="160" customFormat="1" ht="31.5">
      <c r="A150" s="82"/>
      <c r="B150" s="79"/>
      <c r="C150" s="246" t="s">
        <v>292</v>
      </c>
      <c r="D150" s="79" t="s">
        <v>28</v>
      </c>
      <c r="E150" s="203">
        <v>2.4</v>
      </c>
      <c r="F150" s="204">
        <f>F148*E150</f>
        <v>122.4</v>
      </c>
      <c r="G150" s="266"/>
      <c r="H150" s="266"/>
      <c r="I150" s="266"/>
      <c r="J150" s="266"/>
      <c r="K150" s="266"/>
      <c r="L150" s="266"/>
      <c r="M150" s="267"/>
    </row>
    <row r="151" spans="1:13" s="160" customFormat="1" ht="31.5">
      <c r="A151" s="82">
        <v>6</v>
      </c>
      <c r="B151" s="188" t="s">
        <v>254</v>
      </c>
      <c r="C151" s="208" t="s">
        <v>124</v>
      </c>
      <c r="D151" s="207" t="s">
        <v>244</v>
      </c>
      <c r="E151" s="157"/>
      <c r="F151" s="204">
        <v>81</v>
      </c>
      <c r="G151" s="262"/>
      <c r="H151" s="262"/>
      <c r="I151" s="262"/>
      <c r="J151" s="262"/>
      <c r="K151" s="262"/>
      <c r="L151" s="262"/>
      <c r="M151" s="263"/>
    </row>
    <row r="152" spans="1:13" s="119" customFormat="1" ht="16.5">
      <c r="A152" s="42"/>
      <c r="B152" s="43"/>
      <c r="C152" s="30" t="s">
        <v>4</v>
      </c>
      <c r="D152" s="31" t="s">
        <v>3</v>
      </c>
      <c r="E152" s="224">
        <f>342*0.01</f>
        <v>3.42</v>
      </c>
      <c r="F152" s="44">
        <f>F151*E152</f>
        <v>277.02</v>
      </c>
      <c r="G152" s="256"/>
      <c r="H152" s="256"/>
      <c r="I152" s="256"/>
      <c r="J152" s="256"/>
      <c r="K152" s="256"/>
      <c r="L152" s="256"/>
      <c r="M152" s="257"/>
    </row>
    <row r="153" spans="1:13" s="119" customFormat="1" ht="31.5">
      <c r="A153" s="42"/>
      <c r="B153" s="43"/>
      <c r="C153" s="181" t="s">
        <v>269</v>
      </c>
      <c r="D153" s="31" t="s">
        <v>47</v>
      </c>
      <c r="E153" s="183">
        <f>113*0.01</f>
        <v>1.13</v>
      </c>
      <c r="F153" s="32">
        <f>E153*F151</f>
        <v>91.53</v>
      </c>
      <c r="G153" s="258"/>
      <c r="H153" s="258"/>
      <c r="I153" s="258"/>
      <c r="J153" s="258"/>
      <c r="K153" s="258"/>
      <c r="L153" s="258"/>
      <c r="M153" s="259"/>
    </row>
    <row r="154" spans="1:13" s="119" customFormat="1" ht="16.5">
      <c r="A154" s="42"/>
      <c r="B154" s="43"/>
      <c r="C154" s="29" t="s">
        <v>5</v>
      </c>
      <c r="D154" s="31"/>
      <c r="E154" s="44"/>
      <c r="F154" s="44"/>
      <c r="G154" s="256"/>
      <c r="H154" s="256"/>
      <c r="I154" s="256"/>
      <c r="J154" s="256"/>
      <c r="K154" s="256"/>
      <c r="L154" s="256"/>
      <c r="M154" s="257"/>
    </row>
    <row r="155" spans="1:13" s="119" customFormat="1" ht="16.5">
      <c r="A155" s="42"/>
      <c r="B155" s="43"/>
      <c r="C155" s="30" t="s">
        <v>125</v>
      </c>
      <c r="D155" s="133" t="s">
        <v>71</v>
      </c>
      <c r="E155" s="37"/>
      <c r="F155" s="32">
        <v>816.8</v>
      </c>
      <c r="G155" s="258"/>
      <c r="H155" s="258"/>
      <c r="I155" s="258"/>
      <c r="J155" s="258"/>
      <c r="K155" s="258"/>
      <c r="L155" s="258"/>
      <c r="M155" s="259"/>
    </row>
    <row r="156" spans="1:13" s="119" customFormat="1" ht="18">
      <c r="A156" s="42"/>
      <c r="B156" s="43"/>
      <c r="C156" s="30" t="s">
        <v>126</v>
      </c>
      <c r="D156" s="133" t="s">
        <v>27</v>
      </c>
      <c r="E156" s="178">
        <f>9.2*0.01</f>
        <v>0.092</v>
      </c>
      <c r="F156" s="32">
        <f>F151*E156</f>
        <v>7.45</v>
      </c>
      <c r="G156" s="258"/>
      <c r="H156" s="258"/>
      <c r="I156" s="258"/>
      <c r="J156" s="258"/>
      <c r="K156" s="258"/>
      <c r="L156" s="258"/>
      <c r="M156" s="259"/>
    </row>
    <row r="157" spans="1:13" s="119" customFormat="1" ht="15.75">
      <c r="A157" s="36"/>
      <c r="B157" s="29"/>
      <c r="C157" s="30" t="s">
        <v>255</v>
      </c>
      <c r="D157" s="31" t="s">
        <v>39</v>
      </c>
      <c r="E157" s="179">
        <f>1.93*0.001</f>
        <v>0.00193</v>
      </c>
      <c r="F157" s="32">
        <f>F151*E157</f>
        <v>0.16</v>
      </c>
      <c r="G157" s="258"/>
      <c r="H157" s="258"/>
      <c r="I157" s="258"/>
      <c r="J157" s="258"/>
      <c r="K157" s="258"/>
      <c r="L157" s="258"/>
      <c r="M157" s="259"/>
    </row>
    <row r="158" spans="1:13" s="160" customFormat="1" ht="47.25">
      <c r="A158" s="82"/>
      <c r="B158" s="79"/>
      <c r="C158" s="246" t="s">
        <v>290</v>
      </c>
      <c r="D158" s="79" t="s">
        <v>28</v>
      </c>
      <c r="E158" s="203">
        <v>2.5</v>
      </c>
      <c r="F158" s="204">
        <f>F151*E158</f>
        <v>202.5</v>
      </c>
      <c r="G158" s="266"/>
      <c r="H158" s="266"/>
      <c r="I158" s="266"/>
      <c r="J158" s="266"/>
      <c r="K158" s="266"/>
      <c r="L158" s="266"/>
      <c r="M158" s="267"/>
    </row>
    <row r="159" spans="1:13" s="160" customFormat="1" ht="31.5">
      <c r="A159" s="82"/>
      <c r="B159" s="79"/>
      <c r="C159" s="246" t="s">
        <v>299</v>
      </c>
      <c r="D159" s="79" t="s">
        <v>28</v>
      </c>
      <c r="E159" s="203"/>
      <c r="F159" s="204">
        <f>F157</f>
        <v>0.16</v>
      </c>
      <c r="G159" s="266"/>
      <c r="H159" s="266"/>
      <c r="I159" s="266"/>
      <c r="J159" s="266"/>
      <c r="K159" s="266"/>
      <c r="L159" s="266"/>
      <c r="M159" s="267"/>
    </row>
    <row r="160" spans="1:13" s="160" customFormat="1" ht="31.5">
      <c r="A160" s="82">
        <v>7</v>
      </c>
      <c r="B160" s="188" t="s">
        <v>280</v>
      </c>
      <c r="C160" s="208" t="s">
        <v>127</v>
      </c>
      <c r="D160" s="207" t="s">
        <v>39</v>
      </c>
      <c r="E160" s="157"/>
      <c r="F160" s="203">
        <f>F164+F165+F166</f>
        <v>25.44</v>
      </c>
      <c r="G160" s="262"/>
      <c r="H160" s="262"/>
      <c r="I160" s="262"/>
      <c r="J160" s="262"/>
      <c r="K160" s="262"/>
      <c r="L160" s="262"/>
      <c r="M160" s="263"/>
    </row>
    <row r="161" spans="1:13" s="119" customFormat="1" ht="16.5">
      <c r="A161" s="42"/>
      <c r="B161" s="43"/>
      <c r="C161" s="30" t="s">
        <v>4</v>
      </c>
      <c r="D161" s="31" t="s">
        <v>25</v>
      </c>
      <c r="E161" s="32">
        <v>37.4</v>
      </c>
      <c r="F161" s="32">
        <f>F160*E161</f>
        <v>951.46</v>
      </c>
      <c r="G161" s="258"/>
      <c r="H161" s="258"/>
      <c r="I161" s="258"/>
      <c r="J161" s="258"/>
      <c r="K161" s="258"/>
      <c r="L161" s="258"/>
      <c r="M161" s="259"/>
    </row>
    <row r="162" spans="1:13" s="119" customFormat="1" ht="16.5">
      <c r="A162" s="42"/>
      <c r="B162" s="43"/>
      <c r="C162" s="30" t="s">
        <v>7</v>
      </c>
      <c r="D162" s="31" t="s">
        <v>32</v>
      </c>
      <c r="E162" s="32">
        <v>6.32</v>
      </c>
      <c r="F162" s="32">
        <f>F160*E162</f>
        <v>160.78</v>
      </c>
      <c r="G162" s="258"/>
      <c r="H162" s="258"/>
      <c r="I162" s="258"/>
      <c r="J162" s="258"/>
      <c r="K162" s="258"/>
      <c r="L162" s="258"/>
      <c r="M162" s="259"/>
    </row>
    <row r="163" spans="1:13" s="119" customFormat="1" ht="16.5">
      <c r="A163" s="42"/>
      <c r="B163" s="43"/>
      <c r="C163" s="29" t="s">
        <v>5</v>
      </c>
      <c r="D163" s="31"/>
      <c r="E163" s="32"/>
      <c r="F163" s="32"/>
      <c r="G163" s="258"/>
      <c r="H163" s="258"/>
      <c r="I163" s="258"/>
      <c r="J163" s="258"/>
      <c r="K163" s="258"/>
      <c r="L163" s="258"/>
      <c r="M163" s="259"/>
    </row>
    <row r="164" spans="1:13" s="119" customFormat="1" ht="16.5">
      <c r="A164" s="42"/>
      <c r="B164" s="43"/>
      <c r="C164" s="30" t="s">
        <v>195</v>
      </c>
      <c r="D164" s="31" t="s">
        <v>28</v>
      </c>
      <c r="E164" s="32"/>
      <c r="F164" s="37">
        <v>8.62</v>
      </c>
      <c r="G164" s="258"/>
      <c r="H164" s="258"/>
      <c r="I164" s="258"/>
      <c r="J164" s="258"/>
      <c r="K164" s="258"/>
      <c r="L164" s="258"/>
      <c r="M164" s="259"/>
    </row>
    <row r="165" spans="1:13" s="119" customFormat="1" ht="16.5">
      <c r="A165" s="42"/>
      <c r="B165" s="43"/>
      <c r="C165" s="30" t="s">
        <v>196</v>
      </c>
      <c r="D165" s="31" t="s">
        <v>28</v>
      </c>
      <c r="E165" s="32"/>
      <c r="F165" s="37">
        <v>2.52</v>
      </c>
      <c r="G165" s="258"/>
      <c r="H165" s="258"/>
      <c r="I165" s="258"/>
      <c r="J165" s="258"/>
      <c r="K165" s="258"/>
      <c r="L165" s="258"/>
      <c r="M165" s="259"/>
    </row>
    <row r="166" spans="1:13" s="119" customFormat="1" ht="16.5">
      <c r="A166" s="42"/>
      <c r="B166" s="43"/>
      <c r="C166" s="30" t="s">
        <v>197</v>
      </c>
      <c r="D166" s="31" t="s">
        <v>28</v>
      </c>
      <c r="E166" s="32"/>
      <c r="F166" s="37">
        <v>14.3</v>
      </c>
      <c r="G166" s="258"/>
      <c r="H166" s="258"/>
      <c r="I166" s="258"/>
      <c r="J166" s="258"/>
      <c r="K166" s="258"/>
      <c r="L166" s="258"/>
      <c r="M166" s="259"/>
    </row>
    <row r="167" spans="1:13" s="119" customFormat="1" ht="16.5">
      <c r="A167" s="42"/>
      <c r="B167" s="43"/>
      <c r="C167" s="30" t="s">
        <v>8</v>
      </c>
      <c r="D167" s="31" t="s">
        <v>32</v>
      </c>
      <c r="E167" s="32">
        <v>7.63</v>
      </c>
      <c r="F167" s="32">
        <f>F160*E167</f>
        <v>194.11</v>
      </c>
      <c r="G167" s="258"/>
      <c r="H167" s="258"/>
      <c r="I167" s="258"/>
      <c r="J167" s="258"/>
      <c r="K167" s="258"/>
      <c r="L167" s="258"/>
      <c r="M167" s="259"/>
    </row>
    <row r="168" spans="1:13" s="160" customFormat="1" ht="31.5">
      <c r="A168" s="210"/>
      <c r="B168" s="79"/>
      <c r="C168" s="246" t="s">
        <v>289</v>
      </c>
      <c r="D168" s="79" t="s">
        <v>28</v>
      </c>
      <c r="E168" s="203"/>
      <c r="F168" s="203">
        <f>F160</f>
        <v>25.44</v>
      </c>
      <c r="G168" s="266"/>
      <c r="H168" s="266"/>
      <c r="I168" s="266"/>
      <c r="J168" s="266"/>
      <c r="K168" s="266"/>
      <c r="L168" s="266"/>
      <c r="M168" s="267"/>
    </row>
    <row r="169" spans="1:13" s="160" customFormat="1" ht="47.25">
      <c r="A169" s="82">
        <v>8</v>
      </c>
      <c r="B169" s="155" t="s">
        <v>211</v>
      </c>
      <c r="C169" s="156" t="s">
        <v>198</v>
      </c>
      <c r="D169" s="157" t="s">
        <v>40</v>
      </c>
      <c r="E169" s="158" t="s">
        <v>46</v>
      </c>
      <c r="F169" s="159">
        <v>50.1</v>
      </c>
      <c r="G169" s="260"/>
      <c r="H169" s="260"/>
      <c r="I169" s="260"/>
      <c r="J169" s="260"/>
      <c r="K169" s="260"/>
      <c r="L169" s="260"/>
      <c r="M169" s="261"/>
    </row>
    <row r="170" spans="1:13" s="119" customFormat="1" ht="15.75">
      <c r="A170" s="28"/>
      <c r="B170" s="31"/>
      <c r="C170" s="45" t="s">
        <v>45</v>
      </c>
      <c r="D170" s="31" t="s">
        <v>106</v>
      </c>
      <c r="E170" s="33">
        <v>1.21</v>
      </c>
      <c r="F170" s="32">
        <f>F169*E170</f>
        <v>60.62</v>
      </c>
      <c r="G170" s="258"/>
      <c r="H170" s="258"/>
      <c r="I170" s="258"/>
      <c r="J170" s="258"/>
      <c r="K170" s="258"/>
      <c r="L170" s="258"/>
      <c r="M170" s="259"/>
    </row>
    <row r="171" spans="1:248" s="119" customFormat="1" ht="31.5">
      <c r="A171" s="225" t="s">
        <v>256</v>
      </c>
      <c r="B171" s="226" t="s">
        <v>257</v>
      </c>
      <c r="C171" s="227" t="s">
        <v>258</v>
      </c>
      <c r="D171" s="182" t="s">
        <v>40</v>
      </c>
      <c r="E171" s="166"/>
      <c r="F171" s="228">
        <f>F169</f>
        <v>50.1</v>
      </c>
      <c r="G171" s="258"/>
      <c r="H171" s="258"/>
      <c r="I171" s="258"/>
      <c r="J171" s="258"/>
      <c r="K171" s="258"/>
      <c r="L171" s="258"/>
      <c r="M171" s="26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</row>
    <row r="172" spans="1:248" s="119" customFormat="1" ht="15.75">
      <c r="A172" s="225"/>
      <c r="B172" s="229"/>
      <c r="C172" s="181" t="s">
        <v>45</v>
      </c>
      <c r="D172" s="182" t="s">
        <v>42</v>
      </c>
      <c r="E172" s="178">
        <f>13.4*0.01</f>
        <v>0.134</v>
      </c>
      <c r="F172" s="183">
        <f>E172*F171</f>
        <v>6.71</v>
      </c>
      <c r="G172" s="258"/>
      <c r="H172" s="258"/>
      <c r="I172" s="258"/>
      <c r="J172" s="258"/>
      <c r="K172" s="258"/>
      <c r="L172" s="258"/>
      <c r="M172" s="259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</row>
    <row r="173" spans="1:248" s="119" customFormat="1" ht="15.75">
      <c r="A173" s="225"/>
      <c r="B173" s="229"/>
      <c r="C173" s="181" t="s">
        <v>259</v>
      </c>
      <c r="D173" s="182" t="s">
        <v>47</v>
      </c>
      <c r="E173" s="166">
        <f>13*0.01</f>
        <v>0.13</v>
      </c>
      <c r="F173" s="183">
        <f>E173*F171</f>
        <v>6.51</v>
      </c>
      <c r="G173" s="258"/>
      <c r="H173" s="258"/>
      <c r="I173" s="258"/>
      <c r="J173" s="258"/>
      <c r="K173" s="258"/>
      <c r="L173" s="258"/>
      <c r="M173" s="259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</row>
    <row r="174" spans="1:13" s="160" customFormat="1" ht="63">
      <c r="A174" s="82">
        <v>9</v>
      </c>
      <c r="B174" s="162" t="s">
        <v>69</v>
      </c>
      <c r="C174" s="88" t="s">
        <v>199</v>
      </c>
      <c r="D174" s="207" t="s">
        <v>244</v>
      </c>
      <c r="E174" s="157"/>
      <c r="F174" s="204">
        <v>8.1</v>
      </c>
      <c r="G174" s="262"/>
      <c r="H174" s="262"/>
      <c r="I174" s="262"/>
      <c r="J174" s="262"/>
      <c r="K174" s="262"/>
      <c r="L174" s="262"/>
      <c r="M174" s="263"/>
    </row>
    <row r="175" spans="1:13" s="119" customFormat="1" ht="16.5">
      <c r="A175" s="42"/>
      <c r="B175" s="43"/>
      <c r="C175" s="30" t="s">
        <v>4</v>
      </c>
      <c r="D175" s="31" t="s">
        <v>3</v>
      </c>
      <c r="E175" s="33">
        <v>0.89</v>
      </c>
      <c r="F175" s="44">
        <f>F174*E175</f>
        <v>7.21</v>
      </c>
      <c r="G175" s="256"/>
      <c r="H175" s="256"/>
      <c r="I175" s="256"/>
      <c r="J175" s="256"/>
      <c r="K175" s="256"/>
      <c r="L175" s="256"/>
      <c r="M175" s="257"/>
    </row>
    <row r="176" spans="1:13" s="119" customFormat="1" ht="16.5">
      <c r="A176" s="42"/>
      <c r="B176" s="43"/>
      <c r="C176" s="30" t="s">
        <v>7</v>
      </c>
      <c r="D176" s="31" t="s">
        <v>0</v>
      </c>
      <c r="E176" s="32">
        <v>0.37</v>
      </c>
      <c r="F176" s="44">
        <f>F174*E176</f>
        <v>3</v>
      </c>
      <c r="G176" s="256"/>
      <c r="H176" s="256"/>
      <c r="I176" s="256"/>
      <c r="J176" s="256"/>
      <c r="K176" s="256"/>
      <c r="L176" s="256"/>
      <c r="M176" s="257"/>
    </row>
    <row r="177" spans="1:13" s="119" customFormat="1" ht="16.5">
      <c r="A177" s="42"/>
      <c r="B177" s="43"/>
      <c r="C177" s="29" t="s">
        <v>5</v>
      </c>
      <c r="D177" s="31"/>
      <c r="E177" s="44"/>
      <c r="F177" s="44"/>
      <c r="G177" s="256"/>
      <c r="H177" s="256"/>
      <c r="I177" s="256"/>
      <c r="J177" s="256"/>
      <c r="K177" s="256"/>
      <c r="L177" s="256"/>
      <c r="M177" s="257"/>
    </row>
    <row r="178" spans="1:13" s="119" customFormat="1" ht="16.5">
      <c r="A178" s="42"/>
      <c r="B178" s="43"/>
      <c r="C178" s="30" t="s">
        <v>34</v>
      </c>
      <c r="D178" s="31" t="s">
        <v>40</v>
      </c>
      <c r="E178" s="44">
        <v>1.15</v>
      </c>
      <c r="F178" s="44">
        <f>F174*E178</f>
        <v>9.32</v>
      </c>
      <c r="G178" s="256"/>
      <c r="H178" s="256"/>
      <c r="I178" s="256"/>
      <c r="J178" s="256"/>
      <c r="K178" s="256"/>
      <c r="L178" s="256"/>
      <c r="M178" s="257"/>
    </row>
    <row r="179" spans="1:13" s="119" customFormat="1" ht="16.5">
      <c r="A179" s="42"/>
      <c r="B179" s="43"/>
      <c r="C179" s="30" t="s">
        <v>8</v>
      </c>
      <c r="D179" s="31" t="s">
        <v>0</v>
      </c>
      <c r="E179" s="224">
        <v>0.02</v>
      </c>
      <c r="F179" s="44">
        <f>F174*E179</f>
        <v>0.16</v>
      </c>
      <c r="G179" s="256"/>
      <c r="H179" s="256"/>
      <c r="I179" s="256"/>
      <c r="J179" s="256"/>
      <c r="K179" s="256"/>
      <c r="L179" s="256"/>
      <c r="M179" s="257"/>
    </row>
    <row r="180" spans="1:13" s="160" customFormat="1" ht="31.5">
      <c r="A180" s="82"/>
      <c r="B180" s="79"/>
      <c r="C180" s="246" t="s">
        <v>288</v>
      </c>
      <c r="D180" s="79" t="s">
        <v>39</v>
      </c>
      <c r="E180" s="203">
        <v>1.6</v>
      </c>
      <c r="F180" s="204">
        <f>F178*E180</f>
        <v>14.91</v>
      </c>
      <c r="G180" s="266"/>
      <c r="H180" s="266"/>
      <c r="I180" s="266"/>
      <c r="J180" s="266"/>
      <c r="K180" s="266"/>
      <c r="L180" s="266"/>
      <c r="M180" s="267"/>
    </row>
    <row r="181" spans="1:13" s="119" customFormat="1" ht="15.75">
      <c r="A181" s="28"/>
      <c r="B181" s="29"/>
      <c r="C181" s="130" t="s">
        <v>33</v>
      </c>
      <c r="D181" s="131" t="s">
        <v>32</v>
      </c>
      <c r="E181" s="132"/>
      <c r="F181" s="132"/>
      <c r="G181" s="266"/>
      <c r="H181" s="266"/>
      <c r="I181" s="266"/>
      <c r="J181" s="266"/>
      <c r="K181" s="266"/>
      <c r="L181" s="266"/>
      <c r="M181" s="266"/>
    </row>
    <row r="182" spans="1:13" s="119" customFormat="1" ht="15.75">
      <c r="A182" s="28"/>
      <c r="B182" s="29"/>
      <c r="C182" s="39" t="s">
        <v>58</v>
      </c>
      <c r="D182" s="134"/>
      <c r="E182" s="135"/>
      <c r="F182" s="136"/>
      <c r="G182" s="268"/>
      <c r="H182" s="258"/>
      <c r="I182" s="258"/>
      <c r="J182" s="268"/>
      <c r="K182" s="268"/>
      <c r="L182" s="258"/>
      <c r="M182" s="269"/>
    </row>
    <row r="183" spans="1:13" s="119" customFormat="1" ht="15.75">
      <c r="A183" s="28"/>
      <c r="B183" s="29"/>
      <c r="C183" s="39" t="s">
        <v>200</v>
      </c>
      <c r="D183" s="134"/>
      <c r="E183" s="135"/>
      <c r="F183" s="136"/>
      <c r="G183" s="268"/>
      <c r="H183" s="258"/>
      <c r="I183" s="258"/>
      <c r="J183" s="268"/>
      <c r="K183" s="268"/>
      <c r="L183" s="258"/>
      <c r="M183" s="269"/>
    </row>
    <row r="184" spans="1:13" s="160" customFormat="1" ht="47.25">
      <c r="A184" s="82">
        <v>1</v>
      </c>
      <c r="B184" s="202" t="s">
        <v>49</v>
      </c>
      <c r="C184" s="156" t="s">
        <v>115</v>
      </c>
      <c r="D184" s="80" t="s">
        <v>40</v>
      </c>
      <c r="E184" s="164"/>
      <c r="F184" s="159">
        <v>1616</v>
      </c>
      <c r="G184" s="264"/>
      <c r="H184" s="264"/>
      <c r="I184" s="264"/>
      <c r="J184" s="264"/>
      <c r="K184" s="264"/>
      <c r="L184" s="264"/>
      <c r="M184" s="265"/>
    </row>
    <row r="185" spans="1:13" s="119" customFormat="1" ht="15.75">
      <c r="A185" s="81"/>
      <c r="B185" s="128"/>
      <c r="C185" s="129" t="s">
        <v>50</v>
      </c>
      <c r="D185" s="127" t="s">
        <v>3</v>
      </c>
      <c r="E185" s="37">
        <v>0.15</v>
      </c>
      <c r="F185" s="32">
        <f>F184*E185</f>
        <v>242.4</v>
      </c>
      <c r="G185" s="258"/>
      <c r="H185" s="258"/>
      <c r="I185" s="258"/>
      <c r="J185" s="258"/>
      <c r="K185" s="258"/>
      <c r="L185" s="258"/>
      <c r="M185" s="259"/>
    </row>
    <row r="186" spans="1:13" s="119" customFormat="1" ht="31.5">
      <c r="A186" s="81"/>
      <c r="B186" s="128"/>
      <c r="C186" s="174" t="s">
        <v>230</v>
      </c>
      <c r="D186" s="127" t="s">
        <v>52</v>
      </c>
      <c r="E186" s="34">
        <v>0.0216</v>
      </c>
      <c r="F186" s="32">
        <f>F184*E186</f>
        <v>34.91</v>
      </c>
      <c r="G186" s="258"/>
      <c r="H186" s="258"/>
      <c r="I186" s="258"/>
      <c r="J186" s="258"/>
      <c r="K186" s="258"/>
      <c r="L186" s="258"/>
      <c r="M186" s="259"/>
    </row>
    <row r="187" spans="1:13" s="119" customFormat="1" ht="31.5">
      <c r="A187" s="81"/>
      <c r="B187" s="128"/>
      <c r="C187" s="206" t="s">
        <v>243</v>
      </c>
      <c r="D187" s="127" t="s">
        <v>52</v>
      </c>
      <c r="E187" s="34">
        <v>0.0273</v>
      </c>
      <c r="F187" s="32">
        <f>F184*E187</f>
        <v>44.12</v>
      </c>
      <c r="G187" s="258"/>
      <c r="H187" s="258"/>
      <c r="I187" s="258"/>
      <c r="J187" s="258"/>
      <c r="K187" s="258"/>
      <c r="L187" s="258"/>
      <c r="M187" s="259"/>
    </row>
    <row r="188" spans="1:13" s="119" customFormat="1" ht="31.5">
      <c r="A188" s="81"/>
      <c r="B188" s="128"/>
      <c r="C188" s="129" t="s">
        <v>53</v>
      </c>
      <c r="D188" s="127" t="s">
        <v>52</v>
      </c>
      <c r="E188" s="34">
        <v>0.0097</v>
      </c>
      <c r="F188" s="32">
        <f>F184*E188</f>
        <v>15.68</v>
      </c>
      <c r="G188" s="258"/>
      <c r="H188" s="258"/>
      <c r="I188" s="258"/>
      <c r="J188" s="258"/>
      <c r="K188" s="258"/>
      <c r="L188" s="258"/>
      <c r="M188" s="259"/>
    </row>
    <row r="189" spans="1:13" s="119" customFormat="1" ht="15.75">
      <c r="A189" s="81"/>
      <c r="B189" s="128"/>
      <c r="C189" s="29" t="s">
        <v>5</v>
      </c>
      <c r="D189" s="127"/>
      <c r="E189" s="34"/>
      <c r="F189" s="32"/>
      <c r="G189" s="258"/>
      <c r="H189" s="258"/>
      <c r="I189" s="258"/>
      <c r="J189" s="258"/>
      <c r="K189" s="258"/>
      <c r="L189" s="258"/>
      <c r="M189" s="259"/>
    </row>
    <row r="190" spans="1:13" s="119" customFormat="1" ht="15.75">
      <c r="A190" s="81"/>
      <c r="B190" s="128"/>
      <c r="C190" s="129" t="s">
        <v>34</v>
      </c>
      <c r="D190" s="127" t="s">
        <v>40</v>
      </c>
      <c r="E190" s="32">
        <v>1.22</v>
      </c>
      <c r="F190" s="32">
        <f>F184*E190</f>
        <v>1971.52</v>
      </c>
      <c r="G190" s="258"/>
      <c r="H190" s="258"/>
      <c r="I190" s="258"/>
      <c r="J190" s="258"/>
      <c r="K190" s="258"/>
      <c r="L190" s="258"/>
      <c r="M190" s="259"/>
    </row>
    <row r="191" spans="1:13" s="119" customFormat="1" ht="15.75">
      <c r="A191" s="81"/>
      <c r="B191" s="128"/>
      <c r="C191" s="129" t="s">
        <v>6</v>
      </c>
      <c r="D191" s="127" t="s">
        <v>40</v>
      </c>
      <c r="E191" s="37">
        <v>0.07</v>
      </c>
      <c r="F191" s="32">
        <f>F184*E191</f>
        <v>113.12</v>
      </c>
      <c r="G191" s="258"/>
      <c r="H191" s="258"/>
      <c r="I191" s="258"/>
      <c r="J191" s="258"/>
      <c r="K191" s="258"/>
      <c r="L191" s="258"/>
      <c r="M191" s="259"/>
    </row>
    <row r="192" spans="1:13" s="160" customFormat="1" ht="31.5">
      <c r="A192" s="211"/>
      <c r="B192" s="79"/>
      <c r="C192" s="246" t="s">
        <v>287</v>
      </c>
      <c r="D192" s="79" t="s">
        <v>28</v>
      </c>
      <c r="E192" s="203">
        <v>1.6</v>
      </c>
      <c r="F192" s="204">
        <f>F190*E192</f>
        <v>3154.43</v>
      </c>
      <c r="G192" s="266"/>
      <c r="H192" s="266"/>
      <c r="I192" s="266"/>
      <c r="J192" s="266"/>
      <c r="K192" s="266"/>
      <c r="L192" s="266"/>
      <c r="M192" s="267"/>
    </row>
    <row r="193" spans="1:13" s="160" customFormat="1" ht="47.25">
      <c r="A193" s="82">
        <v>2</v>
      </c>
      <c r="B193" s="230" t="s">
        <v>262</v>
      </c>
      <c r="C193" s="156" t="s">
        <v>248</v>
      </c>
      <c r="D193" s="80" t="s">
        <v>41</v>
      </c>
      <c r="E193" s="164"/>
      <c r="F193" s="159">
        <v>6293</v>
      </c>
      <c r="G193" s="264"/>
      <c r="H193" s="264"/>
      <c r="I193" s="264"/>
      <c r="J193" s="264"/>
      <c r="K193" s="264"/>
      <c r="L193" s="264"/>
      <c r="M193" s="265"/>
    </row>
    <row r="194" spans="1:13" s="119" customFormat="1" ht="15.75">
      <c r="A194" s="81"/>
      <c r="B194" s="128"/>
      <c r="C194" s="129" t="s">
        <v>50</v>
      </c>
      <c r="D194" s="127" t="s">
        <v>3</v>
      </c>
      <c r="E194" s="37">
        <v>0.033</v>
      </c>
      <c r="F194" s="32">
        <f>F193*E194</f>
        <v>207.67</v>
      </c>
      <c r="G194" s="258"/>
      <c r="H194" s="258"/>
      <c r="I194" s="258"/>
      <c r="J194" s="258"/>
      <c r="K194" s="258"/>
      <c r="L194" s="258"/>
      <c r="M194" s="259"/>
    </row>
    <row r="195" spans="1:13" s="119" customFormat="1" ht="31.5">
      <c r="A195" s="81"/>
      <c r="B195" s="128"/>
      <c r="C195" s="174" t="s">
        <v>230</v>
      </c>
      <c r="D195" s="127" t="s">
        <v>52</v>
      </c>
      <c r="E195" s="34">
        <v>0.0019</v>
      </c>
      <c r="F195" s="32">
        <f>F193*E195</f>
        <v>11.96</v>
      </c>
      <c r="G195" s="258"/>
      <c r="H195" s="258"/>
      <c r="I195" s="258"/>
      <c r="J195" s="258"/>
      <c r="K195" s="258"/>
      <c r="L195" s="258"/>
      <c r="M195" s="259"/>
    </row>
    <row r="196" spans="1:13" s="119" customFormat="1" ht="15.75">
      <c r="A196" s="81"/>
      <c r="B196" s="128"/>
      <c r="C196" s="129" t="s">
        <v>54</v>
      </c>
      <c r="D196" s="127" t="s">
        <v>52</v>
      </c>
      <c r="E196" s="34">
        <v>0.0112</v>
      </c>
      <c r="F196" s="32">
        <f>F193*E196</f>
        <v>70.48</v>
      </c>
      <c r="G196" s="258"/>
      <c r="H196" s="258"/>
      <c r="I196" s="258"/>
      <c r="J196" s="258"/>
      <c r="K196" s="258"/>
      <c r="L196" s="258"/>
      <c r="M196" s="259"/>
    </row>
    <row r="197" spans="1:13" s="119" customFormat="1" ht="15.75">
      <c r="A197" s="81"/>
      <c r="B197" s="128"/>
      <c r="C197" s="129" t="s">
        <v>55</v>
      </c>
      <c r="D197" s="127" t="s">
        <v>52</v>
      </c>
      <c r="E197" s="34">
        <v>0.0248</v>
      </c>
      <c r="F197" s="183">
        <f>F193*E197</f>
        <v>156.07</v>
      </c>
      <c r="G197" s="258"/>
      <c r="H197" s="258"/>
      <c r="I197" s="258"/>
      <c r="J197" s="258"/>
      <c r="K197" s="258"/>
      <c r="L197" s="258"/>
      <c r="M197" s="259"/>
    </row>
    <row r="198" spans="1:13" s="119" customFormat="1" ht="31.5">
      <c r="A198" s="81"/>
      <c r="B198" s="128"/>
      <c r="C198" s="129" t="s">
        <v>53</v>
      </c>
      <c r="D198" s="127" t="s">
        <v>52</v>
      </c>
      <c r="E198" s="179">
        <v>0.00414</v>
      </c>
      <c r="F198" s="32">
        <f>F193*E198</f>
        <v>26.05</v>
      </c>
      <c r="G198" s="258"/>
      <c r="H198" s="258"/>
      <c r="I198" s="258"/>
      <c r="J198" s="258"/>
      <c r="K198" s="258"/>
      <c r="L198" s="258"/>
      <c r="M198" s="259"/>
    </row>
    <row r="199" spans="1:13" s="119" customFormat="1" ht="15.75">
      <c r="A199" s="81"/>
      <c r="B199" s="128"/>
      <c r="C199" s="129" t="s">
        <v>56</v>
      </c>
      <c r="D199" s="127" t="s">
        <v>52</v>
      </c>
      <c r="E199" s="179">
        <v>0.00053</v>
      </c>
      <c r="F199" s="32">
        <f>F193*E199</f>
        <v>3.34</v>
      </c>
      <c r="G199" s="258"/>
      <c r="H199" s="258"/>
      <c r="I199" s="258"/>
      <c r="J199" s="258"/>
      <c r="K199" s="258"/>
      <c r="L199" s="258"/>
      <c r="M199" s="259"/>
    </row>
    <row r="200" spans="1:13" s="119" customFormat="1" ht="15.75">
      <c r="A200" s="81"/>
      <c r="B200" s="128"/>
      <c r="C200" s="29" t="s">
        <v>5</v>
      </c>
      <c r="D200" s="127"/>
      <c r="E200" s="34"/>
      <c r="F200" s="32"/>
      <c r="G200" s="258"/>
      <c r="H200" s="258"/>
      <c r="I200" s="258"/>
      <c r="J200" s="258"/>
      <c r="K200" s="258"/>
      <c r="L200" s="258"/>
      <c r="M200" s="259"/>
    </row>
    <row r="201" spans="1:13" s="119" customFormat="1" ht="15.75">
      <c r="A201" s="81"/>
      <c r="B201" s="128"/>
      <c r="C201" s="129" t="s">
        <v>57</v>
      </c>
      <c r="D201" s="127" t="s">
        <v>40</v>
      </c>
      <c r="E201" s="34">
        <v>0.141</v>
      </c>
      <c r="F201" s="32">
        <f>F193*E201</f>
        <v>887.31</v>
      </c>
      <c r="G201" s="258"/>
      <c r="H201" s="258"/>
      <c r="I201" s="258"/>
      <c r="J201" s="258"/>
      <c r="K201" s="258"/>
      <c r="L201" s="258"/>
      <c r="M201" s="259"/>
    </row>
    <row r="202" spans="1:13" s="119" customFormat="1" ht="15.75">
      <c r="A202" s="81"/>
      <c r="B202" s="249"/>
      <c r="C202" s="129" t="s">
        <v>6</v>
      </c>
      <c r="D202" s="127" t="s">
        <v>40</v>
      </c>
      <c r="E202" s="34">
        <v>0.03</v>
      </c>
      <c r="F202" s="32">
        <f>F193*E202</f>
        <v>188.79</v>
      </c>
      <c r="G202" s="258"/>
      <c r="H202" s="258"/>
      <c r="I202" s="258"/>
      <c r="J202" s="258"/>
      <c r="K202" s="258"/>
      <c r="L202" s="258"/>
      <c r="M202" s="259"/>
    </row>
    <row r="203" spans="1:13" s="160" customFormat="1" ht="31.5">
      <c r="A203" s="211"/>
      <c r="B203" s="250"/>
      <c r="C203" s="246" t="s">
        <v>294</v>
      </c>
      <c r="D203" s="79" t="s">
        <v>28</v>
      </c>
      <c r="E203" s="203">
        <v>1.6</v>
      </c>
      <c r="F203" s="204">
        <f>F201*E203</f>
        <v>1419.7</v>
      </c>
      <c r="G203" s="266"/>
      <c r="H203" s="266"/>
      <c r="I203" s="266"/>
      <c r="J203" s="266"/>
      <c r="K203" s="266"/>
      <c r="L203" s="266"/>
      <c r="M203" s="267"/>
    </row>
    <row r="204" spans="1:13" s="160" customFormat="1" ht="47.25">
      <c r="A204" s="82">
        <v>3</v>
      </c>
      <c r="B204" s="202" t="s">
        <v>59</v>
      </c>
      <c r="C204" s="156" t="s">
        <v>112</v>
      </c>
      <c r="D204" s="80" t="s">
        <v>39</v>
      </c>
      <c r="E204" s="164"/>
      <c r="F204" s="231">
        <f>4.298*1.1</f>
        <v>4.7278</v>
      </c>
      <c r="G204" s="264"/>
      <c r="H204" s="264"/>
      <c r="I204" s="264"/>
      <c r="J204" s="264"/>
      <c r="K204" s="264"/>
      <c r="L204" s="264"/>
      <c r="M204" s="265"/>
    </row>
    <row r="205" spans="1:13" s="119" customFormat="1" ht="15.75">
      <c r="A205" s="81"/>
      <c r="B205" s="128"/>
      <c r="C205" s="129" t="s">
        <v>60</v>
      </c>
      <c r="D205" s="127" t="s">
        <v>52</v>
      </c>
      <c r="E205" s="32">
        <v>0.3</v>
      </c>
      <c r="F205" s="32">
        <f>F204*E205</f>
        <v>1.42</v>
      </c>
      <c r="G205" s="258"/>
      <c r="H205" s="258"/>
      <c r="I205" s="258"/>
      <c r="J205" s="258"/>
      <c r="K205" s="258"/>
      <c r="L205" s="258"/>
      <c r="M205" s="259"/>
    </row>
    <row r="206" spans="1:13" s="119" customFormat="1" ht="15.75">
      <c r="A206" s="81"/>
      <c r="B206" s="128"/>
      <c r="C206" s="29" t="s">
        <v>5</v>
      </c>
      <c r="D206" s="127"/>
      <c r="E206" s="34"/>
      <c r="F206" s="32"/>
      <c r="G206" s="258"/>
      <c r="H206" s="258"/>
      <c r="I206" s="258"/>
      <c r="J206" s="258"/>
      <c r="K206" s="258"/>
      <c r="L206" s="258"/>
      <c r="M206" s="259"/>
    </row>
    <row r="207" spans="1:13" s="119" customFormat="1" ht="15.75">
      <c r="A207" s="81"/>
      <c r="B207" s="128"/>
      <c r="C207" s="129" t="s">
        <v>76</v>
      </c>
      <c r="D207" s="127" t="s">
        <v>39</v>
      </c>
      <c r="E207" s="37">
        <v>1.03</v>
      </c>
      <c r="F207" s="34">
        <f>F204*E207</f>
        <v>4.8696</v>
      </c>
      <c r="G207" s="258"/>
      <c r="H207" s="258"/>
      <c r="I207" s="258"/>
      <c r="J207" s="258"/>
      <c r="K207" s="258"/>
      <c r="L207" s="258"/>
      <c r="M207" s="259"/>
    </row>
    <row r="208" spans="1:13" s="160" customFormat="1" ht="31.5">
      <c r="A208" s="211"/>
      <c r="B208" s="79"/>
      <c r="C208" s="246" t="s">
        <v>284</v>
      </c>
      <c r="D208" s="79" t="s">
        <v>28</v>
      </c>
      <c r="E208" s="203"/>
      <c r="F208" s="232">
        <f>F207</f>
        <v>4.87</v>
      </c>
      <c r="G208" s="266"/>
      <c r="H208" s="266"/>
      <c r="I208" s="266"/>
      <c r="J208" s="266"/>
      <c r="K208" s="266"/>
      <c r="L208" s="266"/>
      <c r="M208" s="267"/>
    </row>
    <row r="209" spans="1:13" s="160" customFormat="1" ht="63">
      <c r="A209" s="82">
        <v>4</v>
      </c>
      <c r="B209" s="230" t="s">
        <v>263</v>
      </c>
      <c r="C209" s="156" t="s">
        <v>77</v>
      </c>
      <c r="D209" s="80" t="s">
        <v>41</v>
      </c>
      <c r="E209" s="164"/>
      <c r="F209" s="159">
        <v>6140</v>
      </c>
      <c r="G209" s="264"/>
      <c r="H209" s="264"/>
      <c r="I209" s="264"/>
      <c r="J209" s="264"/>
      <c r="K209" s="264"/>
      <c r="L209" s="264"/>
      <c r="M209" s="265"/>
    </row>
    <row r="210" spans="1:13" s="119" customFormat="1" ht="15.75">
      <c r="A210" s="81"/>
      <c r="B210" s="128"/>
      <c r="C210" s="129" t="s">
        <v>50</v>
      </c>
      <c r="D210" s="127" t="s">
        <v>3</v>
      </c>
      <c r="E210" s="34">
        <f>(37.5+0.07*4)/1000</f>
        <v>0.0378</v>
      </c>
      <c r="F210" s="32">
        <f>F209*E210</f>
        <v>232.09</v>
      </c>
      <c r="G210" s="258"/>
      <c r="H210" s="258"/>
      <c r="I210" s="258"/>
      <c r="J210" s="258"/>
      <c r="K210" s="258"/>
      <c r="L210" s="258"/>
      <c r="M210" s="259"/>
    </row>
    <row r="211" spans="1:13" s="119" customFormat="1" ht="15.75">
      <c r="A211" s="81"/>
      <c r="B211" s="128"/>
      <c r="C211" s="129" t="s">
        <v>61</v>
      </c>
      <c r="D211" s="127" t="s">
        <v>52</v>
      </c>
      <c r="E211" s="38">
        <v>0.00302</v>
      </c>
      <c r="F211" s="32">
        <f>F209*E211</f>
        <v>18.54</v>
      </c>
      <c r="G211" s="258"/>
      <c r="H211" s="258"/>
      <c r="I211" s="258"/>
      <c r="J211" s="258"/>
      <c r="K211" s="258"/>
      <c r="L211" s="258"/>
      <c r="M211" s="259"/>
    </row>
    <row r="212" spans="1:13" s="119" customFormat="1" ht="15.75">
      <c r="A212" s="81"/>
      <c r="B212" s="128"/>
      <c r="C212" s="129" t="s">
        <v>54</v>
      </c>
      <c r="D212" s="127" t="s">
        <v>52</v>
      </c>
      <c r="E212" s="34">
        <v>0.0037</v>
      </c>
      <c r="F212" s="32">
        <f>F209*E212</f>
        <v>22.72</v>
      </c>
      <c r="G212" s="258"/>
      <c r="H212" s="258"/>
      <c r="I212" s="258"/>
      <c r="J212" s="258"/>
      <c r="K212" s="258"/>
      <c r="L212" s="258"/>
      <c r="M212" s="259"/>
    </row>
    <row r="213" spans="1:13" s="119" customFormat="1" ht="15.75">
      <c r="A213" s="81"/>
      <c r="B213" s="128"/>
      <c r="C213" s="129" t="s">
        <v>55</v>
      </c>
      <c r="D213" s="127" t="s">
        <v>52</v>
      </c>
      <c r="E213" s="34">
        <v>0.0111</v>
      </c>
      <c r="F213" s="32">
        <f>F209*E213</f>
        <v>68.15</v>
      </c>
      <c r="G213" s="258"/>
      <c r="H213" s="258"/>
      <c r="I213" s="258"/>
      <c r="J213" s="258"/>
      <c r="K213" s="258"/>
      <c r="L213" s="258"/>
      <c r="M213" s="259"/>
    </row>
    <row r="214" spans="1:13" s="119" customFormat="1" ht="15.75">
      <c r="A214" s="81"/>
      <c r="B214" s="128"/>
      <c r="C214" s="129" t="s">
        <v>62</v>
      </c>
      <c r="D214" s="127" t="s">
        <v>0</v>
      </c>
      <c r="E214" s="34">
        <v>0.0023</v>
      </c>
      <c r="F214" s="32">
        <f>F209*E214</f>
        <v>14.12</v>
      </c>
      <c r="G214" s="258"/>
      <c r="H214" s="258"/>
      <c r="I214" s="258"/>
      <c r="J214" s="258"/>
      <c r="K214" s="258"/>
      <c r="L214" s="258"/>
      <c r="M214" s="259"/>
    </row>
    <row r="215" spans="1:13" s="119" customFormat="1" ht="15.75">
      <c r="A215" s="81"/>
      <c r="B215" s="128"/>
      <c r="C215" s="29" t="s">
        <v>5</v>
      </c>
      <c r="D215" s="127"/>
      <c r="E215" s="32"/>
      <c r="F215" s="32"/>
      <c r="G215" s="258"/>
      <c r="H215" s="258"/>
      <c r="I215" s="258"/>
      <c r="J215" s="258"/>
      <c r="K215" s="258"/>
      <c r="L215" s="258"/>
      <c r="M215" s="259"/>
    </row>
    <row r="216" spans="1:13" s="119" customFormat="1" ht="31.5">
      <c r="A216" s="81"/>
      <c r="B216" s="128"/>
      <c r="C216" s="30" t="s">
        <v>63</v>
      </c>
      <c r="D216" s="29" t="s">
        <v>43</v>
      </c>
      <c r="E216" s="34">
        <f>(93.1+11.6*4)/1000</f>
        <v>0.1395</v>
      </c>
      <c r="F216" s="32">
        <f>F209*E216</f>
        <v>856.53</v>
      </c>
      <c r="G216" s="258"/>
      <c r="H216" s="258"/>
      <c r="I216" s="258"/>
      <c r="J216" s="258"/>
      <c r="K216" s="258"/>
      <c r="L216" s="258"/>
      <c r="M216" s="259"/>
    </row>
    <row r="217" spans="1:13" s="119" customFormat="1" ht="15.75">
      <c r="A217" s="81"/>
      <c r="B217" s="128"/>
      <c r="C217" s="129" t="s">
        <v>64</v>
      </c>
      <c r="D217" s="127" t="s">
        <v>0</v>
      </c>
      <c r="E217" s="179">
        <f>(14.5+0.02*4)*0.001</f>
        <v>0.01458</v>
      </c>
      <c r="F217" s="32">
        <f>F209*E217</f>
        <v>89.52</v>
      </c>
      <c r="G217" s="258"/>
      <c r="H217" s="258"/>
      <c r="I217" s="258"/>
      <c r="J217" s="258"/>
      <c r="K217" s="258"/>
      <c r="L217" s="258"/>
      <c r="M217" s="259"/>
    </row>
    <row r="218" spans="1:13" s="160" customFormat="1" ht="31.5">
      <c r="A218" s="211"/>
      <c r="B218" s="79"/>
      <c r="C218" s="246" t="s">
        <v>283</v>
      </c>
      <c r="D218" s="79" t="s">
        <v>28</v>
      </c>
      <c r="E218" s="203"/>
      <c r="F218" s="203">
        <f>F216</f>
        <v>856.53</v>
      </c>
      <c r="G218" s="266"/>
      <c r="H218" s="266"/>
      <c r="I218" s="266"/>
      <c r="J218" s="266"/>
      <c r="K218" s="266"/>
      <c r="L218" s="266"/>
      <c r="M218" s="267"/>
    </row>
    <row r="219" spans="1:13" s="160" customFormat="1" ht="47.25">
      <c r="A219" s="82">
        <v>5</v>
      </c>
      <c r="B219" s="202" t="s">
        <v>59</v>
      </c>
      <c r="C219" s="156" t="s">
        <v>79</v>
      </c>
      <c r="D219" s="80" t="s">
        <v>39</v>
      </c>
      <c r="E219" s="164"/>
      <c r="F219" s="231">
        <f>2.149*1.1</f>
        <v>2.3639</v>
      </c>
      <c r="G219" s="264"/>
      <c r="H219" s="264"/>
      <c r="I219" s="264"/>
      <c r="J219" s="264"/>
      <c r="K219" s="264"/>
      <c r="L219" s="264"/>
      <c r="M219" s="265"/>
    </row>
    <row r="220" spans="1:13" s="119" customFormat="1" ht="15.75">
      <c r="A220" s="81"/>
      <c r="B220" s="128"/>
      <c r="C220" s="129" t="s">
        <v>60</v>
      </c>
      <c r="D220" s="127" t="s">
        <v>52</v>
      </c>
      <c r="E220" s="32">
        <v>0.3</v>
      </c>
      <c r="F220" s="32">
        <f>F219*E220</f>
        <v>0.71</v>
      </c>
      <c r="G220" s="258"/>
      <c r="H220" s="258"/>
      <c r="I220" s="258"/>
      <c r="J220" s="258"/>
      <c r="K220" s="258"/>
      <c r="L220" s="258"/>
      <c r="M220" s="259"/>
    </row>
    <row r="221" spans="1:13" s="119" customFormat="1" ht="15.75">
      <c r="A221" s="81"/>
      <c r="B221" s="128"/>
      <c r="C221" s="29" t="s">
        <v>5</v>
      </c>
      <c r="D221" s="127"/>
      <c r="E221" s="34"/>
      <c r="F221" s="32"/>
      <c r="G221" s="258"/>
      <c r="H221" s="258"/>
      <c r="I221" s="258"/>
      <c r="J221" s="258"/>
      <c r="K221" s="258"/>
      <c r="L221" s="258"/>
      <c r="M221" s="259"/>
    </row>
    <row r="222" spans="1:13" s="119" customFormat="1" ht="15.75">
      <c r="A222" s="81"/>
      <c r="B222" s="128"/>
      <c r="C222" s="129" t="s">
        <v>76</v>
      </c>
      <c r="D222" s="127" t="s">
        <v>39</v>
      </c>
      <c r="E222" s="37">
        <v>1.03</v>
      </c>
      <c r="F222" s="38">
        <f>F219*E222</f>
        <v>2.43482</v>
      </c>
      <c r="G222" s="258"/>
      <c r="H222" s="258"/>
      <c r="I222" s="258"/>
      <c r="J222" s="258"/>
      <c r="K222" s="258"/>
      <c r="L222" s="258"/>
      <c r="M222" s="259"/>
    </row>
    <row r="223" spans="1:13" s="160" customFormat="1" ht="31.5">
      <c r="A223" s="211"/>
      <c r="B223" s="79"/>
      <c r="C223" s="246" t="s">
        <v>284</v>
      </c>
      <c r="D223" s="79" t="s">
        <v>28</v>
      </c>
      <c r="E223" s="203"/>
      <c r="F223" s="232">
        <f>F222</f>
        <v>2.435</v>
      </c>
      <c r="G223" s="266"/>
      <c r="H223" s="266"/>
      <c r="I223" s="266"/>
      <c r="J223" s="266"/>
      <c r="K223" s="266"/>
      <c r="L223" s="266"/>
      <c r="M223" s="267"/>
    </row>
    <row r="224" spans="1:13" s="160" customFormat="1" ht="63">
      <c r="A224" s="82">
        <v>6</v>
      </c>
      <c r="B224" s="202" t="s">
        <v>264</v>
      </c>
      <c r="C224" s="156" t="s">
        <v>78</v>
      </c>
      <c r="D224" s="80" t="s">
        <v>41</v>
      </c>
      <c r="E224" s="164"/>
      <c r="F224" s="159">
        <f>F209</f>
        <v>6140</v>
      </c>
      <c r="G224" s="264"/>
      <c r="H224" s="264"/>
      <c r="I224" s="264"/>
      <c r="J224" s="264"/>
      <c r="K224" s="264"/>
      <c r="L224" s="264"/>
      <c r="M224" s="265"/>
    </row>
    <row r="225" spans="1:13" s="119" customFormat="1" ht="15.75">
      <c r="A225" s="81"/>
      <c r="B225" s="128"/>
      <c r="C225" s="129" t="s">
        <v>50</v>
      </c>
      <c r="D225" s="127" t="s">
        <v>3</v>
      </c>
      <c r="E225" s="34">
        <v>0.0375</v>
      </c>
      <c r="F225" s="32">
        <f>F224*E225</f>
        <v>230.25</v>
      </c>
      <c r="G225" s="258"/>
      <c r="H225" s="258"/>
      <c r="I225" s="258"/>
      <c r="J225" s="258"/>
      <c r="K225" s="258"/>
      <c r="L225" s="258"/>
      <c r="M225" s="259"/>
    </row>
    <row r="226" spans="1:13" s="119" customFormat="1" ht="15.75">
      <c r="A226" s="81"/>
      <c r="B226" s="128"/>
      <c r="C226" s="129" t="s">
        <v>61</v>
      </c>
      <c r="D226" s="127" t="s">
        <v>52</v>
      </c>
      <c r="E226" s="38">
        <v>0.00302</v>
      </c>
      <c r="F226" s="32">
        <f>F224*E226</f>
        <v>18.54</v>
      </c>
      <c r="G226" s="258"/>
      <c r="H226" s="258"/>
      <c r="I226" s="258"/>
      <c r="J226" s="258"/>
      <c r="K226" s="258"/>
      <c r="L226" s="258"/>
      <c r="M226" s="259"/>
    </row>
    <row r="227" spans="1:13" s="119" customFormat="1" ht="15.75">
      <c r="A227" s="81"/>
      <c r="B227" s="128"/>
      <c r="C227" s="129" t="s">
        <v>54</v>
      </c>
      <c r="D227" s="127" t="s">
        <v>52</v>
      </c>
      <c r="E227" s="34">
        <v>0.0037</v>
      </c>
      <c r="F227" s="32">
        <f>F224*E227</f>
        <v>22.72</v>
      </c>
      <c r="G227" s="258"/>
      <c r="H227" s="258"/>
      <c r="I227" s="258"/>
      <c r="J227" s="258"/>
      <c r="K227" s="258"/>
      <c r="L227" s="258"/>
      <c r="M227" s="259"/>
    </row>
    <row r="228" spans="1:13" s="119" customFormat="1" ht="15.75">
      <c r="A228" s="81"/>
      <c r="B228" s="128"/>
      <c r="C228" s="129" t="s">
        <v>55</v>
      </c>
      <c r="D228" s="127" t="s">
        <v>52</v>
      </c>
      <c r="E228" s="34">
        <v>0.0111</v>
      </c>
      <c r="F228" s="32">
        <f>F224*E228</f>
        <v>68.15</v>
      </c>
      <c r="G228" s="258"/>
      <c r="H228" s="258"/>
      <c r="I228" s="258"/>
      <c r="J228" s="258"/>
      <c r="K228" s="258"/>
      <c r="L228" s="258"/>
      <c r="M228" s="259"/>
    </row>
    <row r="229" spans="1:13" s="119" customFormat="1" ht="15.75">
      <c r="A229" s="81"/>
      <c r="B229" s="128"/>
      <c r="C229" s="129" t="s">
        <v>62</v>
      </c>
      <c r="D229" s="127" t="s">
        <v>0</v>
      </c>
      <c r="E229" s="34">
        <v>0.0023</v>
      </c>
      <c r="F229" s="32">
        <f>F224*E229</f>
        <v>14.12</v>
      </c>
      <c r="G229" s="258"/>
      <c r="H229" s="258"/>
      <c r="I229" s="258"/>
      <c r="J229" s="258"/>
      <c r="K229" s="258"/>
      <c r="L229" s="258"/>
      <c r="M229" s="259"/>
    </row>
    <row r="230" spans="1:13" s="119" customFormat="1" ht="15.75">
      <c r="A230" s="81"/>
      <c r="B230" s="128"/>
      <c r="C230" s="29" t="s">
        <v>5</v>
      </c>
      <c r="D230" s="127"/>
      <c r="E230" s="32"/>
      <c r="F230" s="32"/>
      <c r="G230" s="258"/>
      <c r="H230" s="258"/>
      <c r="I230" s="258"/>
      <c r="J230" s="258"/>
      <c r="K230" s="258"/>
      <c r="L230" s="258"/>
      <c r="M230" s="259"/>
    </row>
    <row r="231" spans="1:13" s="119" customFormat="1" ht="31.5">
      <c r="A231" s="81"/>
      <c r="B231" s="128"/>
      <c r="C231" s="129" t="s">
        <v>65</v>
      </c>
      <c r="D231" s="29" t="s">
        <v>43</v>
      </c>
      <c r="E231" s="34">
        <v>0.0974</v>
      </c>
      <c r="F231" s="32">
        <f>F224*E231</f>
        <v>598.04</v>
      </c>
      <c r="G231" s="258"/>
      <c r="H231" s="258"/>
      <c r="I231" s="258"/>
      <c r="J231" s="258"/>
      <c r="K231" s="258"/>
      <c r="L231" s="258"/>
      <c r="M231" s="259"/>
    </row>
    <row r="232" spans="1:13" s="119" customFormat="1" ht="15.75">
      <c r="A232" s="81"/>
      <c r="B232" s="128"/>
      <c r="C232" s="129" t="s">
        <v>64</v>
      </c>
      <c r="D232" s="127" t="s">
        <v>0</v>
      </c>
      <c r="E232" s="178">
        <v>0.0145</v>
      </c>
      <c r="F232" s="32">
        <f>F224*E232</f>
        <v>89.03</v>
      </c>
      <c r="G232" s="258"/>
      <c r="H232" s="258"/>
      <c r="I232" s="258"/>
      <c r="J232" s="258"/>
      <c r="K232" s="258"/>
      <c r="L232" s="258"/>
      <c r="M232" s="259"/>
    </row>
    <row r="233" spans="1:13" s="160" customFormat="1" ht="31.5">
      <c r="A233" s="211"/>
      <c r="B233" s="79"/>
      <c r="C233" s="246" t="s">
        <v>283</v>
      </c>
      <c r="D233" s="79" t="s">
        <v>28</v>
      </c>
      <c r="E233" s="203"/>
      <c r="F233" s="203">
        <f>F231</f>
        <v>598.04</v>
      </c>
      <c r="G233" s="266"/>
      <c r="H233" s="266"/>
      <c r="I233" s="266"/>
      <c r="J233" s="266"/>
      <c r="K233" s="266"/>
      <c r="L233" s="266"/>
      <c r="M233" s="267"/>
    </row>
    <row r="234" spans="1:13" s="119" customFormat="1" ht="15.75">
      <c r="A234" s="81"/>
      <c r="B234" s="49"/>
      <c r="C234" s="130" t="s">
        <v>35</v>
      </c>
      <c r="D234" s="131" t="s">
        <v>32</v>
      </c>
      <c r="E234" s="132"/>
      <c r="F234" s="132"/>
      <c r="G234" s="266"/>
      <c r="H234" s="266"/>
      <c r="I234" s="266"/>
      <c r="J234" s="266"/>
      <c r="K234" s="266"/>
      <c r="L234" s="266"/>
      <c r="M234" s="266"/>
    </row>
    <row r="235" spans="1:13" s="119" customFormat="1" ht="31.5">
      <c r="A235" s="81"/>
      <c r="B235" s="49"/>
      <c r="C235" s="39" t="s">
        <v>80</v>
      </c>
      <c r="D235" s="49"/>
      <c r="E235" s="78"/>
      <c r="F235" s="78"/>
      <c r="G235" s="256"/>
      <c r="H235" s="256"/>
      <c r="I235" s="256"/>
      <c r="J235" s="256"/>
      <c r="K235" s="256"/>
      <c r="L235" s="256"/>
      <c r="M235" s="257"/>
    </row>
    <row r="236" spans="1:13" s="119" customFormat="1" ht="15.75">
      <c r="A236" s="81"/>
      <c r="B236" s="49"/>
      <c r="C236" s="88" t="s">
        <v>201</v>
      </c>
      <c r="D236" s="49"/>
      <c r="E236" s="78"/>
      <c r="F236" s="78"/>
      <c r="G236" s="256"/>
      <c r="H236" s="256"/>
      <c r="I236" s="256"/>
      <c r="J236" s="256"/>
      <c r="K236" s="256"/>
      <c r="L236" s="256"/>
      <c r="M236" s="257"/>
    </row>
    <row r="237" spans="1:13" s="160" customFormat="1" ht="63">
      <c r="A237" s="82">
        <v>1</v>
      </c>
      <c r="B237" s="202" t="s">
        <v>49</v>
      </c>
      <c r="C237" s="156" t="s">
        <v>202</v>
      </c>
      <c r="D237" s="80" t="s">
        <v>40</v>
      </c>
      <c r="E237" s="164"/>
      <c r="F237" s="159">
        <v>163</v>
      </c>
      <c r="G237" s="264"/>
      <c r="H237" s="264"/>
      <c r="I237" s="264"/>
      <c r="J237" s="264"/>
      <c r="K237" s="264"/>
      <c r="L237" s="264"/>
      <c r="M237" s="265"/>
    </row>
    <row r="238" spans="1:13" s="119" customFormat="1" ht="15.75">
      <c r="A238" s="81"/>
      <c r="B238" s="128"/>
      <c r="C238" s="129" t="s">
        <v>50</v>
      </c>
      <c r="D238" s="127" t="s">
        <v>3</v>
      </c>
      <c r="E238" s="37">
        <v>0.15</v>
      </c>
      <c r="F238" s="32">
        <f>F237*E238</f>
        <v>24.45</v>
      </c>
      <c r="G238" s="258"/>
      <c r="H238" s="258"/>
      <c r="I238" s="258"/>
      <c r="J238" s="258"/>
      <c r="K238" s="258"/>
      <c r="L238" s="258"/>
      <c r="M238" s="259"/>
    </row>
    <row r="239" spans="1:13" s="119" customFormat="1" ht="31.5">
      <c r="A239" s="81"/>
      <c r="B239" s="128"/>
      <c r="C239" s="236" t="s">
        <v>230</v>
      </c>
      <c r="D239" s="127" t="s">
        <v>52</v>
      </c>
      <c r="E239" s="34">
        <v>0.0216</v>
      </c>
      <c r="F239" s="32">
        <f>F237*E239</f>
        <v>3.52</v>
      </c>
      <c r="G239" s="258"/>
      <c r="H239" s="258"/>
      <c r="I239" s="258"/>
      <c r="J239" s="258"/>
      <c r="K239" s="258"/>
      <c r="L239" s="258"/>
      <c r="M239" s="259"/>
    </row>
    <row r="240" spans="1:13" s="119" customFormat="1" ht="31.5">
      <c r="A240" s="81"/>
      <c r="B240" s="128"/>
      <c r="C240" s="236" t="s">
        <v>243</v>
      </c>
      <c r="D240" s="127" t="s">
        <v>52</v>
      </c>
      <c r="E240" s="34">
        <v>0.0273</v>
      </c>
      <c r="F240" s="183">
        <f>F237*E240</f>
        <v>4.45</v>
      </c>
      <c r="G240" s="258"/>
      <c r="H240" s="258"/>
      <c r="I240" s="258"/>
      <c r="J240" s="258"/>
      <c r="K240" s="258"/>
      <c r="L240" s="258"/>
      <c r="M240" s="259"/>
    </row>
    <row r="241" spans="1:13" s="119" customFormat="1" ht="31.5">
      <c r="A241" s="81"/>
      <c r="B241" s="128"/>
      <c r="C241" s="129" t="s">
        <v>53</v>
      </c>
      <c r="D241" s="127" t="s">
        <v>52</v>
      </c>
      <c r="E241" s="34">
        <v>0.0097</v>
      </c>
      <c r="F241" s="32">
        <f>F237*E241</f>
        <v>1.58</v>
      </c>
      <c r="G241" s="258"/>
      <c r="H241" s="258"/>
      <c r="I241" s="258"/>
      <c r="J241" s="258"/>
      <c r="K241" s="258"/>
      <c r="L241" s="258"/>
      <c r="M241" s="259"/>
    </row>
    <row r="242" spans="1:13" s="119" customFormat="1" ht="15.75">
      <c r="A242" s="81"/>
      <c r="B242" s="128"/>
      <c r="C242" s="29" t="s">
        <v>5</v>
      </c>
      <c r="D242" s="127"/>
      <c r="E242" s="34"/>
      <c r="F242" s="32"/>
      <c r="G242" s="258"/>
      <c r="H242" s="258"/>
      <c r="I242" s="258"/>
      <c r="J242" s="258"/>
      <c r="K242" s="258"/>
      <c r="L242" s="258"/>
      <c r="M242" s="259"/>
    </row>
    <row r="243" spans="1:13" s="119" customFormat="1" ht="15.75">
      <c r="A243" s="81"/>
      <c r="B243" s="128"/>
      <c r="C243" s="129" t="s">
        <v>34</v>
      </c>
      <c r="D243" s="127" t="s">
        <v>40</v>
      </c>
      <c r="E243" s="32">
        <v>1.22</v>
      </c>
      <c r="F243" s="32">
        <f>F237*E243</f>
        <v>198.86</v>
      </c>
      <c r="G243" s="258"/>
      <c r="H243" s="258"/>
      <c r="I243" s="258"/>
      <c r="J243" s="258"/>
      <c r="K243" s="258"/>
      <c r="L243" s="258"/>
      <c r="M243" s="259"/>
    </row>
    <row r="244" spans="1:13" s="119" customFormat="1" ht="15.75">
      <c r="A244" s="81"/>
      <c r="B244" s="251"/>
      <c r="C244" s="129" t="s">
        <v>6</v>
      </c>
      <c r="D244" s="127" t="s">
        <v>40</v>
      </c>
      <c r="E244" s="37">
        <v>0.07</v>
      </c>
      <c r="F244" s="32">
        <f>F237*E244</f>
        <v>11.41</v>
      </c>
      <c r="G244" s="258"/>
      <c r="H244" s="258"/>
      <c r="I244" s="258"/>
      <c r="J244" s="258"/>
      <c r="K244" s="258"/>
      <c r="L244" s="258"/>
      <c r="M244" s="259"/>
    </row>
    <row r="245" spans="1:13" s="160" customFormat="1" ht="31.5">
      <c r="A245" s="211"/>
      <c r="B245" s="250"/>
      <c r="C245" s="246" t="s">
        <v>288</v>
      </c>
      <c r="D245" s="79" t="s">
        <v>28</v>
      </c>
      <c r="E245" s="203">
        <v>1.6</v>
      </c>
      <c r="F245" s="204">
        <f>F243*E245</f>
        <v>318.18</v>
      </c>
      <c r="G245" s="266"/>
      <c r="H245" s="266"/>
      <c r="I245" s="266"/>
      <c r="J245" s="266"/>
      <c r="K245" s="266"/>
      <c r="L245" s="266"/>
      <c r="M245" s="267"/>
    </row>
    <row r="246" spans="1:13" s="119" customFormat="1" ht="31.5">
      <c r="A246" s="81"/>
      <c r="B246" s="49"/>
      <c r="C246" s="39" t="s">
        <v>203</v>
      </c>
      <c r="D246" s="49"/>
      <c r="E246" s="78"/>
      <c r="F246" s="44"/>
      <c r="G246" s="256"/>
      <c r="H246" s="256"/>
      <c r="I246" s="256"/>
      <c r="J246" s="256"/>
      <c r="K246" s="256"/>
      <c r="L246" s="256"/>
      <c r="M246" s="257"/>
    </row>
    <row r="247" spans="1:13" s="119" customFormat="1" ht="31.5">
      <c r="A247" s="81"/>
      <c r="B247" s="49"/>
      <c r="C247" s="39" t="s">
        <v>204</v>
      </c>
      <c r="D247" s="49"/>
      <c r="E247" s="78"/>
      <c r="F247" s="44"/>
      <c r="G247" s="256"/>
      <c r="H247" s="256"/>
      <c r="I247" s="256"/>
      <c r="J247" s="256"/>
      <c r="K247" s="256"/>
      <c r="L247" s="256"/>
      <c r="M247" s="257"/>
    </row>
    <row r="248" spans="1:13" s="160" customFormat="1" ht="47.25">
      <c r="A248" s="82">
        <v>1</v>
      </c>
      <c r="B248" s="163" t="s">
        <v>44</v>
      </c>
      <c r="C248" s="88" t="s">
        <v>174</v>
      </c>
      <c r="D248" s="157" t="s">
        <v>40</v>
      </c>
      <c r="E248" s="158" t="s">
        <v>46</v>
      </c>
      <c r="F248" s="159">
        <v>29.8</v>
      </c>
      <c r="G248" s="260"/>
      <c r="H248" s="260"/>
      <c r="I248" s="260"/>
      <c r="J248" s="260"/>
      <c r="K248" s="260"/>
      <c r="L248" s="260"/>
      <c r="M248" s="261"/>
    </row>
    <row r="249" spans="1:13" s="119" customFormat="1" ht="15.75">
      <c r="A249" s="28"/>
      <c r="B249" s="31"/>
      <c r="C249" s="45" t="s">
        <v>45</v>
      </c>
      <c r="D249" s="31" t="s">
        <v>42</v>
      </c>
      <c r="E249" s="37">
        <v>0.02</v>
      </c>
      <c r="F249" s="32">
        <f>E249*F248</f>
        <v>0.6</v>
      </c>
      <c r="G249" s="258"/>
      <c r="H249" s="258"/>
      <c r="I249" s="258"/>
      <c r="J249" s="258"/>
      <c r="K249" s="258"/>
      <c r="L249" s="258"/>
      <c r="M249" s="259"/>
    </row>
    <row r="250" spans="1:13" s="119" customFormat="1" ht="31.5">
      <c r="A250" s="28"/>
      <c r="B250" s="31"/>
      <c r="C250" s="181" t="s">
        <v>241</v>
      </c>
      <c r="D250" s="31" t="s">
        <v>47</v>
      </c>
      <c r="E250" s="33">
        <v>0.0448</v>
      </c>
      <c r="F250" s="32">
        <f>E250*F248</f>
        <v>1.34</v>
      </c>
      <c r="G250" s="258"/>
      <c r="H250" s="258"/>
      <c r="I250" s="258"/>
      <c r="J250" s="258"/>
      <c r="K250" s="258"/>
      <c r="L250" s="258"/>
      <c r="M250" s="259"/>
    </row>
    <row r="251" spans="1:13" s="119" customFormat="1" ht="15.75">
      <c r="A251" s="28"/>
      <c r="B251" s="29"/>
      <c r="C251" s="45" t="s">
        <v>48</v>
      </c>
      <c r="D251" s="31" t="s">
        <v>0</v>
      </c>
      <c r="E251" s="34">
        <v>0.0021</v>
      </c>
      <c r="F251" s="32">
        <f>F248*E251</f>
        <v>0.06</v>
      </c>
      <c r="G251" s="258"/>
      <c r="H251" s="258"/>
      <c r="I251" s="258"/>
      <c r="J251" s="258"/>
      <c r="K251" s="258"/>
      <c r="L251" s="258"/>
      <c r="M251" s="259"/>
    </row>
    <row r="252" spans="1:248" s="119" customFormat="1" ht="15.75">
      <c r="A252" s="28"/>
      <c r="B252" s="29"/>
      <c r="C252" s="181" t="s">
        <v>240</v>
      </c>
      <c r="D252" s="182" t="s">
        <v>40</v>
      </c>
      <c r="E252" s="179">
        <f>0.05*0.001</f>
        <v>5E-05</v>
      </c>
      <c r="F252" s="178">
        <f>E252*F248</f>
        <v>0.0015</v>
      </c>
      <c r="G252" s="258"/>
      <c r="H252" s="258"/>
      <c r="I252" s="258"/>
      <c r="J252" s="258"/>
      <c r="K252" s="258"/>
      <c r="L252" s="258"/>
      <c r="M252" s="259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</row>
    <row r="253" spans="1:13" s="160" customFormat="1" ht="31.5">
      <c r="A253" s="82">
        <v>2</v>
      </c>
      <c r="B253" s="155" t="s">
        <v>159</v>
      </c>
      <c r="C253" s="156" t="s">
        <v>160</v>
      </c>
      <c r="D253" s="157" t="s">
        <v>40</v>
      </c>
      <c r="E253" s="158" t="s">
        <v>46</v>
      </c>
      <c r="F253" s="159">
        <v>3.3</v>
      </c>
      <c r="G253" s="260"/>
      <c r="H253" s="260"/>
      <c r="I253" s="260"/>
      <c r="J253" s="260"/>
      <c r="K253" s="260"/>
      <c r="L253" s="260"/>
      <c r="M253" s="261"/>
    </row>
    <row r="254" spans="1:13" s="119" customFormat="1" ht="15.75">
      <c r="A254" s="28"/>
      <c r="B254" s="31"/>
      <c r="C254" s="45" t="s">
        <v>45</v>
      </c>
      <c r="D254" s="31" t="s">
        <v>106</v>
      </c>
      <c r="E254" s="33">
        <v>2.06</v>
      </c>
      <c r="F254" s="32">
        <f>F253*E254</f>
        <v>6.8</v>
      </c>
      <c r="G254" s="258"/>
      <c r="H254" s="258"/>
      <c r="I254" s="258"/>
      <c r="J254" s="258"/>
      <c r="K254" s="258"/>
      <c r="L254" s="258"/>
      <c r="M254" s="259"/>
    </row>
    <row r="255" spans="1:13" s="160" customFormat="1" ht="31.5">
      <c r="A255" s="82">
        <v>3</v>
      </c>
      <c r="B255" s="167" t="s">
        <v>229</v>
      </c>
      <c r="C255" s="156" t="s">
        <v>107</v>
      </c>
      <c r="D255" s="157" t="s">
        <v>40</v>
      </c>
      <c r="E255" s="158" t="s">
        <v>46</v>
      </c>
      <c r="F255" s="159">
        <f>F253</f>
        <v>3.3</v>
      </c>
      <c r="G255" s="260"/>
      <c r="H255" s="260"/>
      <c r="I255" s="260"/>
      <c r="J255" s="260"/>
      <c r="K255" s="260"/>
      <c r="L255" s="260"/>
      <c r="M255" s="261"/>
    </row>
    <row r="256" spans="1:13" s="119" customFormat="1" ht="15.75">
      <c r="A256" s="28"/>
      <c r="B256" s="31"/>
      <c r="C256" s="45" t="s">
        <v>45</v>
      </c>
      <c r="D256" s="31" t="s">
        <v>106</v>
      </c>
      <c r="E256" s="166">
        <v>1.54</v>
      </c>
      <c r="F256" s="32">
        <f>F255*E256</f>
        <v>5.08</v>
      </c>
      <c r="G256" s="258"/>
      <c r="H256" s="258"/>
      <c r="I256" s="258"/>
      <c r="J256" s="258"/>
      <c r="K256" s="258"/>
      <c r="L256" s="258"/>
      <c r="M256" s="259"/>
    </row>
    <row r="257" spans="1:13" s="160" customFormat="1" ht="31.5">
      <c r="A257" s="82">
        <v>4</v>
      </c>
      <c r="B257" s="80"/>
      <c r="C257" s="156" t="s">
        <v>162</v>
      </c>
      <c r="D257" s="157" t="s">
        <v>39</v>
      </c>
      <c r="E257" s="159">
        <v>1.95</v>
      </c>
      <c r="F257" s="159">
        <f>(F248+F255)*E257</f>
        <v>64.55</v>
      </c>
      <c r="G257" s="260"/>
      <c r="H257" s="260"/>
      <c r="I257" s="260"/>
      <c r="J257" s="260"/>
      <c r="K257" s="260"/>
      <c r="L257" s="260"/>
      <c r="M257" s="261"/>
    </row>
    <row r="258" spans="1:13" s="160" customFormat="1" ht="47.25">
      <c r="A258" s="82">
        <v>5</v>
      </c>
      <c r="B258" s="162" t="s">
        <v>69</v>
      </c>
      <c r="C258" s="88" t="s">
        <v>205</v>
      </c>
      <c r="D258" s="207" t="s">
        <v>244</v>
      </c>
      <c r="E258" s="157"/>
      <c r="F258" s="204">
        <v>4.6</v>
      </c>
      <c r="G258" s="262"/>
      <c r="H258" s="262"/>
      <c r="I258" s="262"/>
      <c r="J258" s="262"/>
      <c r="K258" s="262"/>
      <c r="L258" s="262"/>
      <c r="M258" s="263"/>
    </row>
    <row r="259" spans="1:13" s="119" customFormat="1" ht="16.5">
      <c r="A259" s="42"/>
      <c r="B259" s="43"/>
      <c r="C259" s="30" t="s">
        <v>4</v>
      </c>
      <c r="D259" s="31" t="s">
        <v>3</v>
      </c>
      <c r="E259" s="33">
        <v>0.89</v>
      </c>
      <c r="F259" s="44">
        <f>F258*E259</f>
        <v>4.09</v>
      </c>
      <c r="G259" s="256"/>
      <c r="H259" s="256"/>
      <c r="I259" s="256"/>
      <c r="J259" s="256"/>
      <c r="K259" s="256"/>
      <c r="L259" s="256"/>
      <c r="M259" s="257"/>
    </row>
    <row r="260" spans="1:13" s="119" customFormat="1" ht="16.5">
      <c r="A260" s="42"/>
      <c r="B260" s="43"/>
      <c r="C260" s="30" t="s">
        <v>7</v>
      </c>
      <c r="D260" s="31" t="s">
        <v>0</v>
      </c>
      <c r="E260" s="32">
        <v>0.37</v>
      </c>
      <c r="F260" s="44">
        <f>F258*E260</f>
        <v>1.7</v>
      </c>
      <c r="G260" s="256"/>
      <c r="H260" s="256"/>
      <c r="I260" s="256"/>
      <c r="J260" s="256"/>
      <c r="K260" s="256"/>
      <c r="L260" s="256"/>
      <c r="M260" s="257"/>
    </row>
    <row r="261" spans="1:13" s="119" customFormat="1" ht="16.5">
      <c r="A261" s="42"/>
      <c r="B261" s="43"/>
      <c r="C261" s="29" t="s">
        <v>5</v>
      </c>
      <c r="D261" s="31"/>
      <c r="E261" s="44"/>
      <c r="F261" s="44"/>
      <c r="G261" s="256"/>
      <c r="H261" s="256"/>
      <c r="I261" s="256"/>
      <c r="J261" s="256"/>
      <c r="K261" s="256"/>
      <c r="L261" s="256"/>
      <c r="M261" s="257"/>
    </row>
    <row r="262" spans="1:13" s="119" customFormat="1" ht="16.5">
      <c r="A262" s="42"/>
      <c r="B262" s="43"/>
      <c r="C262" s="30" t="s">
        <v>34</v>
      </c>
      <c r="D262" s="31" t="s">
        <v>40</v>
      </c>
      <c r="E262" s="44">
        <v>1.15</v>
      </c>
      <c r="F262" s="44">
        <f>F258*E262</f>
        <v>5.29</v>
      </c>
      <c r="G262" s="256"/>
      <c r="H262" s="256"/>
      <c r="I262" s="256"/>
      <c r="J262" s="256"/>
      <c r="K262" s="256"/>
      <c r="L262" s="256"/>
      <c r="M262" s="257"/>
    </row>
    <row r="263" spans="1:13" s="119" customFormat="1" ht="16.5">
      <c r="A263" s="42"/>
      <c r="B263" s="43"/>
      <c r="C263" s="30" t="s">
        <v>8</v>
      </c>
      <c r="D263" s="31" t="s">
        <v>0</v>
      </c>
      <c r="E263" s="224">
        <v>0.02</v>
      </c>
      <c r="F263" s="44">
        <f>F258*E263</f>
        <v>0.09</v>
      </c>
      <c r="G263" s="256"/>
      <c r="H263" s="256"/>
      <c r="I263" s="256"/>
      <c r="J263" s="256"/>
      <c r="K263" s="256"/>
      <c r="L263" s="256"/>
      <c r="M263" s="257"/>
    </row>
    <row r="264" spans="1:13" s="160" customFormat="1" ht="31.5">
      <c r="A264" s="82"/>
      <c r="B264" s="79"/>
      <c r="C264" s="246" t="s">
        <v>287</v>
      </c>
      <c r="D264" s="79" t="s">
        <v>39</v>
      </c>
      <c r="E264" s="203"/>
      <c r="F264" s="204">
        <f>F262*1.6</f>
        <v>8.46</v>
      </c>
      <c r="G264" s="266"/>
      <c r="H264" s="266"/>
      <c r="I264" s="266"/>
      <c r="J264" s="266"/>
      <c r="K264" s="266"/>
      <c r="L264" s="266"/>
      <c r="M264" s="267"/>
    </row>
    <row r="265" spans="1:13" s="160" customFormat="1" ht="31.5">
      <c r="A265" s="82">
        <v>6</v>
      </c>
      <c r="B265" s="162" t="s">
        <v>207</v>
      </c>
      <c r="C265" s="208" t="s">
        <v>265</v>
      </c>
      <c r="D265" s="157" t="s">
        <v>71</v>
      </c>
      <c r="E265" s="157"/>
      <c r="F265" s="159">
        <v>58</v>
      </c>
      <c r="G265" s="262"/>
      <c r="H265" s="262"/>
      <c r="I265" s="262"/>
      <c r="J265" s="262"/>
      <c r="K265" s="262"/>
      <c r="L265" s="262"/>
      <c r="M265" s="263"/>
    </row>
    <row r="266" spans="1:13" s="119" customFormat="1" ht="15.75">
      <c r="A266" s="36"/>
      <c r="B266" s="29"/>
      <c r="C266" s="30" t="s">
        <v>4</v>
      </c>
      <c r="D266" s="31" t="s">
        <v>3</v>
      </c>
      <c r="E266" s="37">
        <v>0.713</v>
      </c>
      <c r="F266" s="32">
        <f>F265*E266</f>
        <v>41.35</v>
      </c>
      <c r="G266" s="258"/>
      <c r="H266" s="258"/>
      <c r="I266" s="258"/>
      <c r="J266" s="258"/>
      <c r="K266" s="258"/>
      <c r="L266" s="258"/>
      <c r="M266" s="259"/>
    </row>
    <row r="267" spans="1:13" s="119" customFormat="1" ht="15.75">
      <c r="A267" s="36"/>
      <c r="B267" s="29"/>
      <c r="C267" s="125" t="s">
        <v>7</v>
      </c>
      <c r="D267" s="126" t="s">
        <v>0</v>
      </c>
      <c r="E267" s="37">
        <v>0.335</v>
      </c>
      <c r="F267" s="32">
        <f>F265*E267</f>
        <v>19.43</v>
      </c>
      <c r="G267" s="258"/>
      <c r="H267" s="258"/>
      <c r="I267" s="258"/>
      <c r="J267" s="258"/>
      <c r="K267" s="258"/>
      <c r="L267" s="258"/>
      <c r="M267" s="259"/>
    </row>
    <row r="268" spans="1:13" s="119" customFormat="1" ht="15.75">
      <c r="A268" s="36"/>
      <c r="B268" s="29"/>
      <c r="C268" s="29" t="s">
        <v>5</v>
      </c>
      <c r="D268" s="31"/>
      <c r="E268" s="32"/>
      <c r="F268" s="32"/>
      <c r="G268" s="258"/>
      <c r="H268" s="258"/>
      <c r="I268" s="258"/>
      <c r="J268" s="258"/>
      <c r="K268" s="258"/>
      <c r="L268" s="258"/>
      <c r="M268" s="259"/>
    </row>
    <row r="269" spans="1:13" s="119" customFormat="1" ht="15.75">
      <c r="A269" s="36"/>
      <c r="B269" s="29"/>
      <c r="C269" s="30" t="s">
        <v>206</v>
      </c>
      <c r="D269" s="31" t="s">
        <v>71</v>
      </c>
      <c r="E269" s="176">
        <v>0.995</v>
      </c>
      <c r="F269" s="32">
        <f>F265*E269</f>
        <v>57.71</v>
      </c>
      <c r="G269" s="258"/>
      <c r="H269" s="258"/>
      <c r="I269" s="258"/>
      <c r="J269" s="258"/>
      <c r="K269" s="258"/>
      <c r="L269" s="258"/>
      <c r="M269" s="259"/>
    </row>
    <row r="270" spans="1:13" s="119" customFormat="1" ht="15.75">
      <c r="A270" s="36"/>
      <c r="B270" s="29"/>
      <c r="C270" s="30" t="s">
        <v>8</v>
      </c>
      <c r="D270" s="31" t="s">
        <v>0</v>
      </c>
      <c r="E270" s="37">
        <v>0.163</v>
      </c>
      <c r="F270" s="32">
        <f>F265*E270</f>
        <v>9.45</v>
      </c>
      <c r="G270" s="258"/>
      <c r="H270" s="258"/>
      <c r="I270" s="258"/>
      <c r="J270" s="258"/>
      <c r="K270" s="258"/>
      <c r="L270" s="258"/>
      <c r="M270" s="259"/>
    </row>
    <row r="271" spans="1:13" s="160" customFormat="1" ht="31.5">
      <c r="A271" s="87"/>
      <c r="B271" s="79"/>
      <c r="C271" s="246" t="s">
        <v>298</v>
      </c>
      <c r="D271" s="79" t="s">
        <v>28</v>
      </c>
      <c r="E271" s="237">
        <f>(((63.87-54.93)/(7-6))*(6.5-6)+54.93)*0.001</f>
        <v>0.0594</v>
      </c>
      <c r="F271" s="242">
        <f>E271*F269</f>
        <v>3.428</v>
      </c>
      <c r="G271" s="266"/>
      <c r="H271" s="266"/>
      <c r="I271" s="266"/>
      <c r="J271" s="266"/>
      <c r="K271" s="266"/>
      <c r="L271" s="266"/>
      <c r="M271" s="267"/>
    </row>
    <row r="272" spans="1:13" s="160" customFormat="1" ht="47.25">
      <c r="A272" s="82">
        <v>7</v>
      </c>
      <c r="B272" s="161" t="s">
        <v>128</v>
      </c>
      <c r="C272" s="208" t="s">
        <v>191</v>
      </c>
      <c r="D272" s="157" t="s">
        <v>41</v>
      </c>
      <c r="E272" s="157"/>
      <c r="F272" s="159">
        <v>61.6</v>
      </c>
      <c r="G272" s="262"/>
      <c r="H272" s="262"/>
      <c r="I272" s="262"/>
      <c r="J272" s="262"/>
      <c r="K272" s="262"/>
      <c r="L272" s="262"/>
      <c r="M272" s="263"/>
    </row>
    <row r="273" spans="1:13" s="119" customFormat="1" ht="15.75">
      <c r="A273" s="36"/>
      <c r="B273" s="29"/>
      <c r="C273" s="30" t="s">
        <v>4</v>
      </c>
      <c r="D273" s="31" t="s">
        <v>3</v>
      </c>
      <c r="E273" s="37">
        <v>0.564</v>
      </c>
      <c r="F273" s="32">
        <f>F272*E273</f>
        <v>34.74</v>
      </c>
      <c r="G273" s="258"/>
      <c r="H273" s="258"/>
      <c r="I273" s="258"/>
      <c r="J273" s="258"/>
      <c r="K273" s="258"/>
      <c r="L273" s="258"/>
      <c r="M273" s="259"/>
    </row>
    <row r="274" spans="1:13" s="119" customFormat="1" ht="15.75">
      <c r="A274" s="36"/>
      <c r="B274" s="29"/>
      <c r="C274" s="125" t="s">
        <v>7</v>
      </c>
      <c r="D274" s="126" t="s">
        <v>0</v>
      </c>
      <c r="E274" s="34">
        <v>0.0409</v>
      </c>
      <c r="F274" s="32">
        <f>F272*E274</f>
        <v>2.52</v>
      </c>
      <c r="G274" s="258"/>
      <c r="H274" s="258"/>
      <c r="I274" s="258"/>
      <c r="J274" s="258"/>
      <c r="K274" s="258"/>
      <c r="L274" s="258"/>
      <c r="M274" s="259"/>
    </row>
    <row r="275" spans="1:13" s="119" customFormat="1" ht="15.75">
      <c r="A275" s="36"/>
      <c r="B275" s="29"/>
      <c r="C275" s="29" t="s">
        <v>5</v>
      </c>
      <c r="D275" s="31"/>
      <c r="E275" s="32"/>
      <c r="F275" s="32"/>
      <c r="G275" s="258"/>
      <c r="H275" s="258"/>
      <c r="I275" s="258"/>
      <c r="J275" s="258"/>
      <c r="K275" s="258"/>
      <c r="L275" s="258"/>
      <c r="M275" s="259"/>
    </row>
    <row r="276" spans="1:13" s="119" customFormat="1" ht="15.75">
      <c r="A276" s="36"/>
      <c r="B276" s="29"/>
      <c r="C276" s="30" t="s">
        <v>76</v>
      </c>
      <c r="D276" s="31" t="s">
        <v>39</v>
      </c>
      <c r="E276" s="34">
        <v>0.0045</v>
      </c>
      <c r="F276" s="32">
        <f>F272*E276</f>
        <v>0.28</v>
      </c>
      <c r="G276" s="258"/>
      <c r="H276" s="258"/>
      <c r="I276" s="258"/>
      <c r="J276" s="258"/>
      <c r="K276" s="258"/>
      <c r="L276" s="258"/>
      <c r="M276" s="259"/>
    </row>
    <row r="277" spans="1:13" s="119" customFormat="1" ht="15.75">
      <c r="A277" s="36"/>
      <c r="B277" s="29"/>
      <c r="C277" s="30" t="s">
        <v>8</v>
      </c>
      <c r="D277" s="31" t="s">
        <v>0</v>
      </c>
      <c r="E277" s="34">
        <v>0.265</v>
      </c>
      <c r="F277" s="32">
        <f>F272*E277</f>
        <v>16.32</v>
      </c>
      <c r="G277" s="258"/>
      <c r="H277" s="258"/>
      <c r="I277" s="258"/>
      <c r="J277" s="258"/>
      <c r="K277" s="258"/>
      <c r="L277" s="258"/>
      <c r="M277" s="259"/>
    </row>
    <row r="278" spans="1:13" s="160" customFormat="1" ht="31.5">
      <c r="A278" s="87"/>
      <c r="B278" s="79"/>
      <c r="C278" s="246" t="s">
        <v>284</v>
      </c>
      <c r="D278" s="79" t="s">
        <v>28</v>
      </c>
      <c r="E278" s="203"/>
      <c r="F278" s="204">
        <f>F276</f>
        <v>0.28</v>
      </c>
      <c r="G278" s="266"/>
      <c r="H278" s="266"/>
      <c r="I278" s="266"/>
      <c r="J278" s="266"/>
      <c r="K278" s="266"/>
      <c r="L278" s="266"/>
      <c r="M278" s="267"/>
    </row>
    <row r="279" spans="1:13" s="160" customFormat="1" ht="46.5">
      <c r="A279" s="82">
        <v>8</v>
      </c>
      <c r="B279" s="162" t="s">
        <v>130</v>
      </c>
      <c r="C279" s="208" t="s">
        <v>266</v>
      </c>
      <c r="D279" s="157" t="s">
        <v>40</v>
      </c>
      <c r="E279" s="157"/>
      <c r="F279" s="159">
        <v>1.99</v>
      </c>
      <c r="G279" s="262"/>
      <c r="H279" s="262"/>
      <c r="I279" s="262"/>
      <c r="J279" s="262"/>
      <c r="K279" s="262"/>
      <c r="L279" s="262"/>
      <c r="M279" s="263"/>
    </row>
    <row r="280" spans="1:13" s="119" customFormat="1" ht="15.75">
      <c r="A280" s="36"/>
      <c r="B280" s="29"/>
      <c r="C280" s="30" t="s">
        <v>4</v>
      </c>
      <c r="D280" s="31" t="s">
        <v>3</v>
      </c>
      <c r="E280" s="32">
        <v>9.52</v>
      </c>
      <c r="F280" s="32">
        <f>F279*E280</f>
        <v>18.94</v>
      </c>
      <c r="G280" s="258"/>
      <c r="H280" s="258"/>
      <c r="I280" s="258"/>
      <c r="J280" s="258"/>
      <c r="K280" s="258"/>
      <c r="L280" s="258"/>
      <c r="M280" s="259"/>
    </row>
    <row r="281" spans="1:13" s="119" customFormat="1" ht="15.75">
      <c r="A281" s="36"/>
      <c r="B281" s="29"/>
      <c r="C281" s="30" t="s">
        <v>7</v>
      </c>
      <c r="D281" s="31" t="s">
        <v>0</v>
      </c>
      <c r="E281" s="32">
        <v>1.22</v>
      </c>
      <c r="F281" s="32">
        <f>F279*E281</f>
        <v>2.43</v>
      </c>
      <c r="G281" s="258"/>
      <c r="H281" s="258"/>
      <c r="I281" s="258"/>
      <c r="J281" s="258"/>
      <c r="K281" s="258"/>
      <c r="L281" s="258"/>
      <c r="M281" s="259"/>
    </row>
    <row r="282" spans="1:13" s="119" customFormat="1" ht="15.75">
      <c r="A282" s="36"/>
      <c r="B282" s="29"/>
      <c r="C282" s="29" t="s">
        <v>5</v>
      </c>
      <c r="D282" s="31"/>
      <c r="E282" s="32"/>
      <c r="F282" s="32"/>
      <c r="G282" s="258"/>
      <c r="H282" s="258"/>
      <c r="I282" s="258"/>
      <c r="J282" s="258"/>
      <c r="K282" s="258"/>
      <c r="L282" s="258"/>
      <c r="M282" s="259"/>
    </row>
    <row r="283" spans="1:13" s="119" customFormat="1" ht="15.75">
      <c r="A283" s="36"/>
      <c r="B283" s="29"/>
      <c r="C283" s="30" t="s">
        <v>120</v>
      </c>
      <c r="D283" s="31" t="s">
        <v>40</v>
      </c>
      <c r="E283" s="32">
        <v>1.04</v>
      </c>
      <c r="F283" s="32">
        <f>F279*E283</f>
        <v>2.07</v>
      </c>
      <c r="G283" s="258"/>
      <c r="H283" s="258"/>
      <c r="I283" s="258"/>
      <c r="J283" s="258"/>
      <c r="K283" s="258"/>
      <c r="L283" s="258"/>
      <c r="M283" s="259"/>
    </row>
    <row r="284" spans="1:13" s="119" customFormat="1" ht="31.5">
      <c r="A284" s="36"/>
      <c r="B284" s="29"/>
      <c r="C284" s="30" t="s">
        <v>131</v>
      </c>
      <c r="D284" s="31" t="s">
        <v>72</v>
      </c>
      <c r="E284" s="32">
        <v>2.76</v>
      </c>
      <c r="F284" s="32">
        <f>F279*E284</f>
        <v>5.49</v>
      </c>
      <c r="G284" s="258"/>
      <c r="H284" s="258"/>
      <c r="I284" s="258"/>
      <c r="J284" s="258"/>
      <c r="K284" s="258"/>
      <c r="L284" s="258"/>
      <c r="M284" s="259"/>
    </row>
    <row r="285" spans="1:13" s="119" customFormat="1" ht="15.75">
      <c r="A285" s="36"/>
      <c r="B285" s="218"/>
      <c r="C285" s="174" t="s">
        <v>250</v>
      </c>
      <c r="D285" s="182" t="s">
        <v>40</v>
      </c>
      <c r="E285" s="176">
        <f>10.5*0.01</f>
        <v>0.105</v>
      </c>
      <c r="F285" s="176">
        <f>F279*E285</f>
        <v>0.209</v>
      </c>
      <c r="G285" s="258"/>
      <c r="H285" s="258"/>
      <c r="I285" s="258"/>
      <c r="J285" s="258"/>
      <c r="K285" s="258"/>
      <c r="L285" s="258"/>
      <c r="M285" s="259"/>
    </row>
    <row r="286" spans="1:13" s="119" customFormat="1" ht="31.5">
      <c r="A286" s="36"/>
      <c r="B286" s="29"/>
      <c r="C286" s="30" t="s">
        <v>121</v>
      </c>
      <c r="D286" s="31" t="s">
        <v>40</v>
      </c>
      <c r="E286" s="37">
        <v>0.025</v>
      </c>
      <c r="F286" s="37">
        <f>F279*E286</f>
        <v>0.05</v>
      </c>
      <c r="G286" s="270"/>
      <c r="H286" s="258"/>
      <c r="I286" s="258"/>
      <c r="J286" s="258"/>
      <c r="K286" s="258"/>
      <c r="L286" s="258"/>
      <c r="M286" s="259"/>
    </row>
    <row r="287" spans="1:13" s="119" customFormat="1" ht="15.75">
      <c r="A287" s="36"/>
      <c r="B287" s="29"/>
      <c r="C287" s="30" t="s">
        <v>8</v>
      </c>
      <c r="D287" s="31" t="s">
        <v>0</v>
      </c>
      <c r="E287" s="32">
        <v>1.69</v>
      </c>
      <c r="F287" s="32">
        <f>F279*E287</f>
        <v>3.36</v>
      </c>
      <c r="G287" s="258"/>
      <c r="H287" s="258"/>
      <c r="I287" s="258"/>
      <c r="J287" s="258"/>
      <c r="K287" s="258"/>
      <c r="L287" s="258"/>
      <c r="M287" s="259"/>
    </row>
    <row r="288" spans="1:13" s="160" customFormat="1" ht="31.5">
      <c r="A288" s="82"/>
      <c r="B288" s="79"/>
      <c r="C288" s="246" t="s">
        <v>281</v>
      </c>
      <c r="D288" s="79" t="s">
        <v>28</v>
      </c>
      <c r="E288" s="203">
        <v>2.4</v>
      </c>
      <c r="F288" s="204">
        <f>F283*E288</f>
        <v>4.97</v>
      </c>
      <c r="G288" s="266"/>
      <c r="H288" s="266"/>
      <c r="I288" s="266"/>
      <c r="J288" s="266"/>
      <c r="K288" s="266"/>
      <c r="L288" s="266"/>
      <c r="M288" s="267"/>
    </row>
    <row r="289" spans="1:13" s="160" customFormat="1" ht="31.5">
      <c r="A289" s="82">
        <v>9</v>
      </c>
      <c r="B289" s="162" t="s">
        <v>69</v>
      </c>
      <c r="C289" s="88" t="s">
        <v>208</v>
      </c>
      <c r="D289" s="207" t="s">
        <v>244</v>
      </c>
      <c r="E289" s="157"/>
      <c r="F289" s="204">
        <v>4.7</v>
      </c>
      <c r="G289" s="262"/>
      <c r="H289" s="262"/>
      <c r="I289" s="262"/>
      <c r="J289" s="262"/>
      <c r="K289" s="262"/>
      <c r="L289" s="262"/>
      <c r="M289" s="263"/>
    </row>
    <row r="290" spans="1:13" s="119" customFormat="1" ht="16.5">
      <c r="A290" s="42"/>
      <c r="B290" s="43"/>
      <c r="C290" s="30" t="s">
        <v>4</v>
      </c>
      <c r="D290" s="31" t="s">
        <v>3</v>
      </c>
      <c r="E290" s="33">
        <v>0.89</v>
      </c>
      <c r="F290" s="44">
        <f>F289*E290</f>
        <v>4.18</v>
      </c>
      <c r="G290" s="256"/>
      <c r="H290" s="256"/>
      <c r="I290" s="256"/>
      <c r="J290" s="256"/>
      <c r="K290" s="256"/>
      <c r="L290" s="256"/>
      <c r="M290" s="257"/>
    </row>
    <row r="291" spans="1:13" s="119" customFormat="1" ht="16.5">
      <c r="A291" s="42"/>
      <c r="B291" s="43"/>
      <c r="C291" s="30" t="s">
        <v>7</v>
      </c>
      <c r="D291" s="31" t="s">
        <v>0</v>
      </c>
      <c r="E291" s="32">
        <v>0.37</v>
      </c>
      <c r="F291" s="44">
        <f>F289*E291</f>
        <v>1.74</v>
      </c>
      <c r="G291" s="256"/>
      <c r="H291" s="256"/>
      <c r="I291" s="256"/>
      <c r="J291" s="256"/>
      <c r="K291" s="256"/>
      <c r="L291" s="256"/>
      <c r="M291" s="257"/>
    </row>
    <row r="292" spans="1:13" s="119" customFormat="1" ht="16.5">
      <c r="A292" s="42"/>
      <c r="B292" s="43"/>
      <c r="C292" s="29" t="s">
        <v>5</v>
      </c>
      <c r="D292" s="31"/>
      <c r="E292" s="44"/>
      <c r="F292" s="44"/>
      <c r="G292" s="256"/>
      <c r="H292" s="256"/>
      <c r="I292" s="256"/>
      <c r="J292" s="256"/>
      <c r="K292" s="256"/>
      <c r="L292" s="256"/>
      <c r="M292" s="257"/>
    </row>
    <row r="293" spans="1:13" s="119" customFormat="1" ht="16.5">
      <c r="A293" s="42"/>
      <c r="B293" s="43"/>
      <c r="C293" s="30" t="s">
        <v>34</v>
      </c>
      <c r="D293" s="31" t="s">
        <v>40</v>
      </c>
      <c r="E293" s="44">
        <v>1.15</v>
      </c>
      <c r="F293" s="44">
        <f>F289*E293</f>
        <v>5.41</v>
      </c>
      <c r="G293" s="256"/>
      <c r="H293" s="256"/>
      <c r="I293" s="256"/>
      <c r="J293" s="256"/>
      <c r="K293" s="256"/>
      <c r="L293" s="256"/>
      <c r="M293" s="257"/>
    </row>
    <row r="294" spans="1:13" s="119" customFormat="1" ht="16.5">
      <c r="A294" s="42"/>
      <c r="B294" s="43"/>
      <c r="C294" s="30" t="s">
        <v>8</v>
      </c>
      <c r="D294" s="31" t="s">
        <v>0</v>
      </c>
      <c r="E294" s="224">
        <v>0.02</v>
      </c>
      <c r="F294" s="44">
        <f>F289*E294</f>
        <v>0.09</v>
      </c>
      <c r="G294" s="256"/>
      <c r="H294" s="256"/>
      <c r="I294" s="256"/>
      <c r="J294" s="256"/>
      <c r="K294" s="256"/>
      <c r="L294" s="256"/>
      <c r="M294" s="257"/>
    </row>
    <row r="295" spans="1:13" s="160" customFormat="1" ht="31.5">
      <c r="A295" s="211"/>
      <c r="B295" s="79"/>
      <c r="C295" s="246" t="s">
        <v>287</v>
      </c>
      <c r="D295" s="79" t="s">
        <v>28</v>
      </c>
      <c r="E295" s="203">
        <v>1.6</v>
      </c>
      <c r="F295" s="204">
        <f>F293*E295</f>
        <v>8.66</v>
      </c>
      <c r="G295" s="266"/>
      <c r="H295" s="266"/>
      <c r="I295" s="266"/>
      <c r="J295" s="266"/>
      <c r="K295" s="266"/>
      <c r="L295" s="266"/>
      <c r="M295" s="267"/>
    </row>
    <row r="296" spans="1:13" s="119" customFormat="1" ht="15.75">
      <c r="A296" s="81"/>
      <c r="B296" s="49"/>
      <c r="C296" s="79" t="s">
        <v>209</v>
      </c>
      <c r="D296" s="49"/>
      <c r="E296" s="78"/>
      <c r="F296" s="44"/>
      <c r="G296" s="256"/>
      <c r="H296" s="256"/>
      <c r="I296" s="256"/>
      <c r="J296" s="256"/>
      <c r="K296" s="256"/>
      <c r="L296" s="256"/>
      <c r="M296" s="257"/>
    </row>
    <row r="297" spans="1:13" s="160" customFormat="1" ht="47.25">
      <c r="A297" s="82">
        <v>1</v>
      </c>
      <c r="B297" s="163" t="s">
        <v>44</v>
      </c>
      <c r="C297" s="88" t="s">
        <v>174</v>
      </c>
      <c r="D297" s="157" t="s">
        <v>40</v>
      </c>
      <c r="E297" s="158" t="s">
        <v>46</v>
      </c>
      <c r="F297" s="159">
        <v>24.2</v>
      </c>
      <c r="G297" s="260"/>
      <c r="H297" s="260"/>
      <c r="I297" s="260"/>
      <c r="J297" s="260"/>
      <c r="K297" s="260"/>
      <c r="L297" s="260"/>
      <c r="M297" s="261"/>
    </row>
    <row r="298" spans="1:13" s="119" customFormat="1" ht="15.75">
      <c r="A298" s="28"/>
      <c r="B298" s="31"/>
      <c r="C298" s="45" t="s">
        <v>45</v>
      </c>
      <c r="D298" s="31" t="s">
        <v>42</v>
      </c>
      <c r="E298" s="37">
        <v>0.02</v>
      </c>
      <c r="F298" s="32">
        <f>E298*F297</f>
        <v>0.48</v>
      </c>
      <c r="G298" s="258"/>
      <c r="H298" s="258"/>
      <c r="I298" s="258"/>
      <c r="J298" s="258"/>
      <c r="K298" s="258"/>
      <c r="L298" s="258"/>
      <c r="M298" s="259"/>
    </row>
    <row r="299" spans="1:13" s="119" customFormat="1" ht="31.5">
      <c r="A299" s="28"/>
      <c r="B299" s="31"/>
      <c r="C299" s="181" t="s">
        <v>241</v>
      </c>
      <c r="D299" s="31" t="s">
        <v>47</v>
      </c>
      <c r="E299" s="33">
        <v>0.0448</v>
      </c>
      <c r="F299" s="32">
        <f>E299*F297</f>
        <v>1.08</v>
      </c>
      <c r="G299" s="258"/>
      <c r="H299" s="258"/>
      <c r="I299" s="258"/>
      <c r="J299" s="258"/>
      <c r="K299" s="258"/>
      <c r="L299" s="258"/>
      <c r="M299" s="259"/>
    </row>
    <row r="300" spans="1:13" s="119" customFormat="1" ht="15.75">
      <c r="A300" s="28"/>
      <c r="B300" s="29"/>
      <c r="C300" s="45" t="s">
        <v>48</v>
      </c>
      <c r="D300" s="31" t="s">
        <v>0</v>
      </c>
      <c r="E300" s="34">
        <v>0.0021</v>
      </c>
      <c r="F300" s="32">
        <f>F297*E300</f>
        <v>0.05</v>
      </c>
      <c r="G300" s="258"/>
      <c r="H300" s="258"/>
      <c r="I300" s="258"/>
      <c r="J300" s="258"/>
      <c r="K300" s="258"/>
      <c r="L300" s="258"/>
      <c r="M300" s="259"/>
    </row>
    <row r="301" spans="1:248" s="119" customFormat="1" ht="15.75">
      <c r="A301" s="28"/>
      <c r="B301" s="29"/>
      <c r="C301" s="181" t="s">
        <v>240</v>
      </c>
      <c r="D301" s="182" t="s">
        <v>40</v>
      </c>
      <c r="E301" s="179">
        <f>0.05*0.001</f>
        <v>5E-05</v>
      </c>
      <c r="F301" s="178">
        <f>E301*F297</f>
        <v>0.0012</v>
      </c>
      <c r="G301" s="258"/>
      <c r="H301" s="258"/>
      <c r="I301" s="258"/>
      <c r="J301" s="258"/>
      <c r="K301" s="258"/>
      <c r="L301" s="258"/>
      <c r="M301" s="259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</row>
    <row r="302" spans="1:13" s="160" customFormat="1" ht="31.5">
      <c r="A302" s="82">
        <v>2</v>
      </c>
      <c r="B302" s="155" t="s">
        <v>159</v>
      </c>
      <c r="C302" s="156" t="s">
        <v>160</v>
      </c>
      <c r="D302" s="157" t="s">
        <v>40</v>
      </c>
      <c r="E302" s="158" t="s">
        <v>46</v>
      </c>
      <c r="F302" s="159">
        <v>2.7</v>
      </c>
      <c r="G302" s="260"/>
      <c r="H302" s="260"/>
      <c r="I302" s="260"/>
      <c r="J302" s="260"/>
      <c r="K302" s="260"/>
      <c r="L302" s="260"/>
      <c r="M302" s="261"/>
    </row>
    <row r="303" spans="1:13" s="119" customFormat="1" ht="15.75">
      <c r="A303" s="28"/>
      <c r="B303" s="31"/>
      <c r="C303" s="45" t="s">
        <v>45</v>
      </c>
      <c r="D303" s="31" t="s">
        <v>106</v>
      </c>
      <c r="E303" s="33">
        <v>2.06</v>
      </c>
      <c r="F303" s="32">
        <f>F302*E303</f>
        <v>5.56</v>
      </c>
      <c r="G303" s="258"/>
      <c r="H303" s="258"/>
      <c r="I303" s="258"/>
      <c r="J303" s="258"/>
      <c r="K303" s="258"/>
      <c r="L303" s="258"/>
      <c r="M303" s="259"/>
    </row>
    <row r="304" spans="1:13" s="160" customFormat="1" ht="31.5">
      <c r="A304" s="82">
        <v>3</v>
      </c>
      <c r="B304" s="167" t="s">
        <v>229</v>
      </c>
      <c r="C304" s="156" t="s">
        <v>107</v>
      </c>
      <c r="D304" s="157" t="s">
        <v>40</v>
      </c>
      <c r="E304" s="158" t="s">
        <v>46</v>
      </c>
      <c r="F304" s="159">
        <f>F302</f>
        <v>2.7</v>
      </c>
      <c r="G304" s="260"/>
      <c r="H304" s="260"/>
      <c r="I304" s="260"/>
      <c r="J304" s="260"/>
      <c r="K304" s="260"/>
      <c r="L304" s="260"/>
      <c r="M304" s="261"/>
    </row>
    <row r="305" spans="1:13" s="119" customFormat="1" ht="15.75">
      <c r="A305" s="28"/>
      <c r="B305" s="31"/>
      <c r="C305" s="45" t="s">
        <v>45</v>
      </c>
      <c r="D305" s="31" t="s">
        <v>106</v>
      </c>
      <c r="E305" s="166">
        <v>1.54</v>
      </c>
      <c r="F305" s="32">
        <f>F304*E305</f>
        <v>4.16</v>
      </c>
      <c r="G305" s="258"/>
      <c r="H305" s="258"/>
      <c r="I305" s="258"/>
      <c r="J305" s="258"/>
      <c r="K305" s="258"/>
      <c r="L305" s="258"/>
      <c r="M305" s="259"/>
    </row>
    <row r="306" spans="1:13" s="160" customFormat="1" ht="31.5">
      <c r="A306" s="82">
        <v>4</v>
      </c>
      <c r="B306" s="80"/>
      <c r="C306" s="156" t="s">
        <v>162</v>
      </c>
      <c r="D306" s="157" t="s">
        <v>39</v>
      </c>
      <c r="E306" s="159">
        <v>1.95</v>
      </c>
      <c r="F306" s="159">
        <f>(F297+F304)*E306</f>
        <v>52.46</v>
      </c>
      <c r="G306" s="260"/>
      <c r="H306" s="260"/>
      <c r="I306" s="260"/>
      <c r="J306" s="260"/>
      <c r="K306" s="260"/>
      <c r="L306" s="260"/>
      <c r="M306" s="261"/>
    </row>
    <row r="307" spans="1:13" s="160" customFormat="1" ht="47.25">
      <c r="A307" s="82">
        <v>5</v>
      </c>
      <c r="B307" s="202" t="s">
        <v>74</v>
      </c>
      <c r="C307" s="156" t="s">
        <v>267</v>
      </c>
      <c r="D307" s="80" t="s">
        <v>41</v>
      </c>
      <c r="E307" s="164"/>
      <c r="F307" s="159">
        <v>134.6</v>
      </c>
      <c r="G307" s="264"/>
      <c r="H307" s="264"/>
      <c r="I307" s="264"/>
      <c r="J307" s="264"/>
      <c r="K307" s="264"/>
      <c r="L307" s="264"/>
      <c r="M307" s="265"/>
    </row>
    <row r="308" spans="1:13" s="119" customFormat="1" ht="15.75">
      <c r="A308" s="81"/>
      <c r="B308" s="128"/>
      <c r="C308" s="129" t="s">
        <v>50</v>
      </c>
      <c r="D308" s="127" t="s">
        <v>3</v>
      </c>
      <c r="E308" s="37">
        <v>0.033</v>
      </c>
      <c r="F308" s="32">
        <f>F307*E308</f>
        <v>4.44</v>
      </c>
      <c r="G308" s="258"/>
      <c r="H308" s="258"/>
      <c r="I308" s="258"/>
      <c r="J308" s="258"/>
      <c r="K308" s="258"/>
      <c r="L308" s="258"/>
      <c r="M308" s="259"/>
    </row>
    <row r="309" spans="1:13" s="119" customFormat="1" ht="31.5">
      <c r="A309" s="81"/>
      <c r="B309" s="128"/>
      <c r="C309" s="174" t="s">
        <v>230</v>
      </c>
      <c r="D309" s="127" t="s">
        <v>52</v>
      </c>
      <c r="E309" s="34">
        <v>0.0019</v>
      </c>
      <c r="F309" s="32">
        <f>F307*E309</f>
        <v>0.26</v>
      </c>
      <c r="G309" s="258"/>
      <c r="H309" s="258"/>
      <c r="I309" s="258"/>
      <c r="J309" s="258"/>
      <c r="K309" s="258"/>
      <c r="L309" s="258"/>
      <c r="M309" s="259"/>
    </row>
    <row r="310" spans="1:13" s="119" customFormat="1" ht="15.75">
      <c r="A310" s="81"/>
      <c r="B310" s="128"/>
      <c r="C310" s="129" t="s">
        <v>54</v>
      </c>
      <c r="D310" s="127" t="s">
        <v>52</v>
      </c>
      <c r="E310" s="34">
        <v>0.0112</v>
      </c>
      <c r="F310" s="32">
        <f>F307*E310</f>
        <v>1.51</v>
      </c>
      <c r="G310" s="258"/>
      <c r="H310" s="258"/>
      <c r="I310" s="258"/>
      <c r="J310" s="258"/>
      <c r="K310" s="258"/>
      <c r="L310" s="258"/>
      <c r="M310" s="259"/>
    </row>
    <row r="311" spans="1:13" s="119" customFormat="1" ht="15.75">
      <c r="A311" s="81"/>
      <c r="B311" s="128"/>
      <c r="C311" s="129" t="s">
        <v>55</v>
      </c>
      <c r="D311" s="127" t="s">
        <v>52</v>
      </c>
      <c r="E311" s="34">
        <v>0.0248</v>
      </c>
      <c r="F311" s="183">
        <f>F307*E311</f>
        <v>3.34</v>
      </c>
      <c r="G311" s="258"/>
      <c r="H311" s="258"/>
      <c r="I311" s="258"/>
      <c r="J311" s="258"/>
      <c r="K311" s="258"/>
      <c r="L311" s="258"/>
      <c r="M311" s="259"/>
    </row>
    <row r="312" spans="1:13" s="119" customFormat="1" ht="31.5">
      <c r="A312" s="81"/>
      <c r="B312" s="128"/>
      <c r="C312" s="129" t="s">
        <v>53</v>
      </c>
      <c r="D312" s="127" t="s">
        <v>52</v>
      </c>
      <c r="E312" s="34">
        <v>0.0041</v>
      </c>
      <c r="F312" s="32">
        <f>F307*E312</f>
        <v>0.55</v>
      </c>
      <c r="G312" s="258"/>
      <c r="H312" s="258"/>
      <c r="I312" s="258"/>
      <c r="J312" s="258"/>
      <c r="K312" s="258"/>
      <c r="L312" s="258"/>
      <c r="M312" s="259"/>
    </row>
    <row r="313" spans="1:13" s="119" customFormat="1" ht="15.75">
      <c r="A313" s="81"/>
      <c r="B313" s="128"/>
      <c r="C313" s="129" t="s">
        <v>56</v>
      </c>
      <c r="D313" s="127" t="s">
        <v>52</v>
      </c>
      <c r="E313" s="34">
        <v>0.0005</v>
      </c>
      <c r="F313" s="32">
        <f>F307*E313</f>
        <v>0.07</v>
      </c>
      <c r="G313" s="258"/>
      <c r="H313" s="258"/>
      <c r="I313" s="258"/>
      <c r="J313" s="258"/>
      <c r="K313" s="258"/>
      <c r="L313" s="258"/>
      <c r="M313" s="259"/>
    </row>
    <row r="314" spans="1:13" s="119" customFormat="1" ht="15.75">
      <c r="A314" s="81"/>
      <c r="B314" s="128"/>
      <c r="C314" s="29" t="s">
        <v>5</v>
      </c>
      <c r="D314" s="127"/>
      <c r="E314" s="34"/>
      <c r="F314" s="32"/>
      <c r="G314" s="258"/>
      <c r="H314" s="258"/>
      <c r="I314" s="258"/>
      <c r="J314" s="258"/>
      <c r="K314" s="258"/>
      <c r="L314" s="258"/>
      <c r="M314" s="259"/>
    </row>
    <row r="315" spans="1:13" s="119" customFormat="1" ht="15.75">
      <c r="A315" s="81"/>
      <c r="B315" s="128"/>
      <c r="C315" s="129" t="s">
        <v>57</v>
      </c>
      <c r="D315" s="127" t="s">
        <v>40</v>
      </c>
      <c r="E315" s="176">
        <v>0.204</v>
      </c>
      <c r="F315" s="32">
        <f>F307*E315*0.15</f>
        <v>4.12</v>
      </c>
      <c r="G315" s="258"/>
      <c r="H315" s="258"/>
      <c r="I315" s="258"/>
      <c r="J315" s="258"/>
      <c r="K315" s="258"/>
      <c r="L315" s="258"/>
      <c r="M315" s="259"/>
    </row>
    <row r="316" spans="1:13" s="119" customFormat="1" ht="15.75">
      <c r="A316" s="81"/>
      <c r="B316" s="128"/>
      <c r="C316" s="129" t="s">
        <v>6</v>
      </c>
      <c r="D316" s="127" t="s">
        <v>40</v>
      </c>
      <c r="E316" s="34">
        <v>0.03</v>
      </c>
      <c r="F316" s="32">
        <f>F307*E316</f>
        <v>4.04</v>
      </c>
      <c r="G316" s="258"/>
      <c r="H316" s="258"/>
      <c r="I316" s="258"/>
      <c r="J316" s="258"/>
      <c r="K316" s="258"/>
      <c r="L316" s="258"/>
      <c r="M316" s="259"/>
    </row>
    <row r="317" spans="1:13" s="160" customFormat="1" ht="31.5">
      <c r="A317" s="211"/>
      <c r="B317" s="79"/>
      <c r="C317" s="246" t="s">
        <v>286</v>
      </c>
      <c r="D317" s="79" t="s">
        <v>28</v>
      </c>
      <c r="E317" s="203">
        <v>1.6</v>
      </c>
      <c r="F317" s="204">
        <f>F315*E317</f>
        <v>6.59</v>
      </c>
      <c r="G317" s="266"/>
      <c r="H317" s="266"/>
      <c r="I317" s="266"/>
      <c r="J317" s="266"/>
      <c r="K317" s="266"/>
      <c r="L317" s="266"/>
      <c r="M317" s="267"/>
    </row>
    <row r="318" spans="1:13" s="160" customFormat="1" ht="47.25">
      <c r="A318" s="82">
        <v>6</v>
      </c>
      <c r="B318" s="202" t="s">
        <v>59</v>
      </c>
      <c r="C318" s="156" t="s">
        <v>112</v>
      </c>
      <c r="D318" s="80" t="s">
        <v>39</v>
      </c>
      <c r="E318" s="164"/>
      <c r="F318" s="231">
        <f>0.0924*1.1</f>
        <v>0.1016</v>
      </c>
      <c r="G318" s="264"/>
      <c r="H318" s="264"/>
      <c r="I318" s="264"/>
      <c r="J318" s="264"/>
      <c r="K318" s="264"/>
      <c r="L318" s="264"/>
      <c r="M318" s="265"/>
    </row>
    <row r="319" spans="1:13" s="119" customFormat="1" ht="15.75">
      <c r="A319" s="81"/>
      <c r="B319" s="128"/>
      <c r="C319" s="129" t="s">
        <v>60</v>
      </c>
      <c r="D319" s="127" t="s">
        <v>52</v>
      </c>
      <c r="E319" s="32">
        <v>0.3</v>
      </c>
      <c r="F319" s="32">
        <f>F318*E319</f>
        <v>0.03</v>
      </c>
      <c r="G319" s="258"/>
      <c r="H319" s="258"/>
      <c r="I319" s="258"/>
      <c r="J319" s="258"/>
      <c r="K319" s="258"/>
      <c r="L319" s="258"/>
      <c r="M319" s="259"/>
    </row>
    <row r="320" spans="1:13" s="119" customFormat="1" ht="15.75">
      <c r="A320" s="81"/>
      <c r="B320" s="128"/>
      <c r="C320" s="29" t="s">
        <v>5</v>
      </c>
      <c r="D320" s="127"/>
      <c r="E320" s="34"/>
      <c r="F320" s="32"/>
      <c r="G320" s="258"/>
      <c r="H320" s="258"/>
      <c r="I320" s="258"/>
      <c r="J320" s="258"/>
      <c r="K320" s="258"/>
      <c r="L320" s="258"/>
      <c r="M320" s="259"/>
    </row>
    <row r="321" spans="1:13" s="119" customFormat="1" ht="15.75">
      <c r="A321" s="81"/>
      <c r="B321" s="128"/>
      <c r="C321" s="129" t="s">
        <v>76</v>
      </c>
      <c r="D321" s="127" t="s">
        <v>39</v>
      </c>
      <c r="E321" s="37">
        <v>1.03</v>
      </c>
      <c r="F321" s="34">
        <f>F318*E321</f>
        <v>0.1046</v>
      </c>
      <c r="G321" s="258"/>
      <c r="H321" s="258"/>
      <c r="I321" s="258"/>
      <c r="J321" s="258"/>
      <c r="K321" s="258"/>
      <c r="L321" s="258"/>
      <c r="M321" s="259"/>
    </row>
    <row r="322" spans="1:13" s="160" customFormat="1" ht="31.5">
      <c r="A322" s="211"/>
      <c r="B322" s="79"/>
      <c r="C322" s="246" t="s">
        <v>284</v>
      </c>
      <c r="D322" s="79" t="s">
        <v>28</v>
      </c>
      <c r="E322" s="203"/>
      <c r="F322" s="232">
        <f>F321</f>
        <v>0.105</v>
      </c>
      <c r="G322" s="266"/>
      <c r="H322" s="266"/>
      <c r="I322" s="266"/>
      <c r="J322" s="266"/>
      <c r="K322" s="266"/>
      <c r="L322" s="266"/>
      <c r="M322" s="267"/>
    </row>
    <row r="323" spans="1:13" s="160" customFormat="1" ht="78.75">
      <c r="A323" s="82">
        <v>7</v>
      </c>
      <c r="B323" s="238" t="s">
        <v>263</v>
      </c>
      <c r="C323" s="156" t="s">
        <v>109</v>
      </c>
      <c r="D323" s="80" t="s">
        <v>41</v>
      </c>
      <c r="E323" s="164"/>
      <c r="F323" s="159">
        <f>F307</f>
        <v>134.6</v>
      </c>
      <c r="G323" s="264"/>
      <c r="H323" s="264"/>
      <c r="I323" s="264"/>
      <c r="J323" s="264"/>
      <c r="K323" s="264"/>
      <c r="L323" s="264"/>
      <c r="M323" s="265"/>
    </row>
    <row r="324" spans="1:13" s="119" customFormat="1" ht="15.75">
      <c r="A324" s="81"/>
      <c r="B324" s="128"/>
      <c r="C324" s="129" t="s">
        <v>50</v>
      </c>
      <c r="D324" s="127" t="s">
        <v>3</v>
      </c>
      <c r="E324" s="34">
        <f>(37.5+0.07*2)/1000</f>
        <v>0.0376</v>
      </c>
      <c r="F324" s="32">
        <f>F323*E324</f>
        <v>5.06</v>
      </c>
      <c r="G324" s="258"/>
      <c r="H324" s="258"/>
      <c r="I324" s="258"/>
      <c r="J324" s="258"/>
      <c r="K324" s="258"/>
      <c r="L324" s="258"/>
      <c r="M324" s="259"/>
    </row>
    <row r="325" spans="1:13" s="119" customFormat="1" ht="15.75">
      <c r="A325" s="81"/>
      <c r="B325" s="128"/>
      <c r="C325" s="129" t="s">
        <v>61</v>
      </c>
      <c r="D325" s="127" t="s">
        <v>52</v>
      </c>
      <c r="E325" s="38">
        <v>0.00302</v>
      </c>
      <c r="F325" s="32">
        <f>F323*E325</f>
        <v>0.41</v>
      </c>
      <c r="G325" s="258"/>
      <c r="H325" s="258"/>
      <c r="I325" s="258"/>
      <c r="J325" s="258"/>
      <c r="K325" s="258"/>
      <c r="L325" s="258"/>
      <c r="M325" s="259"/>
    </row>
    <row r="326" spans="1:13" s="119" customFormat="1" ht="15.75">
      <c r="A326" s="81"/>
      <c r="B326" s="128"/>
      <c r="C326" s="129" t="s">
        <v>54</v>
      </c>
      <c r="D326" s="127" t="s">
        <v>52</v>
      </c>
      <c r="E326" s="34">
        <v>0.0037</v>
      </c>
      <c r="F326" s="32">
        <f>F323*E326</f>
        <v>0.5</v>
      </c>
      <c r="G326" s="258"/>
      <c r="H326" s="258"/>
      <c r="I326" s="258"/>
      <c r="J326" s="258"/>
      <c r="K326" s="258"/>
      <c r="L326" s="258"/>
      <c r="M326" s="259"/>
    </row>
    <row r="327" spans="1:13" s="119" customFormat="1" ht="15.75">
      <c r="A327" s="81"/>
      <c r="B327" s="128"/>
      <c r="C327" s="129" t="s">
        <v>55</v>
      </c>
      <c r="D327" s="127" t="s">
        <v>52</v>
      </c>
      <c r="E327" s="34">
        <v>0.0111</v>
      </c>
      <c r="F327" s="32">
        <f>F323*E327</f>
        <v>1.49</v>
      </c>
      <c r="G327" s="258"/>
      <c r="H327" s="258"/>
      <c r="I327" s="258"/>
      <c r="J327" s="258"/>
      <c r="K327" s="258"/>
      <c r="L327" s="258"/>
      <c r="M327" s="259"/>
    </row>
    <row r="328" spans="1:13" s="119" customFormat="1" ht="15.75">
      <c r="A328" s="81"/>
      <c r="B328" s="128"/>
      <c r="C328" s="129" t="s">
        <v>62</v>
      </c>
      <c r="D328" s="127" t="s">
        <v>0</v>
      </c>
      <c r="E328" s="34">
        <v>0.0023</v>
      </c>
      <c r="F328" s="32">
        <f>F323*E328</f>
        <v>0.31</v>
      </c>
      <c r="G328" s="258"/>
      <c r="H328" s="258"/>
      <c r="I328" s="258"/>
      <c r="J328" s="258"/>
      <c r="K328" s="258"/>
      <c r="L328" s="258"/>
      <c r="M328" s="259"/>
    </row>
    <row r="329" spans="1:13" s="119" customFormat="1" ht="15.75">
      <c r="A329" s="81"/>
      <c r="B329" s="128"/>
      <c r="C329" s="29" t="s">
        <v>5</v>
      </c>
      <c r="D329" s="127"/>
      <c r="E329" s="32"/>
      <c r="F329" s="32"/>
      <c r="G329" s="258"/>
      <c r="H329" s="258"/>
      <c r="I329" s="258"/>
      <c r="J329" s="258"/>
      <c r="K329" s="258"/>
      <c r="L329" s="258"/>
      <c r="M329" s="259"/>
    </row>
    <row r="330" spans="1:13" s="119" customFormat="1" ht="31.5">
      <c r="A330" s="81"/>
      <c r="B330" s="128"/>
      <c r="C330" s="30" t="s">
        <v>65</v>
      </c>
      <c r="D330" s="29" t="s">
        <v>43</v>
      </c>
      <c r="E330" s="34">
        <f>(93.1+11.6*2)*0.001</f>
        <v>0.1163</v>
      </c>
      <c r="F330" s="32">
        <f>F323*E330</f>
        <v>15.65</v>
      </c>
      <c r="G330" s="258"/>
      <c r="H330" s="258"/>
      <c r="I330" s="258"/>
      <c r="J330" s="258"/>
      <c r="K330" s="258"/>
      <c r="L330" s="258"/>
      <c r="M330" s="259"/>
    </row>
    <row r="331" spans="1:13" s="119" customFormat="1" ht="15.75">
      <c r="A331" s="81"/>
      <c r="B331" s="128"/>
      <c r="C331" s="129" t="s">
        <v>64</v>
      </c>
      <c r="D331" s="127" t="s">
        <v>0</v>
      </c>
      <c r="E331" s="179">
        <f>(14.5+0.02*2)/1000</f>
        <v>0.01454</v>
      </c>
      <c r="F331" s="32">
        <f>F323*E331</f>
        <v>1.96</v>
      </c>
      <c r="G331" s="258"/>
      <c r="H331" s="258"/>
      <c r="I331" s="258"/>
      <c r="J331" s="258"/>
      <c r="K331" s="258"/>
      <c r="L331" s="258"/>
      <c r="M331" s="259"/>
    </row>
    <row r="332" spans="1:13" s="160" customFormat="1" ht="31.5">
      <c r="A332" s="211"/>
      <c r="B332" s="79"/>
      <c r="C332" s="246" t="s">
        <v>283</v>
      </c>
      <c r="D332" s="79" t="s">
        <v>28</v>
      </c>
      <c r="E332" s="203"/>
      <c r="F332" s="203">
        <f>F330</f>
        <v>15.65</v>
      </c>
      <c r="G332" s="266"/>
      <c r="H332" s="266"/>
      <c r="I332" s="266"/>
      <c r="J332" s="266"/>
      <c r="K332" s="266"/>
      <c r="L332" s="266"/>
      <c r="M332" s="267"/>
    </row>
    <row r="333" spans="1:13" s="119" customFormat="1" ht="31.5">
      <c r="A333" s="28"/>
      <c r="B333" s="29"/>
      <c r="C333" s="39" t="s">
        <v>210</v>
      </c>
      <c r="D333" s="31"/>
      <c r="E333" s="32"/>
      <c r="F333" s="32"/>
      <c r="G333" s="258"/>
      <c r="H333" s="258"/>
      <c r="I333" s="258"/>
      <c r="J333" s="258"/>
      <c r="K333" s="258"/>
      <c r="L333" s="258"/>
      <c r="M333" s="259"/>
    </row>
    <row r="334" spans="1:13" s="119" customFormat="1" ht="31.5">
      <c r="A334" s="81"/>
      <c r="B334" s="49"/>
      <c r="C334" s="39" t="s">
        <v>204</v>
      </c>
      <c r="D334" s="49"/>
      <c r="E334" s="78"/>
      <c r="F334" s="44"/>
      <c r="G334" s="256"/>
      <c r="H334" s="256"/>
      <c r="I334" s="256"/>
      <c r="J334" s="256"/>
      <c r="K334" s="256"/>
      <c r="L334" s="256"/>
      <c r="M334" s="257"/>
    </row>
    <row r="335" spans="1:13" s="160" customFormat="1" ht="47.25">
      <c r="A335" s="82">
        <v>1</v>
      </c>
      <c r="B335" s="163" t="s">
        <v>44</v>
      </c>
      <c r="C335" s="88" t="s">
        <v>174</v>
      </c>
      <c r="D335" s="157" t="s">
        <v>40</v>
      </c>
      <c r="E335" s="158" t="s">
        <v>46</v>
      </c>
      <c r="F335" s="159">
        <v>17</v>
      </c>
      <c r="G335" s="260"/>
      <c r="H335" s="260"/>
      <c r="I335" s="260"/>
      <c r="J335" s="260"/>
      <c r="K335" s="260"/>
      <c r="L335" s="260"/>
      <c r="M335" s="261"/>
    </row>
    <row r="336" spans="1:13" s="119" customFormat="1" ht="15.75">
      <c r="A336" s="28"/>
      <c r="B336" s="31"/>
      <c r="C336" s="45" t="s">
        <v>45</v>
      </c>
      <c r="D336" s="31" t="s">
        <v>42</v>
      </c>
      <c r="E336" s="37">
        <v>0.02</v>
      </c>
      <c r="F336" s="32">
        <f>E336*F335</f>
        <v>0.34</v>
      </c>
      <c r="G336" s="258"/>
      <c r="H336" s="258"/>
      <c r="I336" s="258"/>
      <c r="J336" s="258"/>
      <c r="K336" s="258"/>
      <c r="L336" s="258"/>
      <c r="M336" s="259"/>
    </row>
    <row r="337" spans="1:13" s="119" customFormat="1" ht="31.5">
      <c r="A337" s="28"/>
      <c r="B337" s="31"/>
      <c r="C337" s="181" t="s">
        <v>241</v>
      </c>
      <c r="D337" s="31" t="s">
        <v>47</v>
      </c>
      <c r="E337" s="33">
        <v>0.0448</v>
      </c>
      <c r="F337" s="32">
        <f>E337*F335</f>
        <v>0.76</v>
      </c>
      <c r="G337" s="258"/>
      <c r="H337" s="258"/>
      <c r="I337" s="258"/>
      <c r="J337" s="258"/>
      <c r="K337" s="258"/>
      <c r="L337" s="258"/>
      <c r="M337" s="259"/>
    </row>
    <row r="338" spans="1:13" s="119" customFormat="1" ht="15.75">
      <c r="A338" s="28"/>
      <c r="B338" s="29"/>
      <c r="C338" s="45" t="s">
        <v>48</v>
      </c>
      <c r="D338" s="31" t="s">
        <v>0</v>
      </c>
      <c r="E338" s="34">
        <v>0.0021</v>
      </c>
      <c r="F338" s="32">
        <f>F335*E338</f>
        <v>0.04</v>
      </c>
      <c r="G338" s="258"/>
      <c r="H338" s="258"/>
      <c r="I338" s="258"/>
      <c r="J338" s="258"/>
      <c r="K338" s="258"/>
      <c r="L338" s="258"/>
      <c r="M338" s="259"/>
    </row>
    <row r="339" spans="1:248" s="119" customFormat="1" ht="15.75">
      <c r="A339" s="28"/>
      <c r="B339" s="189"/>
      <c r="C339" s="181" t="s">
        <v>240</v>
      </c>
      <c r="D339" s="182" t="s">
        <v>40</v>
      </c>
      <c r="E339" s="179">
        <f>0.05*0.001</f>
        <v>5E-05</v>
      </c>
      <c r="F339" s="183">
        <f>E339*F335</f>
        <v>0</v>
      </c>
      <c r="G339" s="258"/>
      <c r="H339" s="258"/>
      <c r="I339" s="258"/>
      <c r="J339" s="258"/>
      <c r="K339" s="258"/>
      <c r="L339" s="258"/>
      <c r="M339" s="259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</row>
    <row r="340" spans="1:13" s="160" customFormat="1" ht="31.5">
      <c r="A340" s="82">
        <v>2</v>
      </c>
      <c r="B340" s="155" t="s">
        <v>159</v>
      </c>
      <c r="C340" s="156" t="s">
        <v>160</v>
      </c>
      <c r="D340" s="157" t="s">
        <v>40</v>
      </c>
      <c r="E340" s="158" t="s">
        <v>46</v>
      </c>
      <c r="F340" s="159">
        <v>1.9</v>
      </c>
      <c r="G340" s="260"/>
      <c r="H340" s="260"/>
      <c r="I340" s="260"/>
      <c r="J340" s="260"/>
      <c r="K340" s="260"/>
      <c r="L340" s="260"/>
      <c r="M340" s="261"/>
    </row>
    <row r="341" spans="1:13" s="119" customFormat="1" ht="15.75">
      <c r="A341" s="28"/>
      <c r="B341" s="31"/>
      <c r="C341" s="45" t="s">
        <v>45</v>
      </c>
      <c r="D341" s="31" t="s">
        <v>106</v>
      </c>
      <c r="E341" s="33">
        <v>2.06</v>
      </c>
      <c r="F341" s="32">
        <f>F340*E341</f>
        <v>3.91</v>
      </c>
      <c r="G341" s="258"/>
      <c r="H341" s="258"/>
      <c r="I341" s="258"/>
      <c r="J341" s="258"/>
      <c r="K341" s="258"/>
      <c r="L341" s="258"/>
      <c r="M341" s="259"/>
    </row>
    <row r="342" spans="1:13" s="160" customFormat="1" ht="31.5">
      <c r="A342" s="82">
        <v>3</v>
      </c>
      <c r="B342" s="167" t="s">
        <v>229</v>
      </c>
      <c r="C342" s="156" t="s">
        <v>107</v>
      </c>
      <c r="D342" s="157" t="s">
        <v>40</v>
      </c>
      <c r="E342" s="158" t="s">
        <v>46</v>
      </c>
      <c r="F342" s="159">
        <f>F340</f>
        <v>1.9</v>
      </c>
      <c r="G342" s="260"/>
      <c r="H342" s="260"/>
      <c r="I342" s="260"/>
      <c r="J342" s="260"/>
      <c r="K342" s="260"/>
      <c r="L342" s="260"/>
      <c r="M342" s="261"/>
    </row>
    <row r="343" spans="1:13" s="119" customFormat="1" ht="15.75">
      <c r="A343" s="28"/>
      <c r="B343" s="31"/>
      <c r="C343" s="45" t="s">
        <v>45</v>
      </c>
      <c r="D343" s="31" t="s">
        <v>106</v>
      </c>
      <c r="E343" s="166">
        <v>1.54</v>
      </c>
      <c r="F343" s="32">
        <f>F342*E343</f>
        <v>2.93</v>
      </c>
      <c r="G343" s="258"/>
      <c r="H343" s="258"/>
      <c r="I343" s="258"/>
      <c r="J343" s="258"/>
      <c r="K343" s="258"/>
      <c r="L343" s="258"/>
      <c r="M343" s="259"/>
    </row>
    <row r="344" spans="1:13" s="160" customFormat="1" ht="31.5">
      <c r="A344" s="82">
        <v>4</v>
      </c>
      <c r="B344" s="80"/>
      <c r="C344" s="156" t="s">
        <v>162</v>
      </c>
      <c r="D344" s="157" t="s">
        <v>39</v>
      </c>
      <c r="E344" s="159">
        <v>1.95</v>
      </c>
      <c r="F344" s="159">
        <f>(F335+F342)*E344</f>
        <v>36.86</v>
      </c>
      <c r="G344" s="260"/>
      <c r="H344" s="260"/>
      <c r="I344" s="260"/>
      <c r="J344" s="260"/>
      <c r="K344" s="260"/>
      <c r="L344" s="260"/>
      <c r="M344" s="261"/>
    </row>
    <row r="345" spans="1:13" s="160" customFormat="1" ht="47.25">
      <c r="A345" s="82">
        <v>5</v>
      </c>
      <c r="B345" s="162" t="s">
        <v>69</v>
      </c>
      <c r="C345" s="88" t="s">
        <v>205</v>
      </c>
      <c r="D345" s="207" t="s">
        <v>244</v>
      </c>
      <c r="E345" s="157"/>
      <c r="F345" s="204">
        <v>2.7</v>
      </c>
      <c r="G345" s="262"/>
      <c r="H345" s="262"/>
      <c r="I345" s="262"/>
      <c r="J345" s="262"/>
      <c r="K345" s="262"/>
      <c r="L345" s="262"/>
      <c r="M345" s="263"/>
    </row>
    <row r="346" spans="1:13" s="119" customFormat="1" ht="16.5">
      <c r="A346" s="42"/>
      <c r="B346" s="43"/>
      <c r="C346" s="30" t="s">
        <v>4</v>
      </c>
      <c r="D346" s="31" t="s">
        <v>3</v>
      </c>
      <c r="E346" s="33">
        <v>0.89</v>
      </c>
      <c r="F346" s="44">
        <f>F345*E346</f>
        <v>2.4</v>
      </c>
      <c r="G346" s="256"/>
      <c r="H346" s="256"/>
      <c r="I346" s="256"/>
      <c r="J346" s="256"/>
      <c r="K346" s="256"/>
      <c r="L346" s="256"/>
      <c r="M346" s="257"/>
    </row>
    <row r="347" spans="1:13" s="119" customFormat="1" ht="16.5">
      <c r="A347" s="42"/>
      <c r="B347" s="43"/>
      <c r="C347" s="30" t="s">
        <v>7</v>
      </c>
      <c r="D347" s="31" t="s">
        <v>0</v>
      </c>
      <c r="E347" s="32">
        <v>0.37</v>
      </c>
      <c r="F347" s="44">
        <f>F345*E347</f>
        <v>1</v>
      </c>
      <c r="G347" s="256"/>
      <c r="H347" s="256"/>
      <c r="I347" s="256"/>
      <c r="J347" s="256"/>
      <c r="K347" s="256"/>
      <c r="L347" s="256"/>
      <c r="M347" s="257"/>
    </row>
    <row r="348" spans="1:13" s="119" customFormat="1" ht="16.5">
      <c r="A348" s="42"/>
      <c r="B348" s="43"/>
      <c r="C348" s="29" t="s">
        <v>5</v>
      </c>
      <c r="D348" s="31"/>
      <c r="E348" s="44"/>
      <c r="F348" s="44"/>
      <c r="G348" s="256"/>
      <c r="H348" s="256"/>
      <c r="I348" s="256"/>
      <c r="J348" s="256"/>
      <c r="K348" s="256"/>
      <c r="L348" s="256"/>
      <c r="M348" s="257"/>
    </row>
    <row r="349" spans="1:13" s="119" customFormat="1" ht="16.5">
      <c r="A349" s="42"/>
      <c r="B349" s="43"/>
      <c r="C349" s="30" t="s">
        <v>34</v>
      </c>
      <c r="D349" s="31" t="s">
        <v>40</v>
      </c>
      <c r="E349" s="44">
        <v>1.15</v>
      </c>
      <c r="F349" s="44">
        <f>F345*E349</f>
        <v>3.11</v>
      </c>
      <c r="G349" s="256"/>
      <c r="H349" s="256"/>
      <c r="I349" s="256"/>
      <c r="J349" s="256"/>
      <c r="K349" s="256"/>
      <c r="L349" s="256"/>
      <c r="M349" s="257"/>
    </row>
    <row r="350" spans="1:13" s="119" customFormat="1" ht="16.5">
      <c r="A350" s="42"/>
      <c r="B350" s="43"/>
      <c r="C350" s="30" t="s">
        <v>8</v>
      </c>
      <c r="D350" s="31" t="s">
        <v>0</v>
      </c>
      <c r="E350" s="224">
        <v>0.02</v>
      </c>
      <c r="F350" s="44">
        <f>F345*E350</f>
        <v>0.05</v>
      </c>
      <c r="G350" s="256"/>
      <c r="H350" s="256"/>
      <c r="I350" s="256"/>
      <c r="J350" s="256"/>
      <c r="K350" s="256"/>
      <c r="L350" s="256"/>
      <c r="M350" s="257"/>
    </row>
    <row r="351" spans="1:13" s="160" customFormat="1" ht="31.5">
      <c r="A351" s="82"/>
      <c r="B351" s="79"/>
      <c r="C351" s="246" t="s">
        <v>288</v>
      </c>
      <c r="D351" s="79" t="s">
        <v>39</v>
      </c>
      <c r="E351" s="203">
        <v>1.6</v>
      </c>
      <c r="F351" s="204">
        <f>F349*E351</f>
        <v>4.98</v>
      </c>
      <c r="G351" s="266"/>
      <c r="H351" s="266"/>
      <c r="I351" s="266"/>
      <c r="J351" s="266"/>
      <c r="K351" s="266"/>
      <c r="L351" s="266"/>
      <c r="M351" s="267"/>
    </row>
    <row r="352" spans="1:13" s="160" customFormat="1" ht="31.5">
      <c r="A352" s="82">
        <v>6</v>
      </c>
      <c r="B352" s="162" t="s">
        <v>207</v>
      </c>
      <c r="C352" s="208" t="s">
        <v>265</v>
      </c>
      <c r="D352" s="157" t="s">
        <v>71</v>
      </c>
      <c r="E352" s="157"/>
      <c r="F352" s="159">
        <v>33.2</v>
      </c>
      <c r="G352" s="262"/>
      <c r="H352" s="262"/>
      <c r="I352" s="262"/>
      <c r="J352" s="262"/>
      <c r="K352" s="262"/>
      <c r="L352" s="262"/>
      <c r="M352" s="263"/>
    </row>
    <row r="353" spans="1:13" s="119" customFormat="1" ht="15.75">
      <c r="A353" s="36"/>
      <c r="B353" s="29"/>
      <c r="C353" s="30" t="s">
        <v>4</v>
      </c>
      <c r="D353" s="31" t="s">
        <v>3</v>
      </c>
      <c r="E353" s="37">
        <v>0.713</v>
      </c>
      <c r="F353" s="32">
        <f>F352*E353</f>
        <v>23.67</v>
      </c>
      <c r="G353" s="258"/>
      <c r="H353" s="258"/>
      <c r="I353" s="258"/>
      <c r="J353" s="258"/>
      <c r="K353" s="258"/>
      <c r="L353" s="258"/>
      <c r="M353" s="259"/>
    </row>
    <row r="354" spans="1:13" s="119" customFormat="1" ht="15.75">
      <c r="A354" s="36"/>
      <c r="B354" s="29"/>
      <c r="C354" s="125" t="s">
        <v>7</v>
      </c>
      <c r="D354" s="126" t="s">
        <v>0</v>
      </c>
      <c r="E354" s="37">
        <v>0.335</v>
      </c>
      <c r="F354" s="32">
        <f>F352*E354</f>
        <v>11.12</v>
      </c>
      <c r="G354" s="258"/>
      <c r="H354" s="258"/>
      <c r="I354" s="258"/>
      <c r="J354" s="258"/>
      <c r="K354" s="258"/>
      <c r="L354" s="258"/>
      <c r="M354" s="259"/>
    </row>
    <row r="355" spans="1:13" s="119" customFormat="1" ht="15.75">
      <c r="A355" s="36"/>
      <c r="B355" s="29"/>
      <c r="C355" s="29" t="s">
        <v>5</v>
      </c>
      <c r="D355" s="31"/>
      <c r="E355" s="32"/>
      <c r="F355" s="32"/>
      <c r="G355" s="258"/>
      <c r="H355" s="258"/>
      <c r="I355" s="258"/>
      <c r="J355" s="258"/>
      <c r="K355" s="258"/>
      <c r="L355" s="258"/>
      <c r="M355" s="259"/>
    </row>
    <row r="356" spans="1:13" s="119" customFormat="1" ht="15.75">
      <c r="A356" s="36"/>
      <c r="B356" s="29"/>
      <c r="C356" s="30" t="s">
        <v>206</v>
      </c>
      <c r="D356" s="31" t="s">
        <v>71</v>
      </c>
      <c r="E356" s="176">
        <f>995*0.001</f>
        <v>0.995</v>
      </c>
      <c r="F356" s="32">
        <f>F352*E356</f>
        <v>33.03</v>
      </c>
      <c r="G356" s="258"/>
      <c r="H356" s="258"/>
      <c r="I356" s="258"/>
      <c r="J356" s="258"/>
      <c r="K356" s="258"/>
      <c r="L356" s="258"/>
      <c r="M356" s="259"/>
    </row>
    <row r="357" spans="1:13" s="119" customFormat="1" ht="15.75">
      <c r="A357" s="36"/>
      <c r="B357" s="29"/>
      <c r="C357" s="30" t="s">
        <v>8</v>
      </c>
      <c r="D357" s="31" t="s">
        <v>0</v>
      </c>
      <c r="E357" s="37">
        <v>0.163</v>
      </c>
      <c r="F357" s="32">
        <f>F352*E357</f>
        <v>5.41</v>
      </c>
      <c r="G357" s="258"/>
      <c r="H357" s="258"/>
      <c r="I357" s="258"/>
      <c r="J357" s="258"/>
      <c r="K357" s="258"/>
      <c r="L357" s="258"/>
      <c r="M357" s="259"/>
    </row>
    <row r="358" spans="1:13" s="160" customFormat="1" ht="31.5">
      <c r="A358" s="87"/>
      <c r="B358" s="79"/>
      <c r="C358" s="246" t="s">
        <v>291</v>
      </c>
      <c r="D358" s="79" t="s">
        <v>28</v>
      </c>
      <c r="E358" s="237">
        <f>(((63.87-54.93)/(7-6))*(6.5-6)+54.93)*0.01</f>
        <v>0.594</v>
      </c>
      <c r="F358" s="233">
        <f>E358*F352</f>
        <v>19.7208</v>
      </c>
      <c r="G358" s="266"/>
      <c r="H358" s="266"/>
      <c r="I358" s="266"/>
      <c r="J358" s="266"/>
      <c r="K358" s="266"/>
      <c r="L358" s="266"/>
      <c r="M358" s="267"/>
    </row>
    <row r="359" spans="1:13" s="160" customFormat="1" ht="47.25">
      <c r="A359" s="82">
        <v>7</v>
      </c>
      <c r="B359" s="161" t="s">
        <v>128</v>
      </c>
      <c r="C359" s="208" t="s">
        <v>191</v>
      </c>
      <c r="D359" s="157" t="s">
        <v>41</v>
      </c>
      <c r="E359" s="157"/>
      <c r="F359" s="159">
        <v>39.2</v>
      </c>
      <c r="G359" s="262"/>
      <c r="H359" s="262"/>
      <c r="I359" s="262"/>
      <c r="J359" s="262"/>
      <c r="K359" s="262"/>
      <c r="L359" s="262"/>
      <c r="M359" s="263"/>
    </row>
    <row r="360" spans="1:13" s="119" customFormat="1" ht="15.75">
      <c r="A360" s="36"/>
      <c r="B360" s="29"/>
      <c r="C360" s="30" t="s">
        <v>4</v>
      </c>
      <c r="D360" s="31" t="s">
        <v>3</v>
      </c>
      <c r="E360" s="37">
        <v>0.564</v>
      </c>
      <c r="F360" s="32">
        <f>F359*E360</f>
        <v>22.11</v>
      </c>
      <c r="G360" s="258"/>
      <c r="H360" s="258"/>
      <c r="I360" s="258"/>
      <c r="J360" s="258"/>
      <c r="K360" s="258"/>
      <c r="L360" s="258"/>
      <c r="M360" s="259"/>
    </row>
    <row r="361" spans="1:13" s="119" customFormat="1" ht="15.75">
      <c r="A361" s="36"/>
      <c r="B361" s="29"/>
      <c r="C361" s="125" t="s">
        <v>7</v>
      </c>
      <c r="D361" s="126" t="s">
        <v>0</v>
      </c>
      <c r="E361" s="34">
        <v>0.0409</v>
      </c>
      <c r="F361" s="32">
        <f>F359*E361</f>
        <v>1.6</v>
      </c>
      <c r="G361" s="258"/>
      <c r="H361" s="258"/>
      <c r="I361" s="258"/>
      <c r="J361" s="258"/>
      <c r="K361" s="258"/>
      <c r="L361" s="258"/>
      <c r="M361" s="259"/>
    </row>
    <row r="362" spans="1:13" s="119" customFormat="1" ht="15.75">
      <c r="A362" s="36"/>
      <c r="B362" s="29"/>
      <c r="C362" s="29" t="s">
        <v>5</v>
      </c>
      <c r="D362" s="31"/>
      <c r="E362" s="32"/>
      <c r="F362" s="32"/>
      <c r="G362" s="258"/>
      <c r="H362" s="258"/>
      <c r="I362" s="258"/>
      <c r="J362" s="258"/>
      <c r="K362" s="258"/>
      <c r="L362" s="258"/>
      <c r="M362" s="259"/>
    </row>
    <row r="363" spans="1:13" s="119" customFormat="1" ht="15.75">
      <c r="A363" s="36"/>
      <c r="B363" s="29"/>
      <c r="C363" s="30" t="s">
        <v>76</v>
      </c>
      <c r="D363" s="31" t="s">
        <v>39</v>
      </c>
      <c r="E363" s="34">
        <v>0.0045</v>
      </c>
      <c r="F363" s="32">
        <f>F359*E363</f>
        <v>0.18</v>
      </c>
      <c r="G363" s="258"/>
      <c r="H363" s="258"/>
      <c r="I363" s="258"/>
      <c r="J363" s="258"/>
      <c r="K363" s="258"/>
      <c r="L363" s="258"/>
      <c r="M363" s="259"/>
    </row>
    <row r="364" spans="1:13" s="119" customFormat="1" ht="15.75">
      <c r="A364" s="36"/>
      <c r="B364" s="29"/>
      <c r="C364" s="30" t="s">
        <v>8</v>
      </c>
      <c r="D364" s="31" t="s">
        <v>0</v>
      </c>
      <c r="E364" s="34">
        <v>0.265</v>
      </c>
      <c r="F364" s="32">
        <f>F359*E364</f>
        <v>10.39</v>
      </c>
      <c r="G364" s="258"/>
      <c r="H364" s="258"/>
      <c r="I364" s="258"/>
      <c r="J364" s="258"/>
      <c r="K364" s="258"/>
      <c r="L364" s="258"/>
      <c r="M364" s="259"/>
    </row>
    <row r="365" spans="1:13" s="119" customFormat="1" ht="15.75">
      <c r="A365" s="36"/>
      <c r="B365" s="49"/>
      <c r="C365" s="227" t="s">
        <v>285</v>
      </c>
      <c r="D365" s="49" t="s">
        <v>28</v>
      </c>
      <c r="E365" s="78"/>
      <c r="F365" s="44">
        <f>F363</f>
        <v>0.18</v>
      </c>
      <c r="G365" s="256"/>
      <c r="H365" s="256"/>
      <c r="I365" s="256"/>
      <c r="J365" s="256"/>
      <c r="K365" s="256"/>
      <c r="L365" s="256"/>
      <c r="M365" s="257"/>
    </row>
    <row r="366" spans="1:13" s="160" customFormat="1" ht="46.5">
      <c r="A366" s="82">
        <v>8</v>
      </c>
      <c r="B366" s="162" t="s">
        <v>130</v>
      </c>
      <c r="C366" s="208" t="s">
        <v>266</v>
      </c>
      <c r="D366" s="157" t="s">
        <v>40</v>
      </c>
      <c r="E366" s="157"/>
      <c r="F366" s="159">
        <v>0.66</v>
      </c>
      <c r="G366" s="262"/>
      <c r="H366" s="262"/>
      <c r="I366" s="262"/>
      <c r="J366" s="262"/>
      <c r="K366" s="262"/>
      <c r="L366" s="262"/>
      <c r="M366" s="263"/>
    </row>
    <row r="367" spans="1:13" s="119" customFormat="1" ht="15.75">
      <c r="A367" s="36"/>
      <c r="B367" s="29"/>
      <c r="C367" s="30" t="s">
        <v>4</v>
      </c>
      <c r="D367" s="31" t="s">
        <v>3</v>
      </c>
      <c r="E367" s="32">
        <v>9.52</v>
      </c>
      <c r="F367" s="32">
        <f>F366*E367</f>
        <v>6.28</v>
      </c>
      <c r="G367" s="258"/>
      <c r="H367" s="258"/>
      <c r="I367" s="258"/>
      <c r="J367" s="258"/>
      <c r="K367" s="258"/>
      <c r="L367" s="258"/>
      <c r="M367" s="259"/>
    </row>
    <row r="368" spans="1:13" s="119" customFormat="1" ht="15.75">
      <c r="A368" s="36"/>
      <c r="B368" s="29"/>
      <c r="C368" s="30" t="s">
        <v>7</v>
      </c>
      <c r="D368" s="31" t="s">
        <v>0</v>
      </c>
      <c r="E368" s="32">
        <v>1.22</v>
      </c>
      <c r="F368" s="32">
        <f>F366*E368</f>
        <v>0.81</v>
      </c>
      <c r="G368" s="258"/>
      <c r="H368" s="258"/>
      <c r="I368" s="258"/>
      <c r="J368" s="258"/>
      <c r="K368" s="258"/>
      <c r="L368" s="258"/>
      <c r="M368" s="259"/>
    </row>
    <row r="369" spans="1:13" s="119" customFormat="1" ht="15.75">
      <c r="A369" s="36"/>
      <c r="B369" s="29"/>
      <c r="C369" s="29" t="s">
        <v>5</v>
      </c>
      <c r="D369" s="31"/>
      <c r="E369" s="32"/>
      <c r="F369" s="32"/>
      <c r="G369" s="258"/>
      <c r="H369" s="258"/>
      <c r="I369" s="258"/>
      <c r="J369" s="258"/>
      <c r="K369" s="258"/>
      <c r="L369" s="258"/>
      <c r="M369" s="259"/>
    </row>
    <row r="370" spans="1:13" s="119" customFormat="1" ht="15.75">
      <c r="A370" s="36"/>
      <c r="B370" s="29"/>
      <c r="C370" s="30" t="s">
        <v>120</v>
      </c>
      <c r="D370" s="31" t="s">
        <v>40</v>
      </c>
      <c r="E370" s="32">
        <v>1.04</v>
      </c>
      <c r="F370" s="32">
        <f>F366*E370</f>
        <v>0.69</v>
      </c>
      <c r="G370" s="258"/>
      <c r="H370" s="258"/>
      <c r="I370" s="258"/>
      <c r="J370" s="258"/>
      <c r="K370" s="258"/>
      <c r="L370" s="258"/>
      <c r="M370" s="259"/>
    </row>
    <row r="371" spans="1:13" s="119" customFormat="1" ht="31.5">
      <c r="A371" s="36"/>
      <c r="B371" s="29"/>
      <c r="C371" s="30" t="s">
        <v>131</v>
      </c>
      <c r="D371" s="31" t="s">
        <v>72</v>
      </c>
      <c r="E371" s="32">
        <v>2.76</v>
      </c>
      <c r="F371" s="32">
        <f>F366*E371</f>
        <v>1.82</v>
      </c>
      <c r="G371" s="258"/>
      <c r="H371" s="258"/>
      <c r="I371" s="258"/>
      <c r="J371" s="258"/>
      <c r="K371" s="258"/>
      <c r="L371" s="258"/>
      <c r="M371" s="259"/>
    </row>
    <row r="372" spans="1:13" s="119" customFormat="1" ht="15.75">
      <c r="A372" s="36"/>
      <c r="B372" s="218"/>
      <c r="C372" s="174" t="s">
        <v>250</v>
      </c>
      <c r="D372" s="182" t="s">
        <v>40</v>
      </c>
      <c r="E372" s="176">
        <f>10.5*0.01</f>
        <v>0.105</v>
      </c>
      <c r="F372" s="176">
        <f>F366*E372</f>
        <v>0.069</v>
      </c>
      <c r="G372" s="258"/>
      <c r="H372" s="258"/>
      <c r="I372" s="258"/>
      <c r="J372" s="258"/>
      <c r="K372" s="258"/>
      <c r="L372" s="258"/>
      <c r="M372" s="259"/>
    </row>
    <row r="373" spans="1:13" s="119" customFormat="1" ht="31.5">
      <c r="A373" s="36"/>
      <c r="B373" s="29"/>
      <c r="C373" s="30" t="s">
        <v>121</v>
      </c>
      <c r="D373" s="31" t="s">
        <v>40</v>
      </c>
      <c r="E373" s="37">
        <v>0.025</v>
      </c>
      <c r="F373" s="37">
        <f>F366*E373</f>
        <v>0.017</v>
      </c>
      <c r="G373" s="258"/>
      <c r="H373" s="258"/>
      <c r="I373" s="258"/>
      <c r="J373" s="258"/>
      <c r="K373" s="258"/>
      <c r="L373" s="258"/>
      <c r="M373" s="259"/>
    </row>
    <row r="374" spans="1:13" s="119" customFormat="1" ht="15.75">
      <c r="A374" s="36"/>
      <c r="B374" s="29"/>
      <c r="C374" s="30" t="s">
        <v>8</v>
      </c>
      <c r="D374" s="31" t="s">
        <v>0</v>
      </c>
      <c r="E374" s="32">
        <v>1.69</v>
      </c>
      <c r="F374" s="32">
        <f>F366*E374</f>
        <v>1.12</v>
      </c>
      <c r="G374" s="258"/>
      <c r="H374" s="258"/>
      <c r="I374" s="258"/>
      <c r="J374" s="258"/>
      <c r="K374" s="258"/>
      <c r="L374" s="258"/>
      <c r="M374" s="259"/>
    </row>
    <row r="375" spans="1:13" s="160" customFormat="1" ht="31.5">
      <c r="A375" s="82"/>
      <c r="B375" s="79"/>
      <c r="C375" s="246" t="s">
        <v>292</v>
      </c>
      <c r="D375" s="79" t="s">
        <v>28</v>
      </c>
      <c r="E375" s="203">
        <v>2.4</v>
      </c>
      <c r="F375" s="204">
        <f>F370*E375</f>
        <v>1.66</v>
      </c>
      <c r="G375" s="266"/>
      <c r="H375" s="266"/>
      <c r="I375" s="266"/>
      <c r="J375" s="266"/>
      <c r="K375" s="266"/>
      <c r="L375" s="266"/>
      <c r="M375" s="267"/>
    </row>
    <row r="376" spans="1:13" s="160" customFormat="1" ht="31.5">
      <c r="A376" s="82">
        <v>9</v>
      </c>
      <c r="B376" s="162" t="s">
        <v>69</v>
      </c>
      <c r="C376" s="88" t="s">
        <v>208</v>
      </c>
      <c r="D376" s="207" t="s">
        <v>244</v>
      </c>
      <c r="E376" s="157"/>
      <c r="F376" s="204">
        <v>3</v>
      </c>
      <c r="G376" s="262"/>
      <c r="H376" s="262"/>
      <c r="I376" s="262"/>
      <c r="J376" s="262"/>
      <c r="K376" s="262"/>
      <c r="L376" s="262"/>
      <c r="M376" s="263"/>
    </row>
    <row r="377" spans="1:13" s="119" customFormat="1" ht="16.5">
      <c r="A377" s="42"/>
      <c r="B377" s="43"/>
      <c r="C377" s="30" t="s">
        <v>4</v>
      </c>
      <c r="D377" s="31" t="s">
        <v>3</v>
      </c>
      <c r="E377" s="33">
        <v>0.89</v>
      </c>
      <c r="F377" s="44">
        <f>F376*E377</f>
        <v>2.67</v>
      </c>
      <c r="G377" s="256"/>
      <c r="H377" s="256"/>
      <c r="I377" s="256"/>
      <c r="J377" s="256"/>
      <c r="K377" s="256"/>
      <c r="L377" s="256"/>
      <c r="M377" s="257"/>
    </row>
    <row r="378" spans="1:13" s="119" customFormat="1" ht="16.5">
      <c r="A378" s="42"/>
      <c r="B378" s="43"/>
      <c r="C378" s="30" t="s">
        <v>7</v>
      </c>
      <c r="D378" s="31" t="s">
        <v>0</v>
      </c>
      <c r="E378" s="32">
        <v>0.37</v>
      </c>
      <c r="F378" s="44">
        <f>F376*E378</f>
        <v>1.11</v>
      </c>
      <c r="G378" s="256"/>
      <c r="H378" s="256"/>
      <c r="I378" s="256"/>
      <c r="J378" s="256"/>
      <c r="K378" s="256"/>
      <c r="L378" s="256"/>
      <c r="M378" s="257"/>
    </row>
    <row r="379" spans="1:13" s="119" customFormat="1" ht="16.5">
      <c r="A379" s="42"/>
      <c r="B379" s="43"/>
      <c r="C379" s="29" t="s">
        <v>5</v>
      </c>
      <c r="D379" s="31"/>
      <c r="E379" s="44"/>
      <c r="F379" s="44"/>
      <c r="G379" s="256"/>
      <c r="H379" s="256"/>
      <c r="I379" s="256"/>
      <c r="J379" s="256"/>
      <c r="K379" s="256"/>
      <c r="L379" s="256"/>
      <c r="M379" s="257"/>
    </row>
    <row r="380" spans="1:13" s="119" customFormat="1" ht="16.5">
      <c r="A380" s="42"/>
      <c r="B380" s="43"/>
      <c r="C380" s="30" t="s">
        <v>34</v>
      </c>
      <c r="D380" s="31" t="s">
        <v>40</v>
      </c>
      <c r="E380" s="44">
        <v>1.15</v>
      </c>
      <c r="F380" s="44">
        <f>F376*E380</f>
        <v>3.45</v>
      </c>
      <c r="G380" s="256"/>
      <c r="H380" s="256"/>
      <c r="I380" s="256"/>
      <c r="J380" s="256"/>
      <c r="K380" s="256"/>
      <c r="L380" s="256"/>
      <c r="M380" s="257"/>
    </row>
    <row r="381" spans="1:13" s="119" customFormat="1" ht="16.5">
      <c r="A381" s="42"/>
      <c r="B381" s="43"/>
      <c r="C381" s="30" t="s">
        <v>8</v>
      </c>
      <c r="D381" s="31" t="s">
        <v>0</v>
      </c>
      <c r="E381" s="224">
        <v>0.02</v>
      </c>
      <c r="F381" s="44">
        <f>F376*E381</f>
        <v>0.06</v>
      </c>
      <c r="G381" s="256"/>
      <c r="H381" s="256"/>
      <c r="I381" s="256"/>
      <c r="J381" s="256"/>
      <c r="K381" s="256"/>
      <c r="L381" s="256"/>
      <c r="M381" s="257"/>
    </row>
    <row r="382" spans="1:13" s="160" customFormat="1" ht="31.5">
      <c r="A382" s="211"/>
      <c r="B382" s="79"/>
      <c r="C382" s="246" t="s">
        <v>287</v>
      </c>
      <c r="D382" s="79" t="s">
        <v>28</v>
      </c>
      <c r="E382" s="203">
        <v>1.6</v>
      </c>
      <c r="F382" s="204">
        <f>F380*E382</f>
        <v>5.52</v>
      </c>
      <c r="G382" s="266"/>
      <c r="H382" s="266"/>
      <c r="I382" s="266"/>
      <c r="J382" s="266"/>
      <c r="K382" s="266"/>
      <c r="L382" s="266"/>
      <c r="M382" s="267"/>
    </row>
    <row r="383" spans="1:13" s="119" customFormat="1" ht="47.25">
      <c r="A383" s="28"/>
      <c r="B383" s="31"/>
      <c r="C383" s="39" t="s">
        <v>193</v>
      </c>
      <c r="D383" s="31"/>
      <c r="E383" s="33"/>
      <c r="F383" s="32"/>
      <c r="G383" s="258"/>
      <c r="H383" s="258"/>
      <c r="I383" s="258"/>
      <c r="J383" s="258"/>
      <c r="K383" s="258"/>
      <c r="L383" s="258"/>
      <c r="M383" s="259"/>
    </row>
    <row r="384" spans="1:13" s="160" customFormat="1" ht="47.25">
      <c r="A384" s="82">
        <v>1</v>
      </c>
      <c r="B384" s="163" t="s">
        <v>44</v>
      </c>
      <c r="C384" s="88" t="s">
        <v>174</v>
      </c>
      <c r="D384" s="157" t="s">
        <v>40</v>
      </c>
      <c r="E384" s="158" t="s">
        <v>46</v>
      </c>
      <c r="F384" s="159">
        <v>26.1</v>
      </c>
      <c r="G384" s="260"/>
      <c r="H384" s="260"/>
      <c r="I384" s="260"/>
      <c r="J384" s="260"/>
      <c r="K384" s="260"/>
      <c r="L384" s="260"/>
      <c r="M384" s="261"/>
    </row>
    <row r="385" spans="1:13" s="119" customFormat="1" ht="15.75">
      <c r="A385" s="28"/>
      <c r="B385" s="31"/>
      <c r="C385" s="45" t="s">
        <v>45</v>
      </c>
      <c r="D385" s="31" t="s">
        <v>42</v>
      </c>
      <c r="E385" s="37">
        <v>0.02</v>
      </c>
      <c r="F385" s="32">
        <f>E385*F384</f>
        <v>0.52</v>
      </c>
      <c r="G385" s="258"/>
      <c r="H385" s="258"/>
      <c r="I385" s="258"/>
      <c r="J385" s="258"/>
      <c r="K385" s="258"/>
      <c r="L385" s="258"/>
      <c r="M385" s="259"/>
    </row>
    <row r="386" spans="1:13" s="119" customFormat="1" ht="31.5">
      <c r="A386" s="28"/>
      <c r="B386" s="31"/>
      <c r="C386" s="181" t="s">
        <v>241</v>
      </c>
      <c r="D386" s="31" t="s">
        <v>47</v>
      </c>
      <c r="E386" s="33">
        <v>0.0448</v>
      </c>
      <c r="F386" s="32">
        <f>E386*F384</f>
        <v>1.17</v>
      </c>
      <c r="G386" s="258"/>
      <c r="H386" s="258"/>
      <c r="I386" s="258"/>
      <c r="J386" s="258"/>
      <c r="K386" s="258"/>
      <c r="L386" s="258"/>
      <c r="M386" s="259"/>
    </row>
    <row r="387" spans="1:13" s="119" customFormat="1" ht="15.75">
      <c r="A387" s="28"/>
      <c r="B387" s="29"/>
      <c r="C387" s="45" t="s">
        <v>48</v>
      </c>
      <c r="D387" s="31" t="s">
        <v>0</v>
      </c>
      <c r="E387" s="34">
        <v>0.0021</v>
      </c>
      <c r="F387" s="32">
        <f>F384*E387</f>
        <v>0.05</v>
      </c>
      <c r="G387" s="258"/>
      <c r="H387" s="258"/>
      <c r="I387" s="258"/>
      <c r="J387" s="258"/>
      <c r="K387" s="258"/>
      <c r="L387" s="258"/>
      <c r="M387" s="259"/>
    </row>
    <row r="388" spans="1:248" s="119" customFormat="1" ht="15.75">
      <c r="A388" s="28"/>
      <c r="B388" s="189"/>
      <c r="C388" s="181" t="s">
        <v>240</v>
      </c>
      <c r="D388" s="182" t="s">
        <v>40</v>
      </c>
      <c r="E388" s="179">
        <f>0.05*0.001</f>
        <v>5E-05</v>
      </c>
      <c r="F388" s="183">
        <f>E388*F384</f>
        <v>0</v>
      </c>
      <c r="G388" s="258"/>
      <c r="H388" s="258"/>
      <c r="I388" s="258"/>
      <c r="J388" s="258"/>
      <c r="K388" s="258"/>
      <c r="L388" s="258"/>
      <c r="M388" s="259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</row>
    <row r="389" spans="1:13" s="160" customFormat="1" ht="31.5">
      <c r="A389" s="82">
        <v>2</v>
      </c>
      <c r="B389" s="155" t="s">
        <v>159</v>
      </c>
      <c r="C389" s="156" t="s">
        <v>160</v>
      </c>
      <c r="D389" s="157" t="s">
        <v>40</v>
      </c>
      <c r="E389" s="158" t="s">
        <v>46</v>
      </c>
      <c r="F389" s="159">
        <v>4.5</v>
      </c>
      <c r="G389" s="260"/>
      <c r="H389" s="260"/>
      <c r="I389" s="260"/>
      <c r="J389" s="260"/>
      <c r="K389" s="260"/>
      <c r="L389" s="260"/>
      <c r="M389" s="261"/>
    </row>
    <row r="390" spans="1:13" s="119" customFormat="1" ht="15.75">
      <c r="A390" s="28"/>
      <c r="B390" s="31"/>
      <c r="C390" s="45" t="s">
        <v>45</v>
      </c>
      <c r="D390" s="31" t="s">
        <v>106</v>
      </c>
      <c r="E390" s="33">
        <v>2.06</v>
      </c>
      <c r="F390" s="32">
        <f>F389*E390</f>
        <v>9.27</v>
      </c>
      <c r="G390" s="258"/>
      <c r="H390" s="258"/>
      <c r="I390" s="258"/>
      <c r="J390" s="258"/>
      <c r="K390" s="258"/>
      <c r="L390" s="258"/>
      <c r="M390" s="259"/>
    </row>
    <row r="391" spans="1:13" s="160" customFormat="1" ht="31.5">
      <c r="A391" s="82">
        <v>3</v>
      </c>
      <c r="B391" s="167" t="s">
        <v>229</v>
      </c>
      <c r="C391" s="156" t="s">
        <v>107</v>
      </c>
      <c r="D391" s="157" t="s">
        <v>40</v>
      </c>
      <c r="E391" s="158" t="s">
        <v>46</v>
      </c>
      <c r="F391" s="159">
        <f>F389</f>
        <v>4.5</v>
      </c>
      <c r="G391" s="260"/>
      <c r="H391" s="260"/>
      <c r="I391" s="260"/>
      <c r="J391" s="260"/>
      <c r="K391" s="260"/>
      <c r="L391" s="260"/>
      <c r="M391" s="261"/>
    </row>
    <row r="392" spans="1:13" s="119" customFormat="1" ht="15.75">
      <c r="A392" s="28"/>
      <c r="B392" s="31"/>
      <c r="C392" s="45" t="s">
        <v>45</v>
      </c>
      <c r="D392" s="31" t="s">
        <v>106</v>
      </c>
      <c r="E392" s="166">
        <v>1.54</v>
      </c>
      <c r="F392" s="32">
        <f>F391*E392</f>
        <v>6.93</v>
      </c>
      <c r="G392" s="258"/>
      <c r="H392" s="258"/>
      <c r="I392" s="258"/>
      <c r="J392" s="258"/>
      <c r="K392" s="258"/>
      <c r="L392" s="258"/>
      <c r="M392" s="259"/>
    </row>
    <row r="393" spans="1:13" s="160" customFormat="1" ht="31.5">
      <c r="A393" s="82">
        <v>4</v>
      </c>
      <c r="B393" s="80"/>
      <c r="C393" s="156" t="s">
        <v>162</v>
      </c>
      <c r="D393" s="157" t="s">
        <v>39</v>
      </c>
      <c r="E393" s="159">
        <v>1.95</v>
      </c>
      <c r="F393" s="159">
        <f>(F384+F391-F419)*E393</f>
        <v>50.9</v>
      </c>
      <c r="G393" s="260"/>
      <c r="H393" s="260"/>
      <c r="I393" s="260"/>
      <c r="J393" s="260"/>
      <c r="K393" s="260"/>
      <c r="L393" s="260"/>
      <c r="M393" s="261"/>
    </row>
    <row r="394" spans="1:13" s="160" customFormat="1" ht="31.5">
      <c r="A394" s="82">
        <v>5</v>
      </c>
      <c r="B394" s="162" t="s">
        <v>75</v>
      </c>
      <c r="C394" s="208" t="s">
        <v>247</v>
      </c>
      <c r="D394" s="157" t="s">
        <v>40</v>
      </c>
      <c r="E394" s="157"/>
      <c r="F394" s="159">
        <v>4.5</v>
      </c>
      <c r="G394" s="262"/>
      <c r="H394" s="262"/>
      <c r="I394" s="262"/>
      <c r="J394" s="262"/>
      <c r="K394" s="262"/>
      <c r="L394" s="262"/>
      <c r="M394" s="263"/>
    </row>
    <row r="395" spans="1:13" s="119" customFormat="1" ht="15.75">
      <c r="A395" s="36"/>
      <c r="B395" s="29"/>
      <c r="C395" s="30" t="s">
        <v>4</v>
      </c>
      <c r="D395" s="31" t="s">
        <v>3</v>
      </c>
      <c r="E395" s="32">
        <v>1.37</v>
      </c>
      <c r="F395" s="32">
        <f>F394*E395</f>
        <v>6.17</v>
      </c>
      <c r="G395" s="258"/>
      <c r="H395" s="258"/>
      <c r="I395" s="258"/>
      <c r="J395" s="258"/>
      <c r="K395" s="258"/>
      <c r="L395" s="258"/>
      <c r="M395" s="259"/>
    </row>
    <row r="396" spans="1:13" s="119" customFormat="1" ht="15.75">
      <c r="A396" s="36"/>
      <c r="B396" s="29"/>
      <c r="C396" s="30" t="s">
        <v>7</v>
      </c>
      <c r="D396" s="31" t="s">
        <v>0</v>
      </c>
      <c r="E396" s="37">
        <v>0.283</v>
      </c>
      <c r="F396" s="32">
        <f>F394*E396</f>
        <v>1.27</v>
      </c>
      <c r="G396" s="258"/>
      <c r="H396" s="258"/>
      <c r="I396" s="258"/>
      <c r="J396" s="258"/>
      <c r="K396" s="258"/>
      <c r="L396" s="258"/>
      <c r="M396" s="259"/>
    </row>
    <row r="397" spans="1:13" s="119" customFormat="1" ht="15.75">
      <c r="A397" s="36"/>
      <c r="B397" s="29"/>
      <c r="C397" s="29" t="s">
        <v>5</v>
      </c>
      <c r="D397" s="31"/>
      <c r="E397" s="32"/>
      <c r="F397" s="32"/>
      <c r="G397" s="258"/>
      <c r="H397" s="258"/>
      <c r="I397" s="258"/>
      <c r="J397" s="258"/>
      <c r="K397" s="258"/>
      <c r="L397" s="258"/>
      <c r="M397" s="259"/>
    </row>
    <row r="398" spans="1:13" s="119" customFormat="1" ht="15.75">
      <c r="A398" s="36"/>
      <c r="B398" s="29"/>
      <c r="C398" s="30" t="s">
        <v>194</v>
      </c>
      <c r="D398" s="31" t="s">
        <v>40</v>
      </c>
      <c r="E398" s="32">
        <v>1.02</v>
      </c>
      <c r="F398" s="32">
        <f>F394*E398</f>
        <v>4.59</v>
      </c>
      <c r="G398" s="258"/>
      <c r="H398" s="258"/>
      <c r="I398" s="258"/>
      <c r="J398" s="258"/>
      <c r="K398" s="258"/>
      <c r="L398" s="258"/>
      <c r="M398" s="259"/>
    </row>
    <row r="399" spans="1:13" s="119" customFormat="1" ht="15.75">
      <c r="A399" s="36"/>
      <c r="B399" s="29"/>
      <c r="C399" s="30" t="s">
        <v>8</v>
      </c>
      <c r="D399" s="31" t="s">
        <v>0</v>
      </c>
      <c r="E399" s="32">
        <v>0.62</v>
      </c>
      <c r="F399" s="32">
        <f>F394*E399</f>
        <v>2.79</v>
      </c>
      <c r="G399" s="258"/>
      <c r="H399" s="258"/>
      <c r="I399" s="258"/>
      <c r="J399" s="258"/>
      <c r="K399" s="258"/>
      <c r="L399" s="258"/>
      <c r="M399" s="259"/>
    </row>
    <row r="400" spans="1:13" s="160" customFormat="1" ht="31.5">
      <c r="A400" s="82"/>
      <c r="B400" s="79"/>
      <c r="C400" s="246" t="s">
        <v>281</v>
      </c>
      <c r="D400" s="79" t="s">
        <v>28</v>
      </c>
      <c r="E400" s="203">
        <v>2.4</v>
      </c>
      <c r="F400" s="204">
        <f>F398*E400</f>
        <v>11.02</v>
      </c>
      <c r="G400" s="266"/>
      <c r="H400" s="266"/>
      <c r="I400" s="266"/>
      <c r="J400" s="266"/>
      <c r="K400" s="266"/>
      <c r="L400" s="266"/>
      <c r="M400" s="267"/>
    </row>
    <row r="401" spans="1:13" s="160" customFormat="1" ht="31.5">
      <c r="A401" s="82">
        <v>6</v>
      </c>
      <c r="B401" s="239" t="s">
        <v>268</v>
      </c>
      <c r="C401" s="208" t="s">
        <v>124</v>
      </c>
      <c r="D401" s="207" t="s">
        <v>244</v>
      </c>
      <c r="E401" s="157"/>
      <c r="F401" s="204">
        <v>7.4</v>
      </c>
      <c r="G401" s="262"/>
      <c r="H401" s="262"/>
      <c r="I401" s="262"/>
      <c r="J401" s="262"/>
      <c r="K401" s="262"/>
      <c r="L401" s="262"/>
      <c r="M401" s="263"/>
    </row>
    <row r="402" spans="1:13" s="119" customFormat="1" ht="16.5">
      <c r="A402" s="42"/>
      <c r="B402" s="43"/>
      <c r="C402" s="30" t="s">
        <v>4</v>
      </c>
      <c r="D402" s="31" t="s">
        <v>3</v>
      </c>
      <c r="E402" s="224">
        <f>342*0.01</f>
        <v>3.42</v>
      </c>
      <c r="F402" s="44">
        <f>F401*E402</f>
        <v>25.31</v>
      </c>
      <c r="G402" s="256"/>
      <c r="H402" s="256"/>
      <c r="I402" s="256"/>
      <c r="J402" s="256"/>
      <c r="K402" s="256"/>
      <c r="L402" s="256"/>
      <c r="M402" s="257"/>
    </row>
    <row r="403" spans="1:13" s="119" customFormat="1" ht="31.5">
      <c r="A403" s="42"/>
      <c r="B403" s="43"/>
      <c r="C403" s="181" t="s">
        <v>269</v>
      </c>
      <c r="D403" s="31" t="s">
        <v>47</v>
      </c>
      <c r="E403" s="183">
        <f>113*0.01</f>
        <v>1.13</v>
      </c>
      <c r="F403" s="32">
        <f>E403*F401</f>
        <v>8.36</v>
      </c>
      <c r="G403" s="258"/>
      <c r="H403" s="258"/>
      <c r="I403" s="258"/>
      <c r="J403" s="258"/>
      <c r="K403" s="258"/>
      <c r="L403" s="258"/>
      <c r="M403" s="259"/>
    </row>
    <row r="404" spans="1:13" s="119" customFormat="1" ht="16.5">
      <c r="A404" s="42"/>
      <c r="B404" s="43"/>
      <c r="C404" s="29" t="s">
        <v>5</v>
      </c>
      <c r="D404" s="31"/>
      <c r="E404" s="44"/>
      <c r="F404" s="44"/>
      <c r="G404" s="256"/>
      <c r="H404" s="256"/>
      <c r="I404" s="256"/>
      <c r="J404" s="256"/>
      <c r="K404" s="256"/>
      <c r="L404" s="256"/>
      <c r="M404" s="257"/>
    </row>
    <row r="405" spans="1:13" s="119" customFormat="1" ht="16.5">
      <c r="A405" s="42"/>
      <c r="B405" s="43"/>
      <c r="C405" s="30" t="s">
        <v>125</v>
      </c>
      <c r="D405" s="133" t="s">
        <v>71</v>
      </c>
      <c r="E405" s="37"/>
      <c r="F405" s="32">
        <v>10</v>
      </c>
      <c r="G405" s="258"/>
      <c r="H405" s="258"/>
      <c r="I405" s="258"/>
      <c r="J405" s="258"/>
      <c r="K405" s="258"/>
      <c r="L405" s="258"/>
      <c r="M405" s="259"/>
    </row>
    <row r="406" spans="1:13" s="119" customFormat="1" ht="18">
      <c r="A406" s="42"/>
      <c r="B406" s="43"/>
      <c r="C406" s="30" t="s">
        <v>126</v>
      </c>
      <c r="D406" s="133" t="s">
        <v>27</v>
      </c>
      <c r="E406" s="178">
        <f>9.2*0.01</f>
        <v>0.092</v>
      </c>
      <c r="F406" s="32">
        <f>F401*E406</f>
        <v>0.68</v>
      </c>
      <c r="G406" s="258"/>
      <c r="H406" s="258"/>
      <c r="I406" s="258"/>
      <c r="J406" s="258"/>
      <c r="K406" s="258"/>
      <c r="L406" s="258"/>
      <c r="M406" s="259"/>
    </row>
    <row r="407" spans="1:13" s="119" customFormat="1" ht="18">
      <c r="A407" s="42"/>
      <c r="B407" s="43"/>
      <c r="C407" s="30" t="s">
        <v>255</v>
      </c>
      <c r="D407" s="133" t="s">
        <v>27</v>
      </c>
      <c r="E407" s="178">
        <f>1.93*0.01</f>
        <v>0.0193</v>
      </c>
      <c r="F407" s="32">
        <f>F401*E407</f>
        <v>0.14</v>
      </c>
      <c r="G407" s="258"/>
      <c r="H407" s="258"/>
      <c r="I407" s="258"/>
      <c r="J407" s="258"/>
      <c r="K407" s="258"/>
      <c r="L407" s="258"/>
      <c r="M407" s="259"/>
    </row>
    <row r="408" spans="1:13" s="160" customFormat="1" ht="47.25">
      <c r="A408" s="82"/>
      <c r="B408" s="79"/>
      <c r="C408" s="246" t="s">
        <v>296</v>
      </c>
      <c r="D408" s="79" t="s">
        <v>28</v>
      </c>
      <c r="E408" s="203">
        <v>2.5</v>
      </c>
      <c r="F408" s="204">
        <f>F401*E408</f>
        <v>18.5</v>
      </c>
      <c r="G408" s="266"/>
      <c r="H408" s="266"/>
      <c r="I408" s="266"/>
      <c r="J408" s="266"/>
      <c r="K408" s="266"/>
      <c r="L408" s="266"/>
      <c r="M408" s="267"/>
    </row>
    <row r="409" spans="1:13" s="160" customFormat="1" ht="31.5">
      <c r="A409" s="82"/>
      <c r="B409" s="79"/>
      <c r="C409" s="246" t="s">
        <v>284</v>
      </c>
      <c r="D409" s="79" t="s">
        <v>28</v>
      </c>
      <c r="E409" s="203"/>
      <c r="F409" s="204">
        <f>F407</f>
        <v>0.14</v>
      </c>
      <c r="G409" s="266"/>
      <c r="H409" s="266"/>
      <c r="I409" s="266"/>
      <c r="J409" s="266"/>
      <c r="K409" s="266"/>
      <c r="L409" s="266"/>
      <c r="M409" s="267"/>
    </row>
    <row r="410" spans="1:13" s="160" customFormat="1" ht="15.75">
      <c r="A410" s="82">
        <v>7</v>
      </c>
      <c r="B410" s="162" t="s">
        <v>70</v>
      </c>
      <c r="C410" s="208" t="s">
        <v>127</v>
      </c>
      <c r="D410" s="207" t="s">
        <v>39</v>
      </c>
      <c r="E410" s="157"/>
      <c r="F410" s="203">
        <f>F414+F415+F416</f>
        <v>1.8</v>
      </c>
      <c r="G410" s="262"/>
      <c r="H410" s="262"/>
      <c r="I410" s="262"/>
      <c r="J410" s="262"/>
      <c r="K410" s="262"/>
      <c r="L410" s="262"/>
      <c r="M410" s="263"/>
    </row>
    <row r="411" spans="1:13" s="119" customFormat="1" ht="16.5">
      <c r="A411" s="42"/>
      <c r="B411" s="43"/>
      <c r="C411" s="30" t="s">
        <v>4</v>
      </c>
      <c r="D411" s="31" t="s">
        <v>25</v>
      </c>
      <c r="E411" s="32">
        <v>37.4</v>
      </c>
      <c r="F411" s="32">
        <f>F410*E411</f>
        <v>67.32</v>
      </c>
      <c r="G411" s="258"/>
      <c r="H411" s="258"/>
      <c r="I411" s="258"/>
      <c r="J411" s="258"/>
      <c r="K411" s="258"/>
      <c r="L411" s="258"/>
      <c r="M411" s="259"/>
    </row>
    <row r="412" spans="1:13" s="119" customFormat="1" ht="16.5">
      <c r="A412" s="42"/>
      <c r="B412" s="43"/>
      <c r="C412" s="30" t="s">
        <v>7</v>
      </c>
      <c r="D412" s="31" t="s">
        <v>32</v>
      </c>
      <c r="E412" s="32">
        <v>6.32</v>
      </c>
      <c r="F412" s="32">
        <f>F410*E412</f>
        <v>11.38</v>
      </c>
      <c r="G412" s="258"/>
      <c r="H412" s="258"/>
      <c r="I412" s="258"/>
      <c r="J412" s="258"/>
      <c r="K412" s="258"/>
      <c r="L412" s="258"/>
      <c r="M412" s="259"/>
    </row>
    <row r="413" spans="1:13" s="119" customFormat="1" ht="16.5">
      <c r="A413" s="42"/>
      <c r="B413" s="43"/>
      <c r="C413" s="29" t="s">
        <v>5</v>
      </c>
      <c r="D413" s="31"/>
      <c r="E413" s="32"/>
      <c r="F413" s="32"/>
      <c r="G413" s="258"/>
      <c r="H413" s="258"/>
      <c r="I413" s="258"/>
      <c r="J413" s="258"/>
      <c r="K413" s="258"/>
      <c r="L413" s="258"/>
      <c r="M413" s="259"/>
    </row>
    <row r="414" spans="1:13" s="119" customFormat="1" ht="16.5">
      <c r="A414" s="42"/>
      <c r="B414" s="43"/>
      <c r="C414" s="30" t="s">
        <v>195</v>
      </c>
      <c r="D414" s="31" t="s">
        <v>28</v>
      </c>
      <c r="E414" s="32"/>
      <c r="F414" s="37">
        <v>0.6</v>
      </c>
      <c r="G414" s="258"/>
      <c r="H414" s="258"/>
      <c r="I414" s="258"/>
      <c r="J414" s="258"/>
      <c r="K414" s="258"/>
      <c r="L414" s="258"/>
      <c r="M414" s="259"/>
    </row>
    <row r="415" spans="1:13" s="119" customFormat="1" ht="16.5">
      <c r="A415" s="42"/>
      <c r="B415" s="43"/>
      <c r="C415" s="30" t="s">
        <v>196</v>
      </c>
      <c r="D415" s="31" t="s">
        <v>28</v>
      </c>
      <c r="E415" s="32"/>
      <c r="F415" s="37">
        <v>0.2</v>
      </c>
      <c r="G415" s="258"/>
      <c r="H415" s="258"/>
      <c r="I415" s="258"/>
      <c r="J415" s="258"/>
      <c r="K415" s="258"/>
      <c r="L415" s="258"/>
      <c r="M415" s="259"/>
    </row>
    <row r="416" spans="1:13" s="119" customFormat="1" ht="16.5">
      <c r="A416" s="42"/>
      <c r="B416" s="43"/>
      <c r="C416" s="30" t="s">
        <v>197</v>
      </c>
      <c r="D416" s="31" t="s">
        <v>28</v>
      </c>
      <c r="E416" s="32"/>
      <c r="F416" s="37">
        <v>1</v>
      </c>
      <c r="G416" s="258"/>
      <c r="H416" s="258"/>
      <c r="I416" s="258"/>
      <c r="J416" s="258"/>
      <c r="K416" s="258"/>
      <c r="L416" s="258"/>
      <c r="M416" s="259"/>
    </row>
    <row r="417" spans="1:13" s="119" customFormat="1" ht="16.5">
      <c r="A417" s="42"/>
      <c r="B417" s="43"/>
      <c r="C417" s="30" t="s">
        <v>8</v>
      </c>
      <c r="D417" s="31" t="s">
        <v>32</v>
      </c>
      <c r="E417" s="32">
        <v>7.63</v>
      </c>
      <c r="F417" s="32">
        <f>F410*E417</f>
        <v>13.73</v>
      </c>
      <c r="G417" s="258"/>
      <c r="H417" s="258"/>
      <c r="I417" s="258"/>
      <c r="J417" s="258"/>
      <c r="K417" s="258"/>
      <c r="L417" s="258"/>
      <c r="M417" s="259"/>
    </row>
    <row r="418" spans="1:13" s="160" customFormat="1" ht="31.5">
      <c r="A418" s="210"/>
      <c r="B418" s="79"/>
      <c r="C418" s="246" t="s">
        <v>289</v>
      </c>
      <c r="D418" s="79" t="s">
        <v>28</v>
      </c>
      <c r="E418" s="203"/>
      <c r="F418" s="203">
        <f>F410</f>
        <v>1.8</v>
      </c>
      <c r="G418" s="266"/>
      <c r="H418" s="266"/>
      <c r="I418" s="266"/>
      <c r="J418" s="266"/>
      <c r="K418" s="266"/>
      <c r="L418" s="266"/>
      <c r="M418" s="267"/>
    </row>
    <row r="419" spans="1:13" s="160" customFormat="1" ht="47.25">
      <c r="A419" s="82">
        <v>8</v>
      </c>
      <c r="B419" s="155" t="s">
        <v>211</v>
      </c>
      <c r="C419" s="156" t="s">
        <v>198</v>
      </c>
      <c r="D419" s="157" t="s">
        <v>40</v>
      </c>
      <c r="E419" s="158" t="s">
        <v>46</v>
      </c>
      <c r="F419" s="159">
        <v>4.5</v>
      </c>
      <c r="G419" s="260"/>
      <c r="H419" s="260"/>
      <c r="I419" s="260"/>
      <c r="J419" s="260"/>
      <c r="K419" s="260"/>
      <c r="L419" s="260"/>
      <c r="M419" s="261"/>
    </row>
    <row r="420" spans="1:13" s="119" customFormat="1" ht="15.75">
      <c r="A420" s="28"/>
      <c r="B420" s="31"/>
      <c r="C420" s="45" t="s">
        <v>45</v>
      </c>
      <c r="D420" s="31" t="s">
        <v>106</v>
      </c>
      <c r="E420" s="33">
        <v>1.21</v>
      </c>
      <c r="F420" s="32">
        <f>F419*E420</f>
        <v>5.45</v>
      </c>
      <c r="G420" s="258"/>
      <c r="H420" s="258"/>
      <c r="I420" s="258"/>
      <c r="J420" s="258"/>
      <c r="K420" s="258"/>
      <c r="L420" s="258"/>
      <c r="M420" s="259"/>
    </row>
    <row r="421" spans="1:248" s="119" customFormat="1" ht="31.5">
      <c r="A421" s="225" t="s">
        <v>260</v>
      </c>
      <c r="B421" s="226" t="s">
        <v>257</v>
      </c>
      <c r="C421" s="227" t="s">
        <v>258</v>
      </c>
      <c r="D421" s="182" t="s">
        <v>40</v>
      </c>
      <c r="E421" s="166"/>
      <c r="F421" s="228">
        <f>F419</f>
        <v>4.5</v>
      </c>
      <c r="G421" s="258"/>
      <c r="H421" s="258"/>
      <c r="I421" s="258"/>
      <c r="J421" s="258"/>
      <c r="K421" s="258"/>
      <c r="L421" s="258"/>
      <c r="M421" s="261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</row>
    <row r="422" spans="1:248" s="119" customFormat="1" ht="15.75">
      <c r="A422" s="225"/>
      <c r="B422" s="229"/>
      <c r="C422" s="181" t="s">
        <v>45</v>
      </c>
      <c r="D422" s="182" t="s">
        <v>42</v>
      </c>
      <c r="E422" s="178">
        <f>13.4*0.01</f>
        <v>0.134</v>
      </c>
      <c r="F422" s="183">
        <f>E422*F421</f>
        <v>0.6</v>
      </c>
      <c r="G422" s="258"/>
      <c r="H422" s="258"/>
      <c r="I422" s="258"/>
      <c r="J422" s="258"/>
      <c r="K422" s="258"/>
      <c r="L422" s="258"/>
      <c r="M422" s="259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</row>
    <row r="423" spans="1:248" s="119" customFormat="1" ht="15.75">
      <c r="A423" s="225"/>
      <c r="B423" s="229"/>
      <c r="C423" s="181" t="s">
        <v>259</v>
      </c>
      <c r="D423" s="182" t="s">
        <v>47</v>
      </c>
      <c r="E423" s="166">
        <f>13*0.01</f>
        <v>0.13</v>
      </c>
      <c r="F423" s="183">
        <f>E423*F421</f>
        <v>0.59</v>
      </c>
      <c r="G423" s="258"/>
      <c r="H423" s="258"/>
      <c r="I423" s="258"/>
      <c r="J423" s="258"/>
      <c r="K423" s="258"/>
      <c r="L423" s="258"/>
      <c r="M423" s="259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</row>
    <row r="424" spans="1:13" s="160" customFormat="1" ht="63">
      <c r="A424" s="82">
        <v>9</v>
      </c>
      <c r="B424" s="162" t="s">
        <v>69</v>
      </c>
      <c r="C424" s="88" t="s">
        <v>199</v>
      </c>
      <c r="D424" s="207" t="s">
        <v>244</v>
      </c>
      <c r="E424" s="157"/>
      <c r="F424" s="204">
        <v>0.7</v>
      </c>
      <c r="G424" s="262"/>
      <c r="H424" s="262"/>
      <c r="I424" s="262"/>
      <c r="J424" s="262"/>
      <c r="K424" s="262"/>
      <c r="L424" s="262"/>
      <c r="M424" s="263"/>
    </row>
    <row r="425" spans="1:13" s="119" customFormat="1" ht="16.5">
      <c r="A425" s="42"/>
      <c r="B425" s="43"/>
      <c r="C425" s="30" t="s">
        <v>4</v>
      </c>
      <c r="D425" s="31" t="s">
        <v>3</v>
      </c>
      <c r="E425" s="33">
        <v>0.89</v>
      </c>
      <c r="F425" s="44">
        <f>F424*E425</f>
        <v>0.62</v>
      </c>
      <c r="G425" s="256"/>
      <c r="H425" s="256"/>
      <c r="I425" s="256"/>
      <c r="J425" s="256"/>
      <c r="K425" s="256"/>
      <c r="L425" s="256"/>
      <c r="M425" s="257"/>
    </row>
    <row r="426" spans="1:13" s="119" customFormat="1" ht="16.5">
      <c r="A426" s="42"/>
      <c r="B426" s="43"/>
      <c r="C426" s="30" t="s">
        <v>7</v>
      </c>
      <c r="D426" s="31" t="s">
        <v>0</v>
      </c>
      <c r="E426" s="32">
        <v>0.37</v>
      </c>
      <c r="F426" s="44">
        <f>F424*E426</f>
        <v>0.26</v>
      </c>
      <c r="G426" s="256"/>
      <c r="H426" s="256"/>
      <c r="I426" s="256"/>
      <c r="J426" s="256"/>
      <c r="K426" s="256"/>
      <c r="L426" s="256"/>
      <c r="M426" s="257"/>
    </row>
    <row r="427" spans="1:13" s="119" customFormat="1" ht="16.5">
      <c r="A427" s="42"/>
      <c r="B427" s="43"/>
      <c r="C427" s="29" t="s">
        <v>5</v>
      </c>
      <c r="D427" s="31"/>
      <c r="E427" s="44"/>
      <c r="F427" s="44"/>
      <c r="G427" s="256"/>
      <c r="H427" s="256"/>
      <c r="I427" s="256"/>
      <c r="J427" s="256"/>
      <c r="K427" s="256"/>
      <c r="L427" s="256"/>
      <c r="M427" s="257"/>
    </row>
    <row r="428" spans="1:13" s="119" customFormat="1" ht="16.5">
      <c r="A428" s="42"/>
      <c r="B428" s="43"/>
      <c r="C428" s="30" t="s">
        <v>34</v>
      </c>
      <c r="D428" s="31" t="s">
        <v>40</v>
      </c>
      <c r="E428" s="44">
        <v>1.15</v>
      </c>
      <c r="F428" s="44">
        <f>F424*E428</f>
        <v>0.81</v>
      </c>
      <c r="G428" s="256"/>
      <c r="H428" s="256"/>
      <c r="I428" s="256"/>
      <c r="J428" s="256"/>
      <c r="K428" s="256"/>
      <c r="L428" s="256"/>
      <c r="M428" s="257"/>
    </row>
    <row r="429" spans="1:13" s="119" customFormat="1" ht="16.5">
      <c r="A429" s="42"/>
      <c r="B429" s="43"/>
      <c r="C429" s="30" t="s">
        <v>8</v>
      </c>
      <c r="D429" s="31" t="s">
        <v>0</v>
      </c>
      <c r="E429" s="224">
        <v>0.02</v>
      </c>
      <c r="F429" s="44">
        <f>F424*E429</f>
        <v>0.01</v>
      </c>
      <c r="G429" s="256"/>
      <c r="H429" s="256"/>
      <c r="I429" s="256"/>
      <c r="J429" s="256"/>
      <c r="K429" s="256"/>
      <c r="L429" s="256"/>
      <c r="M429" s="257"/>
    </row>
    <row r="430" spans="1:13" s="160" customFormat="1" ht="31.5">
      <c r="A430" s="82"/>
      <c r="B430" s="79"/>
      <c r="C430" s="246" t="s">
        <v>287</v>
      </c>
      <c r="D430" s="79" t="s">
        <v>39</v>
      </c>
      <c r="E430" s="203">
        <v>1.6</v>
      </c>
      <c r="F430" s="204">
        <f>F428*E430</f>
        <v>1.3</v>
      </c>
      <c r="G430" s="266"/>
      <c r="H430" s="266"/>
      <c r="I430" s="266"/>
      <c r="J430" s="266"/>
      <c r="K430" s="266"/>
      <c r="L430" s="266"/>
      <c r="M430" s="267"/>
    </row>
    <row r="431" spans="1:13" s="119" customFormat="1" ht="15.75">
      <c r="A431" s="28"/>
      <c r="B431" s="29"/>
      <c r="C431" s="39" t="s">
        <v>212</v>
      </c>
      <c r="D431" s="31"/>
      <c r="E431" s="32"/>
      <c r="F431" s="32"/>
      <c r="G431" s="258"/>
      <c r="H431" s="258"/>
      <c r="I431" s="258"/>
      <c r="J431" s="258"/>
      <c r="K431" s="258"/>
      <c r="L431" s="258"/>
      <c r="M431" s="259"/>
    </row>
    <row r="432" spans="1:13" s="160" customFormat="1" ht="47.25">
      <c r="A432" s="82">
        <v>1</v>
      </c>
      <c r="B432" s="163" t="s">
        <v>44</v>
      </c>
      <c r="C432" s="88" t="s">
        <v>174</v>
      </c>
      <c r="D432" s="157" t="s">
        <v>40</v>
      </c>
      <c r="E432" s="158" t="s">
        <v>46</v>
      </c>
      <c r="F432" s="159">
        <v>8.9</v>
      </c>
      <c r="G432" s="260"/>
      <c r="H432" s="260"/>
      <c r="I432" s="260"/>
      <c r="J432" s="260"/>
      <c r="K432" s="260"/>
      <c r="L432" s="260"/>
      <c r="M432" s="261"/>
    </row>
    <row r="433" spans="1:13" s="119" customFormat="1" ht="15.75">
      <c r="A433" s="28"/>
      <c r="B433" s="31"/>
      <c r="C433" s="45" t="s">
        <v>45</v>
      </c>
      <c r="D433" s="31" t="s">
        <v>42</v>
      </c>
      <c r="E433" s="37">
        <v>0.02</v>
      </c>
      <c r="F433" s="32">
        <f>E433*F432</f>
        <v>0.18</v>
      </c>
      <c r="G433" s="258"/>
      <c r="H433" s="258"/>
      <c r="I433" s="258"/>
      <c r="J433" s="258"/>
      <c r="K433" s="258"/>
      <c r="L433" s="258"/>
      <c r="M433" s="259"/>
    </row>
    <row r="434" spans="1:13" s="119" customFormat="1" ht="31.5">
      <c r="A434" s="28"/>
      <c r="B434" s="31"/>
      <c r="C434" s="181" t="s">
        <v>241</v>
      </c>
      <c r="D434" s="31" t="s">
        <v>47</v>
      </c>
      <c r="E434" s="33">
        <v>0.0448</v>
      </c>
      <c r="F434" s="32">
        <f>E434*F432</f>
        <v>0.4</v>
      </c>
      <c r="G434" s="258"/>
      <c r="H434" s="258"/>
      <c r="I434" s="258"/>
      <c r="J434" s="258"/>
      <c r="K434" s="258"/>
      <c r="L434" s="258"/>
      <c r="M434" s="259"/>
    </row>
    <row r="435" spans="1:13" s="119" customFormat="1" ht="15.75">
      <c r="A435" s="28"/>
      <c r="B435" s="29"/>
      <c r="C435" s="45" t="s">
        <v>48</v>
      </c>
      <c r="D435" s="31" t="s">
        <v>0</v>
      </c>
      <c r="E435" s="34">
        <v>0.0021</v>
      </c>
      <c r="F435" s="32">
        <f>F432*E435</f>
        <v>0.02</v>
      </c>
      <c r="G435" s="258"/>
      <c r="H435" s="258"/>
      <c r="I435" s="258"/>
      <c r="J435" s="258"/>
      <c r="K435" s="258"/>
      <c r="L435" s="258"/>
      <c r="M435" s="259"/>
    </row>
    <row r="436" spans="1:248" s="119" customFormat="1" ht="15.75">
      <c r="A436" s="28"/>
      <c r="B436" s="189"/>
      <c r="C436" s="181" t="s">
        <v>240</v>
      </c>
      <c r="D436" s="182" t="s">
        <v>40</v>
      </c>
      <c r="E436" s="179">
        <f>0.04*0.001</f>
        <v>4E-05</v>
      </c>
      <c r="F436" s="183">
        <f>E436*F432</f>
        <v>0</v>
      </c>
      <c r="G436" s="258"/>
      <c r="H436" s="258"/>
      <c r="I436" s="258"/>
      <c r="J436" s="258"/>
      <c r="K436" s="258"/>
      <c r="L436" s="258"/>
      <c r="M436" s="259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</row>
    <row r="437" spans="1:13" s="160" customFormat="1" ht="31.5">
      <c r="A437" s="82">
        <v>2</v>
      </c>
      <c r="B437" s="155" t="s">
        <v>159</v>
      </c>
      <c r="C437" s="156" t="s">
        <v>160</v>
      </c>
      <c r="D437" s="157" t="s">
        <v>40</v>
      </c>
      <c r="E437" s="158" t="s">
        <v>46</v>
      </c>
      <c r="F437" s="159">
        <v>1</v>
      </c>
      <c r="G437" s="260"/>
      <c r="H437" s="260"/>
      <c r="I437" s="260"/>
      <c r="J437" s="260"/>
      <c r="K437" s="260"/>
      <c r="L437" s="260"/>
      <c r="M437" s="261"/>
    </row>
    <row r="438" spans="1:13" s="119" customFormat="1" ht="15.75">
      <c r="A438" s="28"/>
      <c r="B438" s="31"/>
      <c r="C438" s="45" t="s">
        <v>45</v>
      </c>
      <c r="D438" s="31" t="s">
        <v>106</v>
      </c>
      <c r="E438" s="33">
        <v>2.06</v>
      </c>
      <c r="F438" s="32">
        <f>F437*E438</f>
        <v>2.06</v>
      </c>
      <c r="G438" s="258"/>
      <c r="H438" s="258"/>
      <c r="I438" s="258"/>
      <c r="J438" s="258"/>
      <c r="K438" s="258"/>
      <c r="L438" s="258"/>
      <c r="M438" s="259"/>
    </row>
    <row r="439" spans="1:13" s="160" customFormat="1" ht="31.5">
      <c r="A439" s="82">
        <v>3</v>
      </c>
      <c r="B439" s="167" t="s">
        <v>229</v>
      </c>
      <c r="C439" s="156" t="s">
        <v>107</v>
      </c>
      <c r="D439" s="157" t="s">
        <v>40</v>
      </c>
      <c r="E439" s="158" t="s">
        <v>46</v>
      </c>
      <c r="F439" s="159">
        <f>F437</f>
        <v>1</v>
      </c>
      <c r="G439" s="260"/>
      <c r="H439" s="260"/>
      <c r="I439" s="260"/>
      <c r="J439" s="260"/>
      <c r="K439" s="260"/>
      <c r="L439" s="260"/>
      <c r="M439" s="261"/>
    </row>
    <row r="440" spans="1:13" s="119" customFormat="1" ht="15.75">
      <c r="A440" s="28"/>
      <c r="B440" s="31"/>
      <c r="C440" s="45" t="s">
        <v>45</v>
      </c>
      <c r="D440" s="31" t="s">
        <v>106</v>
      </c>
      <c r="E440" s="166">
        <v>1.54</v>
      </c>
      <c r="F440" s="32">
        <f>F439*E440</f>
        <v>1.54</v>
      </c>
      <c r="G440" s="258"/>
      <c r="H440" s="258"/>
      <c r="I440" s="258"/>
      <c r="J440" s="258"/>
      <c r="K440" s="258"/>
      <c r="L440" s="258"/>
      <c r="M440" s="259"/>
    </row>
    <row r="441" spans="1:13" s="160" customFormat="1" ht="31.5">
      <c r="A441" s="82">
        <v>4</v>
      </c>
      <c r="B441" s="80"/>
      <c r="C441" s="185" t="s">
        <v>162</v>
      </c>
      <c r="D441" s="157" t="s">
        <v>39</v>
      </c>
      <c r="E441" s="159">
        <v>1.95</v>
      </c>
      <c r="F441" s="159">
        <f>(F432+F439)*E441</f>
        <v>19.31</v>
      </c>
      <c r="G441" s="260"/>
      <c r="H441" s="260"/>
      <c r="I441" s="260"/>
      <c r="J441" s="260"/>
      <c r="K441" s="260"/>
      <c r="L441" s="260"/>
      <c r="M441" s="261"/>
    </row>
    <row r="442" spans="1:13" s="160" customFormat="1" ht="63">
      <c r="A442" s="82">
        <v>5</v>
      </c>
      <c r="B442" s="202" t="s">
        <v>49</v>
      </c>
      <c r="C442" s="156" t="s">
        <v>202</v>
      </c>
      <c r="D442" s="80" t="s">
        <v>40</v>
      </c>
      <c r="E442" s="164"/>
      <c r="F442" s="159">
        <v>9.5</v>
      </c>
      <c r="G442" s="264"/>
      <c r="H442" s="264"/>
      <c r="I442" s="264"/>
      <c r="J442" s="264"/>
      <c r="K442" s="264"/>
      <c r="L442" s="264"/>
      <c r="M442" s="265"/>
    </row>
    <row r="443" spans="1:13" s="119" customFormat="1" ht="15.75">
      <c r="A443" s="81"/>
      <c r="B443" s="128"/>
      <c r="C443" s="129" t="s">
        <v>50</v>
      </c>
      <c r="D443" s="127" t="s">
        <v>3</v>
      </c>
      <c r="E443" s="37">
        <v>0.15</v>
      </c>
      <c r="F443" s="32">
        <f>F442*E443</f>
        <v>1.43</v>
      </c>
      <c r="G443" s="258"/>
      <c r="H443" s="258"/>
      <c r="I443" s="258"/>
      <c r="J443" s="258"/>
      <c r="K443" s="258"/>
      <c r="L443" s="258"/>
      <c r="M443" s="259"/>
    </row>
    <row r="444" spans="1:13" s="119" customFormat="1" ht="31.5">
      <c r="A444" s="81"/>
      <c r="B444" s="128"/>
      <c r="C444" s="174" t="s">
        <v>230</v>
      </c>
      <c r="D444" s="127" t="s">
        <v>52</v>
      </c>
      <c r="E444" s="34">
        <v>0.0216</v>
      </c>
      <c r="F444" s="32">
        <f>F442*E444</f>
        <v>0.21</v>
      </c>
      <c r="G444" s="258"/>
      <c r="H444" s="258"/>
      <c r="I444" s="258"/>
      <c r="J444" s="258"/>
      <c r="K444" s="258"/>
      <c r="L444" s="258"/>
      <c r="M444" s="259"/>
    </row>
    <row r="445" spans="1:13" s="119" customFormat="1" ht="31.5">
      <c r="A445" s="81"/>
      <c r="B445" s="128"/>
      <c r="C445" s="206" t="s">
        <v>243</v>
      </c>
      <c r="D445" s="127" t="s">
        <v>52</v>
      </c>
      <c r="E445" s="34">
        <v>0.0273</v>
      </c>
      <c r="F445" s="183">
        <f>F442*E445</f>
        <v>0.26</v>
      </c>
      <c r="G445" s="258"/>
      <c r="H445" s="258"/>
      <c r="I445" s="258"/>
      <c r="J445" s="258"/>
      <c r="K445" s="258"/>
      <c r="L445" s="258"/>
      <c r="M445" s="259"/>
    </row>
    <row r="446" spans="1:13" s="119" customFormat="1" ht="31.5">
      <c r="A446" s="81"/>
      <c r="B446" s="128"/>
      <c r="C446" s="129" t="s">
        <v>53</v>
      </c>
      <c r="D446" s="127" t="s">
        <v>52</v>
      </c>
      <c r="E446" s="34">
        <v>0.0097</v>
      </c>
      <c r="F446" s="32">
        <f>F442*E446</f>
        <v>0.09</v>
      </c>
      <c r="G446" s="258"/>
      <c r="H446" s="258"/>
      <c r="I446" s="258"/>
      <c r="J446" s="258"/>
      <c r="K446" s="258"/>
      <c r="L446" s="258"/>
      <c r="M446" s="259"/>
    </row>
    <row r="447" spans="1:13" s="119" customFormat="1" ht="15.75">
      <c r="A447" s="81"/>
      <c r="B447" s="128"/>
      <c r="C447" s="29" t="s">
        <v>5</v>
      </c>
      <c r="D447" s="127"/>
      <c r="E447" s="34"/>
      <c r="F447" s="32"/>
      <c r="G447" s="258"/>
      <c r="H447" s="258"/>
      <c r="I447" s="258"/>
      <c r="J447" s="258"/>
      <c r="K447" s="258"/>
      <c r="L447" s="258"/>
      <c r="M447" s="259"/>
    </row>
    <row r="448" spans="1:13" s="119" customFormat="1" ht="15.75">
      <c r="A448" s="81"/>
      <c r="B448" s="128"/>
      <c r="C448" s="129" t="s">
        <v>34</v>
      </c>
      <c r="D448" s="127" t="s">
        <v>40</v>
      </c>
      <c r="E448" s="32">
        <v>1.22</v>
      </c>
      <c r="F448" s="32">
        <f>F442*E448</f>
        <v>11.59</v>
      </c>
      <c r="G448" s="258"/>
      <c r="H448" s="258"/>
      <c r="I448" s="258"/>
      <c r="J448" s="258"/>
      <c r="K448" s="258"/>
      <c r="L448" s="258"/>
      <c r="M448" s="259"/>
    </row>
    <row r="449" spans="1:13" s="119" customFormat="1" ht="15.75">
      <c r="A449" s="81"/>
      <c r="B449" s="128"/>
      <c r="C449" s="129" t="s">
        <v>6</v>
      </c>
      <c r="D449" s="127" t="s">
        <v>40</v>
      </c>
      <c r="E449" s="37">
        <v>0.07</v>
      </c>
      <c r="F449" s="32">
        <f>F442*E449</f>
        <v>0.67</v>
      </c>
      <c r="G449" s="258"/>
      <c r="H449" s="258"/>
      <c r="I449" s="258"/>
      <c r="J449" s="258"/>
      <c r="K449" s="258"/>
      <c r="L449" s="258"/>
      <c r="M449" s="259"/>
    </row>
    <row r="450" spans="1:13" s="160" customFormat="1" ht="31.5">
      <c r="A450" s="211"/>
      <c r="B450" s="79"/>
      <c r="C450" s="246" t="s">
        <v>288</v>
      </c>
      <c r="D450" s="79" t="s">
        <v>28</v>
      </c>
      <c r="E450" s="203">
        <v>1.6</v>
      </c>
      <c r="F450" s="204">
        <f>F448*E450</f>
        <v>18.54</v>
      </c>
      <c r="G450" s="266"/>
      <c r="H450" s="266"/>
      <c r="I450" s="266"/>
      <c r="J450" s="266"/>
      <c r="K450" s="266"/>
      <c r="L450" s="266"/>
      <c r="M450" s="267"/>
    </row>
    <row r="451" spans="1:13" s="119" customFormat="1" ht="15.75">
      <c r="A451" s="28"/>
      <c r="B451" s="29"/>
      <c r="C451" s="39" t="s">
        <v>209</v>
      </c>
      <c r="D451" s="31"/>
      <c r="E451" s="32"/>
      <c r="F451" s="32"/>
      <c r="G451" s="258"/>
      <c r="H451" s="258"/>
      <c r="I451" s="258"/>
      <c r="J451" s="258"/>
      <c r="K451" s="258"/>
      <c r="L451" s="258"/>
      <c r="M451" s="259"/>
    </row>
    <row r="452" spans="1:13" s="160" customFormat="1" ht="47.25">
      <c r="A452" s="82">
        <v>1</v>
      </c>
      <c r="B452" s="163" t="s">
        <v>44</v>
      </c>
      <c r="C452" s="88" t="s">
        <v>174</v>
      </c>
      <c r="D452" s="157" t="s">
        <v>40</v>
      </c>
      <c r="E452" s="158" t="s">
        <v>46</v>
      </c>
      <c r="F452" s="159">
        <v>93.3</v>
      </c>
      <c r="G452" s="260"/>
      <c r="H452" s="260"/>
      <c r="I452" s="260"/>
      <c r="J452" s="260"/>
      <c r="K452" s="260"/>
      <c r="L452" s="260"/>
      <c r="M452" s="261"/>
    </row>
    <row r="453" spans="1:13" s="119" customFormat="1" ht="15.75">
      <c r="A453" s="28"/>
      <c r="B453" s="31"/>
      <c r="C453" s="45" t="s">
        <v>45</v>
      </c>
      <c r="D453" s="31" t="s">
        <v>42</v>
      </c>
      <c r="E453" s="37">
        <v>0.02</v>
      </c>
      <c r="F453" s="32">
        <f>E453*F452</f>
        <v>1.87</v>
      </c>
      <c r="G453" s="258"/>
      <c r="H453" s="258"/>
      <c r="I453" s="258"/>
      <c r="J453" s="258"/>
      <c r="K453" s="258"/>
      <c r="L453" s="258"/>
      <c r="M453" s="259"/>
    </row>
    <row r="454" spans="1:13" s="119" customFormat="1" ht="31.5">
      <c r="A454" s="28"/>
      <c r="B454" s="31"/>
      <c r="C454" s="181" t="s">
        <v>241</v>
      </c>
      <c r="D454" s="31" t="s">
        <v>47</v>
      </c>
      <c r="E454" s="33">
        <v>0.0448</v>
      </c>
      <c r="F454" s="32">
        <f>E454*F452</f>
        <v>4.18</v>
      </c>
      <c r="G454" s="258"/>
      <c r="H454" s="258"/>
      <c r="I454" s="258"/>
      <c r="J454" s="258"/>
      <c r="K454" s="258"/>
      <c r="L454" s="258"/>
      <c r="M454" s="259"/>
    </row>
    <row r="455" spans="1:13" s="119" customFormat="1" ht="15.75">
      <c r="A455" s="28"/>
      <c r="B455" s="29"/>
      <c r="C455" s="45" t="s">
        <v>48</v>
      </c>
      <c r="D455" s="31" t="s">
        <v>0</v>
      </c>
      <c r="E455" s="34">
        <v>0.0021</v>
      </c>
      <c r="F455" s="32">
        <f>F452*E455</f>
        <v>0.2</v>
      </c>
      <c r="G455" s="258"/>
      <c r="H455" s="258"/>
      <c r="I455" s="258"/>
      <c r="J455" s="258"/>
      <c r="K455" s="258"/>
      <c r="L455" s="258"/>
      <c r="M455" s="259"/>
    </row>
    <row r="456" spans="1:248" s="119" customFormat="1" ht="15.75">
      <c r="A456" s="28"/>
      <c r="B456" s="189"/>
      <c r="C456" s="181" t="s">
        <v>240</v>
      </c>
      <c r="D456" s="182" t="s">
        <v>40</v>
      </c>
      <c r="E456" s="179">
        <f>0.05*0.001</f>
        <v>5E-05</v>
      </c>
      <c r="F456" s="183">
        <f>E456*F452</f>
        <v>0</v>
      </c>
      <c r="G456" s="258"/>
      <c r="H456" s="258"/>
      <c r="I456" s="258"/>
      <c r="J456" s="258"/>
      <c r="K456" s="258"/>
      <c r="L456" s="258"/>
      <c r="M456" s="259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</row>
    <row r="457" spans="1:13" s="160" customFormat="1" ht="31.5">
      <c r="A457" s="82">
        <v>2</v>
      </c>
      <c r="B457" s="155" t="s">
        <v>159</v>
      </c>
      <c r="C457" s="156" t="s">
        <v>160</v>
      </c>
      <c r="D457" s="157" t="s">
        <v>40</v>
      </c>
      <c r="E457" s="158" t="s">
        <v>46</v>
      </c>
      <c r="F457" s="159">
        <v>10.4</v>
      </c>
      <c r="G457" s="260"/>
      <c r="H457" s="260"/>
      <c r="I457" s="260"/>
      <c r="J457" s="260"/>
      <c r="K457" s="260"/>
      <c r="L457" s="260"/>
      <c r="M457" s="261"/>
    </row>
    <row r="458" spans="1:13" s="119" customFormat="1" ht="15.75">
      <c r="A458" s="28"/>
      <c r="B458" s="31"/>
      <c r="C458" s="45" t="s">
        <v>45</v>
      </c>
      <c r="D458" s="31" t="s">
        <v>106</v>
      </c>
      <c r="E458" s="33">
        <v>2.06</v>
      </c>
      <c r="F458" s="32">
        <f>F457*E458</f>
        <v>21.42</v>
      </c>
      <c r="G458" s="258"/>
      <c r="H458" s="258"/>
      <c r="I458" s="258"/>
      <c r="J458" s="258"/>
      <c r="K458" s="258"/>
      <c r="L458" s="258"/>
      <c r="M458" s="259"/>
    </row>
    <row r="459" spans="1:13" s="160" customFormat="1" ht="31.5">
      <c r="A459" s="82">
        <v>3</v>
      </c>
      <c r="B459" s="167" t="s">
        <v>229</v>
      </c>
      <c r="C459" s="156" t="s">
        <v>107</v>
      </c>
      <c r="D459" s="157" t="s">
        <v>40</v>
      </c>
      <c r="E459" s="158" t="s">
        <v>46</v>
      </c>
      <c r="F459" s="159">
        <f>F457</f>
        <v>10.4</v>
      </c>
      <c r="G459" s="260"/>
      <c r="H459" s="260"/>
      <c r="I459" s="260"/>
      <c r="J459" s="260"/>
      <c r="K459" s="260"/>
      <c r="L459" s="260"/>
      <c r="M459" s="261"/>
    </row>
    <row r="460" spans="1:13" s="119" customFormat="1" ht="15.75">
      <c r="A460" s="28"/>
      <c r="B460" s="31"/>
      <c r="C460" s="45" t="s">
        <v>45</v>
      </c>
      <c r="D460" s="31" t="s">
        <v>106</v>
      </c>
      <c r="E460" s="166">
        <v>1.54</v>
      </c>
      <c r="F460" s="32">
        <f>F459*E460</f>
        <v>16.02</v>
      </c>
      <c r="G460" s="258"/>
      <c r="H460" s="258"/>
      <c r="I460" s="258"/>
      <c r="J460" s="258"/>
      <c r="K460" s="258"/>
      <c r="L460" s="258"/>
      <c r="M460" s="259"/>
    </row>
    <row r="461" spans="1:13" s="160" customFormat="1" ht="31.5">
      <c r="A461" s="82">
        <v>4</v>
      </c>
      <c r="B461" s="80"/>
      <c r="C461" s="156" t="s">
        <v>162</v>
      </c>
      <c r="D461" s="157" t="s">
        <v>39</v>
      </c>
      <c r="E461" s="159">
        <v>1.95</v>
      </c>
      <c r="F461" s="159">
        <f>(F452+F459)*E461</f>
        <v>202.22</v>
      </c>
      <c r="G461" s="260"/>
      <c r="H461" s="260"/>
      <c r="I461" s="260"/>
      <c r="J461" s="260"/>
      <c r="K461" s="260"/>
      <c r="L461" s="260"/>
      <c r="M461" s="261"/>
    </row>
    <row r="462" spans="1:13" s="160" customFormat="1" ht="47.25">
      <c r="A462" s="82">
        <v>5</v>
      </c>
      <c r="B462" s="202" t="s">
        <v>49</v>
      </c>
      <c r="C462" s="156" t="s">
        <v>115</v>
      </c>
      <c r="D462" s="80" t="s">
        <v>40</v>
      </c>
      <c r="E462" s="164"/>
      <c r="F462" s="159">
        <v>51.9</v>
      </c>
      <c r="G462" s="264"/>
      <c r="H462" s="264"/>
      <c r="I462" s="264"/>
      <c r="J462" s="264"/>
      <c r="K462" s="264"/>
      <c r="L462" s="264"/>
      <c r="M462" s="265"/>
    </row>
    <row r="463" spans="1:13" s="119" customFormat="1" ht="15.75">
      <c r="A463" s="81"/>
      <c r="B463" s="128"/>
      <c r="C463" s="129" t="s">
        <v>50</v>
      </c>
      <c r="D463" s="127" t="s">
        <v>3</v>
      </c>
      <c r="E463" s="37">
        <v>0.15</v>
      </c>
      <c r="F463" s="32">
        <f>F462*E463</f>
        <v>7.79</v>
      </c>
      <c r="G463" s="258"/>
      <c r="H463" s="258"/>
      <c r="I463" s="258"/>
      <c r="J463" s="258"/>
      <c r="K463" s="258"/>
      <c r="L463" s="258"/>
      <c r="M463" s="259"/>
    </row>
    <row r="464" spans="1:13" s="119" customFormat="1" ht="31.5">
      <c r="A464" s="81"/>
      <c r="B464" s="128"/>
      <c r="C464" s="174" t="s">
        <v>230</v>
      </c>
      <c r="D464" s="127" t="s">
        <v>52</v>
      </c>
      <c r="E464" s="34">
        <v>0.0216</v>
      </c>
      <c r="F464" s="32">
        <f>F462*E464</f>
        <v>1.12</v>
      </c>
      <c r="G464" s="258"/>
      <c r="H464" s="258"/>
      <c r="I464" s="258"/>
      <c r="J464" s="258"/>
      <c r="K464" s="258"/>
      <c r="L464" s="258"/>
      <c r="M464" s="259"/>
    </row>
    <row r="465" spans="1:13" s="119" customFormat="1" ht="31.5">
      <c r="A465" s="81"/>
      <c r="B465" s="128"/>
      <c r="C465" s="206" t="s">
        <v>243</v>
      </c>
      <c r="D465" s="127" t="s">
        <v>52</v>
      </c>
      <c r="E465" s="34">
        <v>0.0273</v>
      </c>
      <c r="F465" s="183">
        <f>F462*E465</f>
        <v>1.42</v>
      </c>
      <c r="G465" s="258"/>
      <c r="H465" s="258"/>
      <c r="I465" s="258"/>
      <c r="J465" s="258"/>
      <c r="K465" s="258"/>
      <c r="L465" s="258"/>
      <c r="M465" s="259"/>
    </row>
    <row r="466" spans="1:13" s="119" customFormat="1" ht="31.5">
      <c r="A466" s="81"/>
      <c r="B466" s="128"/>
      <c r="C466" s="129" t="s">
        <v>53</v>
      </c>
      <c r="D466" s="127" t="s">
        <v>52</v>
      </c>
      <c r="E466" s="34">
        <v>0.0097</v>
      </c>
      <c r="F466" s="32">
        <f>F462*E466</f>
        <v>0.5</v>
      </c>
      <c r="G466" s="258"/>
      <c r="H466" s="258"/>
      <c r="I466" s="258"/>
      <c r="J466" s="258"/>
      <c r="K466" s="258"/>
      <c r="L466" s="258"/>
      <c r="M466" s="259"/>
    </row>
    <row r="467" spans="1:13" s="119" customFormat="1" ht="15.75">
      <c r="A467" s="81"/>
      <c r="B467" s="128"/>
      <c r="C467" s="29" t="s">
        <v>5</v>
      </c>
      <c r="D467" s="127"/>
      <c r="E467" s="34"/>
      <c r="F467" s="32"/>
      <c r="G467" s="258"/>
      <c r="H467" s="258"/>
      <c r="I467" s="258"/>
      <c r="J467" s="258"/>
      <c r="K467" s="258"/>
      <c r="L467" s="258"/>
      <c r="M467" s="259"/>
    </row>
    <row r="468" spans="1:13" s="119" customFormat="1" ht="15.75">
      <c r="A468" s="81"/>
      <c r="B468" s="128"/>
      <c r="C468" s="129" t="s">
        <v>34</v>
      </c>
      <c r="D468" s="127" t="s">
        <v>40</v>
      </c>
      <c r="E468" s="32">
        <v>1.22</v>
      </c>
      <c r="F468" s="32">
        <f>F462*E468</f>
        <v>63.32</v>
      </c>
      <c r="G468" s="258"/>
      <c r="H468" s="258"/>
      <c r="I468" s="258"/>
      <c r="J468" s="258"/>
      <c r="K468" s="258"/>
      <c r="L468" s="258"/>
      <c r="M468" s="259"/>
    </row>
    <row r="469" spans="1:13" s="119" customFormat="1" ht="15.75">
      <c r="A469" s="81"/>
      <c r="B469" s="128"/>
      <c r="C469" s="129" t="s">
        <v>6</v>
      </c>
      <c r="D469" s="127" t="s">
        <v>40</v>
      </c>
      <c r="E469" s="37">
        <v>0.07</v>
      </c>
      <c r="F469" s="32">
        <f>F462*E469</f>
        <v>3.63</v>
      </c>
      <c r="G469" s="258"/>
      <c r="H469" s="258"/>
      <c r="I469" s="258"/>
      <c r="J469" s="258"/>
      <c r="K469" s="258"/>
      <c r="L469" s="258"/>
      <c r="M469" s="259"/>
    </row>
    <row r="470" spans="1:13" s="160" customFormat="1" ht="31.5">
      <c r="A470" s="211"/>
      <c r="B470" s="79"/>
      <c r="C470" s="246" t="s">
        <v>288</v>
      </c>
      <c r="D470" s="79" t="s">
        <v>28</v>
      </c>
      <c r="E470" s="203">
        <v>1.6</v>
      </c>
      <c r="F470" s="204">
        <f>F468*E470</f>
        <v>101.31</v>
      </c>
      <c r="G470" s="266"/>
      <c r="H470" s="266"/>
      <c r="I470" s="266"/>
      <c r="J470" s="266"/>
      <c r="K470" s="266"/>
      <c r="L470" s="266"/>
      <c r="M470" s="267"/>
    </row>
    <row r="471" spans="1:13" s="160" customFormat="1" ht="47.25">
      <c r="A471" s="82">
        <v>6</v>
      </c>
      <c r="B471" s="230" t="s">
        <v>262</v>
      </c>
      <c r="C471" s="156" t="s">
        <v>248</v>
      </c>
      <c r="D471" s="80" t="s">
        <v>41</v>
      </c>
      <c r="E471" s="164"/>
      <c r="F471" s="159">
        <v>259.3</v>
      </c>
      <c r="G471" s="264"/>
      <c r="H471" s="264"/>
      <c r="I471" s="264"/>
      <c r="J471" s="264"/>
      <c r="K471" s="264"/>
      <c r="L471" s="264"/>
      <c r="M471" s="265"/>
    </row>
    <row r="472" spans="1:13" s="119" customFormat="1" ht="15.75">
      <c r="A472" s="81"/>
      <c r="B472" s="128"/>
      <c r="C472" s="129" t="s">
        <v>50</v>
      </c>
      <c r="D472" s="127" t="s">
        <v>3</v>
      </c>
      <c r="E472" s="37">
        <v>0.033</v>
      </c>
      <c r="F472" s="32">
        <f>F471*E472</f>
        <v>8.56</v>
      </c>
      <c r="G472" s="258"/>
      <c r="H472" s="258"/>
      <c r="I472" s="258"/>
      <c r="J472" s="258"/>
      <c r="K472" s="258"/>
      <c r="L472" s="258"/>
      <c r="M472" s="259"/>
    </row>
    <row r="473" spans="1:13" s="119" customFormat="1" ht="31.5">
      <c r="A473" s="81"/>
      <c r="B473" s="128"/>
      <c r="C473" s="174" t="s">
        <v>230</v>
      </c>
      <c r="D473" s="127" t="s">
        <v>52</v>
      </c>
      <c r="E473" s="38">
        <v>0.00191</v>
      </c>
      <c r="F473" s="32">
        <f>F471*E473</f>
        <v>0.5</v>
      </c>
      <c r="G473" s="258"/>
      <c r="H473" s="258"/>
      <c r="I473" s="258"/>
      <c r="J473" s="258"/>
      <c r="K473" s="258"/>
      <c r="L473" s="258"/>
      <c r="M473" s="259"/>
    </row>
    <row r="474" spans="1:13" s="119" customFormat="1" ht="15.75">
      <c r="A474" s="81"/>
      <c r="B474" s="128"/>
      <c r="C474" s="129" t="s">
        <v>54</v>
      </c>
      <c r="D474" s="127" t="s">
        <v>52</v>
      </c>
      <c r="E474" s="34">
        <v>0.0112</v>
      </c>
      <c r="F474" s="32">
        <f>F471*E474</f>
        <v>2.9</v>
      </c>
      <c r="G474" s="258"/>
      <c r="H474" s="258"/>
      <c r="I474" s="258"/>
      <c r="J474" s="258"/>
      <c r="K474" s="258"/>
      <c r="L474" s="258"/>
      <c r="M474" s="259"/>
    </row>
    <row r="475" spans="1:13" s="119" customFormat="1" ht="15.75">
      <c r="A475" s="81"/>
      <c r="B475" s="128"/>
      <c r="C475" s="129" t="s">
        <v>55</v>
      </c>
      <c r="D475" s="127" t="s">
        <v>52</v>
      </c>
      <c r="E475" s="34">
        <v>0.0248</v>
      </c>
      <c r="F475" s="183">
        <f>F471*E475</f>
        <v>6.43</v>
      </c>
      <c r="G475" s="258"/>
      <c r="H475" s="258"/>
      <c r="I475" s="258"/>
      <c r="J475" s="258"/>
      <c r="K475" s="258"/>
      <c r="L475" s="258"/>
      <c r="M475" s="259"/>
    </row>
    <row r="476" spans="1:13" s="119" customFormat="1" ht="31.5">
      <c r="A476" s="81"/>
      <c r="B476" s="128"/>
      <c r="C476" s="129" t="s">
        <v>53</v>
      </c>
      <c r="D476" s="127" t="s">
        <v>52</v>
      </c>
      <c r="E476" s="179">
        <v>0.00414</v>
      </c>
      <c r="F476" s="32">
        <f>F471*E476</f>
        <v>1.07</v>
      </c>
      <c r="G476" s="258"/>
      <c r="H476" s="258"/>
      <c r="I476" s="258"/>
      <c r="J476" s="258"/>
      <c r="K476" s="258"/>
      <c r="L476" s="258"/>
      <c r="M476" s="259"/>
    </row>
    <row r="477" spans="1:13" s="119" customFormat="1" ht="15.75">
      <c r="A477" s="81"/>
      <c r="B477" s="128"/>
      <c r="C477" s="129" t="s">
        <v>56</v>
      </c>
      <c r="D477" s="127" t="s">
        <v>52</v>
      </c>
      <c r="E477" s="179">
        <v>0.00053</v>
      </c>
      <c r="F477" s="32">
        <f>F471*E477</f>
        <v>0.14</v>
      </c>
      <c r="G477" s="258"/>
      <c r="H477" s="258"/>
      <c r="I477" s="258"/>
      <c r="J477" s="258"/>
      <c r="K477" s="258"/>
      <c r="L477" s="258"/>
      <c r="M477" s="259"/>
    </row>
    <row r="478" spans="1:13" s="119" customFormat="1" ht="15.75">
      <c r="A478" s="81"/>
      <c r="B478" s="128"/>
      <c r="C478" s="29" t="s">
        <v>5</v>
      </c>
      <c r="D478" s="127"/>
      <c r="E478" s="34"/>
      <c r="F478" s="32"/>
      <c r="G478" s="258"/>
      <c r="H478" s="258"/>
      <c r="I478" s="258"/>
      <c r="J478" s="258"/>
      <c r="K478" s="258"/>
      <c r="L478" s="258"/>
      <c r="M478" s="259"/>
    </row>
    <row r="479" spans="1:13" s="119" customFormat="1" ht="15.75">
      <c r="A479" s="81"/>
      <c r="B479" s="128"/>
      <c r="C479" s="129" t="s">
        <v>57</v>
      </c>
      <c r="D479" s="127" t="s">
        <v>40</v>
      </c>
      <c r="E479" s="37">
        <v>0.141</v>
      </c>
      <c r="F479" s="32">
        <f>F471*E479</f>
        <v>36.56</v>
      </c>
      <c r="G479" s="258"/>
      <c r="H479" s="258"/>
      <c r="I479" s="258"/>
      <c r="J479" s="258"/>
      <c r="K479" s="258"/>
      <c r="L479" s="258"/>
      <c r="M479" s="259"/>
    </row>
    <row r="480" spans="1:13" s="119" customFormat="1" ht="15.75">
      <c r="A480" s="81"/>
      <c r="B480" s="128"/>
      <c r="C480" s="129" t="s">
        <v>6</v>
      </c>
      <c r="D480" s="127" t="s">
        <v>40</v>
      </c>
      <c r="E480" s="37">
        <v>0.03</v>
      </c>
      <c r="F480" s="32">
        <f>F471*E480</f>
        <v>7.78</v>
      </c>
      <c r="G480" s="258"/>
      <c r="H480" s="258"/>
      <c r="I480" s="258"/>
      <c r="J480" s="258"/>
      <c r="K480" s="258"/>
      <c r="L480" s="258"/>
      <c r="M480" s="259"/>
    </row>
    <row r="481" spans="1:13" s="160" customFormat="1" ht="31.5">
      <c r="A481" s="211"/>
      <c r="B481" s="79"/>
      <c r="C481" s="246" t="s">
        <v>286</v>
      </c>
      <c r="D481" s="79" t="s">
        <v>28</v>
      </c>
      <c r="E481" s="203">
        <v>1.6</v>
      </c>
      <c r="F481" s="204">
        <f>F479*E481</f>
        <v>58.5</v>
      </c>
      <c r="G481" s="266"/>
      <c r="H481" s="266"/>
      <c r="I481" s="266"/>
      <c r="J481" s="266"/>
      <c r="K481" s="266"/>
      <c r="L481" s="266"/>
      <c r="M481" s="267"/>
    </row>
    <row r="482" spans="1:13" s="160" customFormat="1" ht="47.25">
      <c r="A482" s="82">
        <v>7</v>
      </c>
      <c r="B482" s="202" t="s">
        <v>59</v>
      </c>
      <c r="C482" s="156" t="s">
        <v>112</v>
      </c>
      <c r="D482" s="80" t="s">
        <v>39</v>
      </c>
      <c r="E482" s="164"/>
      <c r="F482" s="231">
        <f>0.1815*1.1</f>
        <v>0.1997</v>
      </c>
      <c r="G482" s="264"/>
      <c r="H482" s="264"/>
      <c r="I482" s="264"/>
      <c r="J482" s="264"/>
      <c r="K482" s="264"/>
      <c r="L482" s="264"/>
      <c r="M482" s="265"/>
    </row>
    <row r="483" spans="1:13" s="119" customFormat="1" ht="15.75">
      <c r="A483" s="81"/>
      <c r="B483" s="128"/>
      <c r="C483" s="129" t="s">
        <v>60</v>
      </c>
      <c r="D483" s="127" t="s">
        <v>52</v>
      </c>
      <c r="E483" s="32">
        <v>0.3</v>
      </c>
      <c r="F483" s="32">
        <f>F482*E483</f>
        <v>0.06</v>
      </c>
      <c r="G483" s="258"/>
      <c r="H483" s="258"/>
      <c r="I483" s="258"/>
      <c r="J483" s="258"/>
      <c r="K483" s="258"/>
      <c r="L483" s="258"/>
      <c r="M483" s="259"/>
    </row>
    <row r="484" spans="1:13" s="119" customFormat="1" ht="15.75">
      <c r="A484" s="81"/>
      <c r="B484" s="128"/>
      <c r="C484" s="29" t="s">
        <v>5</v>
      </c>
      <c r="D484" s="127"/>
      <c r="E484" s="34"/>
      <c r="F484" s="32"/>
      <c r="G484" s="258"/>
      <c r="H484" s="258"/>
      <c r="I484" s="258"/>
      <c r="J484" s="258"/>
      <c r="K484" s="258"/>
      <c r="L484" s="258"/>
      <c r="M484" s="259"/>
    </row>
    <row r="485" spans="1:13" s="119" customFormat="1" ht="15.75">
      <c r="A485" s="81"/>
      <c r="B485" s="128"/>
      <c r="C485" s="129" t="s">
        <v>76</v>
      </c>
      <c r="D485" s="127" t="s">
        <v>39</v>
      </c>
      <c r="E485" s="37">
        <v>1.03</v>
      </c>
      <c r="F485" s="34">
        <f>F482*E485</f>
        <v>0.2057</v>
      </c>
      <c r="G485" s="258"/>
      <c r="H485" s="258"/>
      <c r="I485" s="258"/>
      <c r="J485" s="258"/>
      <c r="K485" s="258"/>
      <c r="L485" s="258"/>
      <c r="M485" s="259"/>
    </row>
    <row r="486" spans="1:13" s="160" customFormat="1" ht="31.5">
      <c r="A486" s="211"/>
      <c r="B486" s="79"/>
      <c r="C486" s="246" t="s">
        <v>284</v>
      </c>
      <c r="D486" s="79" t="s">
        <v>28</v>
      </c>
      <c r="E486" s="203"/>
      <c r="F486" s="232">
        <f>F485</f>
        <v>0.206</v>
      </c>
      <c r="G486" s="266"/>
      <c r="H486" s="266"/>
      <c r="I486" s="266"/>
      <c r="J486" s="266"/>
      <c r="K486" s="266"/>
      <c r="L486" s="266"/>
      <c r="M486" s="267"/>
    </row>
    <row r="487" spans="1:13" s="160" customFormat="1" ht="63">
      <c r="A487" s="82">
        <v>8</v>
      </c>
      <c r="B487" s="230" t="s">
        <v>263</v>
      </c>
      <c r="C487" s="156" t="s">
        <v>77</v>
      </c>
      <c r="D487" s="80" t="s">
        <v>41</v>
      </c>
      <c r="E487" s="164"/>
      <c r="F487" s="159">
        <f>F471</f>
        <v>259.3</v>
      </c>
      <c r="G487" s="264"/>
      <c r="H487" s="264"/>
      <c r="I487" s="264"/>
      <c r="J487" s="264"/>
      <c r="K487" s="264"/>
      <c r="L487" s="264"/>
      <c r="M487" s="265"/>
    </row>
    <row r="488" spans="1:13" s="119" customFormat="1" ht="15.75">
      <c r="A488" s="81"/>
      <c r="B488" s="128"/>
      <c r="C488" s="129" t="s">
        <v>50</v>
      </c>
      <c r="D488" s="127" t="s">
        <v>3</v>
      </c>
      <c r="E488" s="34">
        <v>0.0378</v>
      </c>
      <c r="F488" s="32">
        <f>F487*E488</f>
        <v>9.8</v>
      </c>
      <c r="G488" s="258"/>
      <c r="H488" s="258"/>
      <c r="I488" s="258"/>
      <c r="J488" s="258"/>
      <c r="K488" s="258"/>
      <c r="L488" s="258"/>
      <c r="M488" s="259"/>
    </row>
    <row r="489" spans="1:13" s="119" customFormat="1" ht="15.75">
      <c r="A489" s="81"/>
      <c r="B489" s="128"/>
      <c r="C489" s="129" t="s">
        <v>61</v>
      </c>
      <c r="D489" s="127" t="s">
        <v>52</v>
      </c>
      <c r="E489" s="38">
        <v>0.00302</v>
      </c>
      <c r="F489" s="32">
        <f>F487*E489</f>
        <v>0.78</v>
      </c>
      <c r="G489" s="258"/>
      <c r="H489" s="258"/>
      <c r="I489" s="258"/>
      <c r="J489" s="258"/>
      <c r="K489" s="258"/>
      <c r="L489" s="258"/>
      <c r="M489" s="259"/>
    </row>
    <row r="490" spans="1:13" s="119" customFormat="1" ht="15.75">
      <c r="A490" s="81"/>
      <c r="B490" s="128"/>
      <c r="C490" s="129" t="s">
        <v>54</v>
      </c>
      <c r="D490" s="127" t="s">
        <v>52</v>
      </c>
      <c r="E490" s="34">
        <v>0.0037</v>
      </c>
      <c r="F490" s="32">
        <f>F487*E490</f>
        <v>0.96</v>
      </c>
      <c r="G490" s="258"/>
      <c r="H490" s="258"/>
      <c r="I490" s="258"/>
      <c r="J490" s="258"/>
      <c r="K490" s="258"/>
      <c r="L490" s="258"/>
      <c r="M490" s="259"/>
    </row>
    <row r="491" spans="1:13" s="119" customFormat="1" ht="15.75">
      <c r="A491" s="81"/>
      <c r="B491" s="128"/>
      <c r="C491" s="129" t="s">
        <v>55</v>
      </c>
      <c r="D491" s="127" t="s">
        <v>52</v>
      </c>
      <c r="E491" s="34">
        <v>0.0111</v>
      </c>
      <c r="F491" s="32">
        <f>F487*E491</f>
        <v>2.88</v>
      </c>
      <c r="G491" s="258"/>
      <c r="H491" s="258"/>
      <c r="I491" s="258"/>
      <c r="J491" s="258"/>
      <c r="K491" s="258"/>
      <c r="L491" s="258"/>
      <c r="M491" s="259"/>
    </row>
    <row r="492" spans="1:13" s="119" customFormat="1" ht="15.75">
      <c r="A492" s="81"/>
      <c r="B492" s="128"/>
      <c r="C492" s="129" t="s">
        <v>62</v>
      </c>
      <c r="D492" s="127" t="s">
        <v>0</v>
      </c>
      <c r="E492" s="34">
        <v>0.0023</v>
      </c>
      <c r="F492" s="32">
        <f>F487*E492</f>
        <v>0.6</v>
      </c>
      <c r="G492" s="258"/>
      <c r="H492" s="258"/>
      <c r="I492" s="258"/>
      <c r="J492" s="258"/>
      <c r="K492" s="258"/>
      <c r="L492" s="258"/>
      <c r="M492" s="259"/>
    </row>
    <row r="493" spans="1:13" s="119" customFormat="1" ht="15.75">
      <c r="A493" s="81"/>
      <c r="B493" s="128"/>
      <c r="C493" s="29" t="s">
        <v>5</v>
      </c>
      <c r="D493" s="127"/>
      <c r="E493" s="32"/>
      <c r="F493" s="32"/>
      <c r="G493" s="258"/>
      <c r="H493" s="258"/>
      <c r="I493" s="258"/>
      <c r="J493" s="258"/>
      <c r="K493" s="258"/>
      <c r="L493" s="258"/>
      <c r="M493" s="259"/>
    </row>
    <row r="494" spans="1:13" s="119" customFormat="1" ht="31.5">
      <c r="A494" s="81"/>
      <c r="B494" s="128"/>
      <c r="C494" s="30" t="s">
        <v>63</v>
      </c>
      <c r="D494" s="29" t="s">
        <v>43</v>
      </c>
      <c r="E494" s="34">
        <v>0.1395</v>
      </c>
      <c r="F494" s="32">
        <f>F487*E494</f>
        <v>36.17</v>
      </c>
      <c r="G494" s="258"/>
      <c r="H494" s="258"/>
      <c r="I494" s="258"/>
      <c r="J494" s="258"/>
      <c r="K494" s="258"/>
      <c r="L494" s="258"/>
      <c r="M494" s="259"/>
    </row>
    <row r="495" spans="1:13" s="119" customFormat="1" ht="15.75">
      <c r="A495" s="81"/>
      <c r="B495" s="128"/>
      <c r="C495" s="129" t="s">
        <v>64</v>
      </c>
      <c r="D495" s="127" t="s">
        <v>0</v>
      </c>
      <c r="E495" s="179">
        <f>(14.5+0.02*4)*0.001</f>
        <v>0.01458</v>
      </c>
      <c r="F495" s="32">
        <f>F487*E495</f>
        <v>3.78</v>
      </c>
      <c r="G495" s="258"/>
      <c r="H495" s="258"/>
      <c r="I495" s="258"/>
      <c r="J495" s="258"/>
      <c r="K495" s="258"/>
      <c r="L495" s="258"/>
      <c r="M495" s="259"/>
    </row>
    <row r="496" spans="1:13" s="160" customFormat="1" ht="31.5">
      <c r="A496" s="211"/>
      <c r="B496" s="79"/>
      <c r="C496" s="246" t="s">
        <v>283</v>
      </c>
      <c r="D496" s="79" t="s">
        <v>28</v>
      </c>
      <c r="E496" s="203"/>
      <c r="F496" s="203">
        <f>F494</f>
        <v>36.17</v>
      </c>
      <c r="G496" s="266"/>
      <c r="H496" s="266"/>
      <c r="I496" s="266"/>
      <c r="J496" s="266"/>
      <c r="K496" s="266"/>
      <c r="L496" s="266"/>
      <c r="M496" s="267"/>
    </row>
    <row r="497" spans="1:13" s="160" customFormat="1" ht="47.25">
      <c r="A497" s="82">
        <v>9</v>
      </c>
      <c r="B497" s="202" t="s">
        <v>59</v>
      </c>
      <c r="C497" s="156" t="s">
        <v>79</v>
      </c>
      <c r="D497" s="80" t="s">
        <v>39</v>
      </c>
      <c r="E497" s="164"/>
      <c r="F497" s="231">
        <f>0.0908*1.1</f>
        <v>0.0999</v>
      </c>
      <c r="G497" s="264"/>
      <c r="H497" s="264"/>
      <c r="I497" s="264"/>
      <c r="J497" s="264"/>
      <c r="K497" s="264"/>
      <c r="L497" s="264"/>
      <c r="M497" s="265"/>
    </row>
    <row r="498" spans="1:13" s="119" customFormat="1" ht="15.75">
      <c r="A498" s="81"/>
      <c r="B498" s="128"/>
      <c r="C498" s="129" t="s">
        <v>60</v>
      </c>
      <c r="D498" s="127" t="s">
        <v>52</v>
      </c>
      <c r="E498" s="32">
        <v>0.3</v>
      </c>
      <c r="F498" s="32">
        <f>F497*E498</f>
        <v>0.03</v>
      </c>
      <c r="G498" s="258"/>
      <c r="H498" s="258"/>
      <c r="I498" s="258"/>
      <c r="J498" s="258"/>
      <c r="K498" s="258"/>
      <c r="L498" s="258"/>
      <c r="M498" s="259"/>
    </row>
    <row r="499" spans="1:13" s="119" customFormat="1" ht="15.75">
      <c r="A499" s="81"/>
      <c r="B499" s="128"/>
      <c r="C499" s="29" t="s">
        <v>5</v>
      </c>
      <c r="D499" s="127"/>
      <c r="E499" s="34"/>
      <c r="F499" s="32"/>
      <c r="G499" s="258"/>
      <c r="H499" s="258"/>
      <c r="I499" s="258"/>
      <c r="J499" s="258"/>
      <c r="K499" s="258"/>
      <c r="L499" s="258"/>
      <c r="M499" s="259"/>
    </row>
    <row r="500" spans="1:13" s="119" customFormat="1" ht="15.75">
      <c r="A500" s="81"/>
      <c r="B500" s="128"/>
      <c r="C500" s="129" t="s">
        <v>76</v>
      </c>
      <c r="D500" s="127" t="s">
        <v>39</v>
      </c>
      <c r="E500" s="37">
        <v>1.03</v>
      </c>
      <c r="F500" s="38">
        <f>F497*E500</f>
        <v>0.1029</v>
      </c>
      <c r="G500" s="258"/>
      <c r="H500" s="258"/>
      <c r="I500" s="258"/>
      <c r="J500" s="258"/>
      <c r="K500" s="258"/>
      <c r="L500" s="258"/>
      <c r="M500" s="259"/>
    </row>
    <row r="501" spans="1:13" s="160" customFormat="1" ht="31.5">
      <c r="A501" s="211"/>
      <c r="B501" s="79"/>
      <c r="C501" s="246" t="s">
        <v>284</v>
      </c>
      <c r="D501" s="79" t="s">
        <v>28</v>
      </c>
      <c r="E501" s="203"/>
      <c r="F501" s="232">
        <f>F500</f>
        <v>0.103</v>
      </c>
      <c r="G501" s="266"/>
      <c r="H501" s="266"/>
      <c r="I501" s="266"/>
      <c r="J501" s="266"/>
      <c r="K501" s="266"/>
      <c r="L501" s="266"/>
      <c r="M501" s="267"/>
    </row>
    <row r="502" spans="1:13" s="160" customFormat="1" ht="63">
      <c r="A502" s="82">
        <v>10</v>
      </c>
      <c r="B502" s="202" t="s">
        <v>264</v>
      </c>
      <c r="C502" s="156" t="s">
        <v>78</v>
      </c>
      <c r="D502" s="80" t="s">
        <v>41</v>
      </c>
      <c r="E502" s="164"/>
      <c r="F502" s="159">
        <f>F487</f>
        <v>259.3</v>
      </c>
      <c r="G502" s="264"/>
      <c r="H502" s="264"/>
      <c r="I502" s="264"/>
      <c r="J502" s="264"/>
      <c r="K502" s="264"/>
      <c r="L502" s="264"/>
      <c r="M502" s="265"/>
    </row>
    <row r="503" spans="1:13" s="119" customFormat="1" ht="15.75">
      <c r="A503" s="81"/>
      <c r="B503" s="128"/>
      <c r="C503" s="129" t="s">
        <v>50</v>
      </c>
      <c r="D503" s="127" t="s">
        <v>3</v>
      </c>
      <c r="E503" s="34">
        <v>0.0375</v>
      </c>
      <c r="F503" s="32">
        <f>F502*E503</f>
        <v>9.72</v>
      </c>
      <c r="G503" s="258"/>
      <c r="H503" s="258"/>
      <c r="I503" s="258"/>
      <c r="J503" s="258"/>
      <c r="K503" s="258"/>
      <c r="L503" s="258"/>
      <c r="M503" s="259"/>
    </row>
    <row r="504" spans="1:13" s="119" customFormat="1" ht="15.75">
      <c r="A504" s="81"/>
      <c r="B504" s="128"/>
      <c r="C504" s="129" t="s">
        <v>61</v>
      </c>
      <c r="D504" s="127" t="s">
        <v>52</v>
      </c>
      <c r="E504" s="38">
        <v>0.00302</v>
      </c>
      <c r="F504" s="32">
        <f>F502*E504</f>
        <v>0.78</v>
      </c>
      <c r="G504" s="258"/>
      <c r="H504" s="258"/>
      <c r="I504" s="258"/>
      <c r="J504" s="258"/>
      <c r="K504" s="258"/>
      <c r="L504" s="258"/>
      <c r="M504" s="259"/>
    </row>
    <row r="505" spans="1:13" s="119" customFormat="1" ht="15.75">
      <c r="A505" s="81"/>
      <c r="B505" s="128"/>
      <c r="C505" s="129" t="s">
        <v>54</v>
      </c>
      <c r="D505" s="127" t="s">
        <v>52</v>
      </c>
      <c r="E505" s="34">
        <v>0.0037</v>
      </c>
      <c r="F505" s="32">
        <f>F502*E505</f>
        <v>0.96</v>
      </c>
      <c r="G505" s="258"/>
      <c r="H505" s="258"/>
      <c r="I505" s="258"/>
      <c r="J505" s="258"/>
      <c r="K505" s="258"/>
      <c r="L505" s="258"/>
      <c r="M505" s="259"/>
    </row>
    <row r="506" spans="1:13" s="119" customFormat="1" ht="15.75">
      <c r="A506" s="81"/>
      <c r="B506" s="128"/>
      <c r="C506" s="129" t="s">
        <v>55</v>
      </c>
      <c r="D506" s="127" t="s">
        <v>52</v>
      </c>
      <c r="E506" s="34">
        <v>0.0111</v>
      </c>
      <c r="F506" s="32">
        <f>F502*E506</f>
        <v>2.88</v>
      </c>
      <c r="G506" s="258"/>
      <c r="H506" s="258"/>
      <c r="I506" s="258"/>
      <c r="J506" s="258"/>
      <c r="K506" s="258"/>
      <c r="L506" s="258"/>
      <c r="M506" s="259"/>
    </row>
    <row r="507" spans="1:13" s="119" customFormat="1" ht="15.75">
      <c r="A507" s="81"/>
      <c r="B507" s="128"/>
      <c r="C507" s="129" t="s">
        <v>62</v>
      </c>
      <c r="D507" s="127" t="s">
        <v>0</v>
      </c>
      <c r="E507" s="34">
        <v>0.0023</v>
      </c>
      <c r="F507" s="32">
        <f>F502*E507</f>
        <v>0.6</v>
      </c>
      <c r="G507" s="258"/>
      <c r="H507" s="258"/>
      <c r="I507" s="258"/>
      <c r="J507" s="258"/>
      <c r="K507" s="258"/>
      <c r="L507" s="258"/>
      <c r="M507" s="259"/>
    </row>
    <row r="508" spans="1:13" s="119" customFormat="1" ht="15.75">
      <c r="A508" s="81"/>
      <c r="B508" s="128"/>
      <c r="C508" s="29" t="s">
        <v>5</v>
      </c>
      <c r="D508" s="127"/>
      <c r="E508" s="32"/>
      <c r="F508" s="32"/>
      <c r="G508" s="258"/>
      <c r="H508" s="258"/>
      <c r="I508" s="258"/>
      <c r="J508" s="258"/>
      <c r="K508" s="258"/>
      <c r="L508" s="258"/>
      <c r="M508" s="259"/>
    </row>
    <row r="509" spans="1:13" s="119" customFormat="1" ht="31.5">
      <c r="A509" s="81"/>
      <c r="B509" s="128"/>
      <c r="C509" s="129" t="s">
        <v>65</v>
      </c>
      <c r="D509" s="29" t="s">
        <v>43</v>
      </c>
      <c r="E509" s="34">
        <v>0.0974</v>
      </c>
      <c r="F509" s="32">
        <f>F502*E509</f>
        <v>25.26</v>
      </c>
      <c r="G509" s="258"/>
      <c r="H509" s="258"/>
      <c r="I509" s="258"/>
      <c r="J509" s="258"/>
      <c r="K509" s="258"/>
      <c r="L509" s="258"/>
      <c r="M509" s="259"/>
    </row>
    <row r="510" spans="1:13" s="119" customFormat="1" ht="15.75">
      <c r="A510" s="81"/>
      <c r="B510" s="128"/>
      <c r="C510" s="129" t="s">
        <v>64</v>
      </c>
      <c r="D510" s="127" t="s">
        <v>0</v>
      </c>
      <c r="E510" s="178">
        <v>0.0145</v>
      </c>
      <c r="F510" s="32">
        <f>F502*E510</f>
        <v>3.76</v>
      </c>
      <c r="G510" s="258"/>
      <c r="H510" s="258"/>
      <c r="I510" s="258"/>
      <c r="J510" s="258"/>
      <c r="K510" s="258"/>
      <c r="L510" s="258"/>
      <c r="M510" s="259"/>
    </row>
    <row r="511" spans="1:13" s="160" customFormat="1" ht="31.5">
      <c r="A511" s="211"/>
      <c r="B511" s="79"/>
      <c r="C511" s="246" t="s">
        <v>283</v>
      </c>
      <c r="D511" s="79" t="s">
        <v>28</v>
      </c>
      <c r="E511" s="203"/>
      <c r="F511" s="203">
        <f>F509</f>
        <v>25.26</v>
      </c>
      <c r="G511" s="266"/>
      <c r="H511" s="266"/>
      <c r="I511" s="266"/>
      <c r="J511" s="266"/>
      <c r="K511" s="266"/>
      <c r="L511" s="266"/>
      <c r="M511" s="267"/>
    </row>
    <row r="512" spans="1:13" s="119" customFormat="1" ht="31.5">
      <c r="A512" s="81"/>
      <c r="B512" s="49"/>
      <c r="C512" s="79" t="s">
        <v>135</v>
      </c>
      <c r="D512" s="49"/>
      <c r="E512" s="78"/>
      <c r="F512" s="44"/>
      <c r="G512" s="256"/>
      <c r="H512" s="256"/>
      <c r="I512" s="256"/>
      <c r="J512" s="256"/>
      <c r="K512" s="256"/>
      <c r="L512" s="256"/>
      <c r="M512" s="257"/>
    </row>
    <row r="513" spans="1:13" s="160" customFormat="1" ht="157.5">
      <c r="A513" s="82">
        <v>1</v>
      </c>
      <c r="B513" s="155" t="s">
        <v>136</v>
      </c>
      <c r="C513" s="234" t="s">
        <v>213</v>
      </c>
      <c r="D513" s="80" t="s">
        <v>137</v>
      </c>
      <c r="E513" s="209"/>
      <c r="F513" s="159">
        <f>F519+F520</f>
        <v>12</v>
      </c>
      <c r="G513" s="262"/>
      <c r="H513" s="262"/>
      <c r="I513" s="262"/>
      <c r="J513" s="262"/>
      <c r="K513" s="262"/>
      <c r="L513" s="262"/>
      <c r="M513" s="263"/>
    </row>
    <row r="514" spans="1:13" s="119" customFormat="1" ht="15.75">
      <c r="A514" s="36"/>
      <c r="B514" s="29"/>
      <c r="C514" s="30" t="s">
        <v>4</v>
      </c>
      <c r="D514" s="31" t="s">
        <v>3</v>
      </c>
      <c r="E514" s="32">
        <v>3.23</v>
      </c>
      <c r="F514" s="32">
        <f>F513*E514</f>
        <v>38.76</v>
      </c>
      <c r="G514" s="258"/>
      <c r="H514" s="258"/>
      <c r="I514" s="258"/>
      <c r="J514" s="258"/>
      <c r="K514" s="258"/>
      <c r="L514" s="258"/>
      <c r="M514" s="259"/>
    </row>
    <row r="515" spans="1:13" s="119" customFormat="1" ht="15.75">
      <c r="A515" s="36"/>
      <c r="B515" s="29"/>
      <c r="C515" s="30" t="s">
        <v>138</v>
      </c>
      <c r="D515" s="31" t="s">
        <v>122</v>
      </c>
      <c r="E515" s="32">
        <v>0.15</v>
      </c>
      <c r="F515" s="32">
        <f>E515*F513</f>
        <v>1.8</v>
      </c>
      <c r="G515" s="258"/>
      <c r="H515" s="258"/>
      <c r="I515" s="258"/>
      <c r="J515" s="258"/>
      <c r="K515" s="258"/>
      <c r="L515" s="258"/>
      <c r="M515" s="259"/>
    </row>
    <row r="516" spans="1:13" s="119" customFormat="1" ht="15.75">
      <c r="A516" s="36"/>
      <c r="B516" s="29"/>
      <c r="C516" s="30" t="s">
        <v>123</v>
      </c>
      <c r="D516" s="31" t="s">
        <v>122</v>
      </c>
      <c r="E516" s="32">
        <v>0.29</v>
      </c>
      <c r="F516" s="32">
        <f>F513*E516</f>
        <v>3.48</v>
      </c>
      <c r="G516" s="258"/>
      <c r="H516" s="258"/>
      <c r="I516" s="258"/>
      <c r="J516" s="258"/>
      <c r="K516" s="258"/>
      <c r="L516" s="258"/>
      <c r="M516" s="259"/>
    </row>
    <row r="517" spans="1:13" s="119" customFormat="1" ht="15.75">
      <c r="A517" s="36"/>
      <c r="B517" s="29"/>
      <c r="C517" s="29" t="s">
        <v>5</v>
      </c>
      <c r="D517" s="31"/>
      <c r="E517" s="32"/>
      <c r="F517" s="32"/>
      <c r="G517" s="258"/>
      <c r="H517" s="258"/>
      <c r="I517" s="258"/>
      <c r="J517" s="258"/>
      <c r="K517" s="258"/>
      <c r="L517" s="258"/>
      <c r="M517" s="259"/>
    </row>
    <row r="518" spans="1:13" s="119" customFormat="1" ht="15.75">
      <c r="A518" s="36"/>
      <c r="B518" s="29"/>
      <c r="C518" s="30" t="s">
        <v>220</v>
      </c>
      <c r="D518" s="31" t="s">
        <v>39</v>
      </c>
      <c r="E518" s="32"/>
      <c r="F518" s="37">
        <v>0.108</v>
      </c>
      <c r="G518" s="258"/>
      <c r="H518" s="258"/>
      <c r="I518" s="258"/>
      <c r="J518" s="258"/>
      <c r="K518" s="258"/>
      <c r="L518" s="258"/>
      <c r="M518" s="259"/>
    </row>
    <row r="519" spans="1:13" s="119" customFormat="1" ht="31.5">
      <c r="A519" s="36"/>
      <c r="B519" s="29"/>
      <c r="C519" s="30" t="s">
        <v>145</v>
      </c>
      <c r="D519" s="31" t="s">
        <v>119</v>
      </c>
      <c r="E519" s="32"/>
      <c r="F519" s="32">
        <v>6</v>
      </c>
      <c r="G519" s="258"/>
      <c r="H519" s="258"/>
      <c r="I519" s="258"/>
      <c r="J519" s="258"/>
      <c r="K519" s="258"/>
      <c r="L519" s="258"/>
      <c r="M519" s="259"/>
    </row>
    <row r="520" spans="1:13" s="119" customFormat="1" ht="31.5">
      <c r="A520" s="36"/>
      <c r="B520" s="29"/>
      <c r="C520" s="30" t="s">
        <v>217</v>
      </c>
      <c r="D520" s="31" t="s">
        <v>119</v>
      </c>
      <c r="E520" s="32"/>
      <c r="F520" s="32">
        <v>6</v>
      </c>
      <c r="G520" s="258"/>
      <c r="H520" s="258"/>
      <c r="I520" s="258"/>
      <c r="J520" s="258"/>
      <c r="K520" s="258"/>
      <c r="L520" s="258"/>
      <c r="M520" s="259"/>
    </row>
    <row r="521" spans="1:13" s="119" customFormat="1" ht="15.75">
      <c r="A521" s="36"/>
      <c r="B521" s="29"/>
      <c r="C521" s="30" t="s">
        <v>73</v>
      </c>
      <c r="D521" s="31" t="s">
        <v>40</v>
      </c>
      <c r="E521" s="32"/>
      <c r="F521" s="32">
        <v>2.1</v>
      </c>
      <c r="G521" s="258"/>
      <c r="H521" s="258"/>
      <c r="I521" s="258"/>
      <c r="J521" s="258"/>
      <c r="K521" s="258"/>
      <c r="L521" s="258"/>
      <c r="M521" s="259"/>
    </row>
    <row r="522" spans="1:13" s="119" customFormat="1" ht="15.75">
      <c r="A522" s="36"/>
      <c r="B522" s="29"/>
      <c r="C522" s="30" t="s">
        <v>7</v>
      </c>
      <c r="D522" s="31" t="s">
        <v>0</v>
      </c>
      <c r="E522" s="176">
        <v>0.649</v>
      </c>
      <c r="F522" s="32">
        <f>F513*E522</f>
        <v>7.79</v>
      </c>
      <c r="G522" s="258"/>
      <c r="H522" s="258"/>
      <c r="I522" s="258"/>
      <c r="J522" s="258"/>
      <c r="K522" s="258"/>
      <c r="L522" s="258"/>
      <c r="M522" s="259"/>
    </row>
    <row r="523" spans="1:13" s="160" customFormat="1" ht="31.5">
      <c r="A523" s="82"/>
      <c r="B523" s="79"/>
      <c r="C523" s="185" t="s">
        <v>282</v>
      </c>
      <c r="D523" s="79" t="s">
        <v>28</v>
      </c>
      <c r="E523" s="203"/>
      <c r="F523" s="203">
        <f>F518</f>
        <v>0.108</v>
      </c>
      <c r="G523" s="266"/>
      <c r="H523" s="266"/>
      <c r="I523" s="266"/>
      <c r="J523" s="266"/>
      <c r="K523" s="266"/>
      <c r="L523" s="266"/>
      <c r="M523" s="267"/>
    </row>
    <row r="524" spans="1:13" s="160" customFormat="1" ht="31.5">
      <c r="A524" s="211"/>
      <c r="B524" s="79"/>
      <c r="C524" s="246" t="s">
        <v>281</v>
      </c>
      <c r="D524" s="79" t="s">
        <v>28</v>
      </c>
      <c r="E524" s="203">
        <v>2.4</v>
      </c>
      <c r="F524" s="204">
        <f>F521*E524</f>
        <v>5.04</v>
      </c>
      <c r="G524" s="266"/>
      <c r="H524" s="266"/>
      <c r="I524" s="266"/>
      <c r="J524" s="266"/>
      <c r="K524" s="266"/>
      <c r="L524" s="266"/>
      <c r="M524" s="267"/>
    </row>
    <row r="525" spans="1:13" s="160" customFormat="1" ht="141.75">
      <c r="A525" s="82">
        <v>2</v>
      </c>
      <c r="B525" s="155" t="s">
        <v>139</v>
      </c>
      <c r="C525" s="208" t="s">
        <v>140</v>
      </c>
      <c r="D525" s="80" t="s">
        <v>24</v>
      </c>
      <c r="E525" s="159"/>
      <c r="F525" s="235">
        <v>1.076</v>
      </c>
      <c r="G525" s="260"/>
      <c r="H525" s="260"/>
      <c r="I525" s="260"/>
      <c r="J525" s="260"/>
      <c r="K525" s="260"/>
      <c r="L525" s="260"/>
      <c r="M525" s="261"/>
    </row>
    <row r="526" spans="1:13" s="119" customFormat="1" ht="15.75">
      <c r="A526" s="28"/>
      <c r="B526" s="29"/>
      <c r="C526" s="30" t="s">
        <v>4</v>
      </c>
      <c r="D526" s="31" t="s">
        <v>3</v>
      </c>
      <c r="E526" s="32">
        <v>3.25</v>
      </c>
      <c r="F526" s="32">
        <f>F525*E526</f>
        <v>3.5</v>
      </c>
      <c r="G526" s="258"/>
      <c r="H526" s="258"/>
      <c r="I526" s="258"/>
      <c r="J526" s="258"/>
      <c r="K526" s="258"/>
      <c r="L526" s="258"/>
      <c r="M526" s="259"/>
    </row>
    <row r="527" spans="1:13" s="119" customFormat="1" ht="15.75">
      <c r="A527" s="28"/>
      <c r="B527" s="29"/>
      <c r="C527" s="30" t="s">
        <v>141</v>
      </c>
      <c r="D527" s="31" t="s">
        <v>122</v>
      </c>
      <c r="E527" s="32">
        <v>0.88</v>
      </c>
      <c r="F527" s="32">
        <f>F525*E527</f>
        <v>0.95</v>
      </c>
      <c r="G527" s="258"/>
      <c r="H527" s="258"/>
      <c r="I527" s="258"/>
      <c r="J527" s="258"/>
      <c r="K527" s="258"/>
      <c r="L527" s="258"/>
      <c r="M527" s="259"/>
    </row>
    <row r="528" spans="1:13" s="119" customFormat="1" ht="15.75">
      <c r="A528" s="28"/>
      <c r="B528" s="29"/>
      <c r="C528" s="30" t="s">
        <v>7</v>
      </c>
      <c r="D528" s="31" t="s">
        <v>0</v>
      </c>
      <c r="E528" s="32">
        <v>3.52</v>
      </c>
      <c r="F528" s="32">
        <f>F525*E528</f>
        <v>3.79</v>
      </c>
      <c r="G528" s="258"/>
      <c r="H528" s="258"/>
      <c r="I528" s="258"/>
      <c r="J528" s="258"/>
      <c r="K528" s="258"/>
      <c r="L528" s="258"/>
      <c r="M528" s="259"/>
    </row>
    <row r="529" spans="1:13" s="119" customFormat="1" ht="31.5">
      <c r="A529" s="28"/>
      <c r="B529" s="49"/>
      <c r="C529" s="30" t="s">
        <v>142</v>
      </c>
      <c r="D529" s="31" t="s">
        <v>43</v>
      </c>
      <c r="E529" s="37">
        <v>0.042</v>
      </c>
      <c r="F529" s="37">
        <f>F525*E529</f>
        <v>0.045</v>
      </c>
      <c r="G529" s="258"/>
      <c r="H529" s="258"/>
      <c r="I529" s="258"/>
      <c r="J529" s="258"/>
      <c r="K529" s="258"/>
      <c r="L529" s="258"/>
      <c r="M529" s="259"/>
    </row>
    <row r="530" spans="1:13" s="160" customFormat="1" ht="157.5">
      <c r="A530" s="82">
        <v>3</v>
      </c>
      <c r="B530" s="155" t="s">
        <v>139</v>
      </c>
      <c r="C530" s="208" t="s">
        <v>143</v>
      </c>
      <c r="D530" s="80" t="s">
        <v>24</v>
      </c>
      <c r="E530" s="159"/>
      <c r="F530" s="235">
        <v>2.212</v>
      </c>
      <c r="G530" s="260"/>
      <c r="H530" s="260"/>
      <c r="I530" s="260"/>
      <c r="J530" s="260"/>
      <c r="K530" s="260"/>
      <c r="L530" s="260"/>
      <c r="M530" s="261"/>
    </row>
    <row r="531" spans="1:13" s="119" customFormat="1" ht="15.75">
      <c r="A531" s="28"/>
      <c r="B531" s="29"/>
      <c r="C531" s="30" t="s">
        <v>4</v>
      </c>
      <c r="D531" s="31" t="s">
        <v>3</v>
      </c>
      <c r="E531" s="32">
        <v>3.25</v>
      </c>
      <c r="F531" s="32">
        <f>F530*E531</f>
        <v>7.19</v>
      </c>
      <c r="G531" s="258"/>
      <c r="H531" s="258"/>
      <c r="I531" s="258"/>
      <c r="J531" s="258"/>
      <c r="K531" s="258"/>
      <c r="L531" s="258"/>
      <c r="M531" s="259"/>
    </row>
    <row r="532" spans="1:13" s="119" customFormat="1" ht="15.75">
      <c r="A532" s="28"/>
      <c r="B532" s="29"/>
      <c r="C532" s="30" t="s">
        <v>141</v>
      </c>
      <c r="D532" s="31" t="s">
        <v>122</v>
      </c>
      <c r="E532" s="32">
        <v>0.88</v>
      </c>
      <c r="F532" s="32">
        <f>F530*E532</f>
        <v>1.95</v>
      </c>
      <c r="G532" s="258"/>
      <c r="H532" s="258"/>
      <c r="I532" s="258"/>
      <c r="J532" s="258"/>
      <c r="K532" s="258"/>
      <c r="L532" s="258"/>
      <c r="M532" s="259"/>
    </row>
    <row r="533" spans="1:13" s="119" customFormat="1" ht="15.75">
      <c r="A533" s="28"/>
      <c r="B533" s="29"/>
      <c r="C533" s="30" t="s">
        <v>7</v>
      </c>
      <c r="D533" s="31" t="s">
        <v>0</v>
      </c>
      <c r="E533" s="32">
        <v>3.52</v>
      </c>
      <c r="F533" s="32">
        <f>F530*E533</f>
        <v>7.79</v>
      </c>
      <c r="G533" s="258"/>
      <c r="H533" s="258"/>
      <c r="I533" s="258"/>
      <c r="J533" s="258"/>
      <c r="K533" s="258"/>
      <c r="L533" s="258"/>
      <c r="M533" s="259"/>
    </row>
    <row r="534" spans="1:13" s="119" customFormat="1" ht="31.5">
      <c r="A534" s="28"/>
      <c r="B534" s="49"/>
      <c r="C534" s="30" t="s">
        <v>142</v>
      </c>
      <c r="D534" s="31" t="s">
        <v>43</v>
      </c>
      <c r="E534" s="37">
        <v>0.042</v>
      </c>
      <c r="F534" s="37">
        <f>F530*E534</f>
        <v>0.093</v>
      </c>
      <c r="G534" s="258"/>
      <c r="H534" s="258"/>
      <c r="I534" s="258"/>
      <c r="J534" s="258"/>
      <c r="K534" s="258"/>
      <c r="L534" s="258"/>
      <c r="M534" s="259"/>
    </row>
    <row r="535" spans="1:13" s="160" customFormat="1" ht="31.5">
      <c r="A535" s="82">
        <v>4</v>
      </c>
      <c r="B535" s="155" t="s">
        <v>139</v>
      </c>
      <c r="C535" s="208" t="s">
        <v>144</v>
      </c>
      <c r="D535" s="80" t="s">
        <v>24</v>
      </c>
      <c r="E535" s="159"/>
      <c r="F535" s="235">
        <v>0.092</v>
      </c>
      <c r="G535" s="260"/>
      <c r="H535" s="260"/>
      <c r="I535" s="260"/>
      <c r="J535" s="260"/>
      <c r="K535" s="260"/>
      <c r="L535" s="260"/>
      <c r="M535" s="261"/>
    </row>
    <row r="536" spans="1:13" s="119" customFormat="1" ht="15.75">
      <c r="A536" s="28"/>
      <c r="B536" s="29"/>
      <c r="C536" s="30" t="s">
        <v>4</v>
      </c>
      <c r="D536" s="31" t="s">
        <v>3</v>
      </c>
      <c r="E536" s="32">
        <v>3.25</v>
      </c>
      <c r="F536" s="32">
        <f>F535*E536</f>
        <v>0.3</v>
      </c>
      <c r="G536" s="258"/>
      <c r="H536" s="258"/>
      <c r="I536" s="258"/>
      <c r="J536" s="258"/>
      <c r="K536" s="258"/>
      <c r="L536" s="258"/>
      <c r="M536" s="259"/>
    </row>
    <row r="537" spans="1:13" s="119" customFormat="1" ht="15.75">
      <c r="A537" s="28"/>
      <c r="B537" s="29"/>
      <c r="C537" s="30" t="s">
        <v>141</v>
      </c>
      <c r="D537" s="31" t="s">
        <v>122</v>
      </c>
      <c r="E537" s="32">
        <v>0.88</v>
      </c>
      <c r="F537" s="32">
        <f>F535*E537</f>
        <v>0.08</v>
      </c>
      <c r="G537" s="258"/>
      <c r="H537" s="258"/>
      <c r="I537" s="258"/>
      <c r="J537" s="258"/>
      <c r="K537" s="258"/>
      <c r="L537" s="258"/>
      <c r="M537" s="259"/>
    </row>
    <row r="538" spans="1:13" s="119" customFormat="1" ht="15.75">
      <c r="A538" s="28"/>
      <c r="B538" s="29"/>
      <c r="C538" s="30" t="s">
        <v>7</v>
      </c>
      <c r="D538" s="31" t="s">
        <v>0</v>
      </c>
      <c r="E538" s="32">
        <v>3.52</v>
      </c>
      <c r="F538" s="32">
        <f>F535*E538</f>
        <v>0.32</v>
      </c>
      <c r="G538" s="258"/>
      <c r="H538" s="258"/>
      <c r="I538" s="258"/>
      <c r="J538" s="258"/>
      <c r="K538" s="258"/>
      <c r="L538" s="258"/>
      <c r="M538" s="259"/>
    </row>
    <row r="539" spans="1:13" s="119" customFormat="1" ht="31.5">
      <c r="A539" s="28"/>
      <c r="B539" s="49"/>
      <c r="C539" s="30" t="s">
        <v>142</v>
      </c>
      <c r="D539" s="31" t="s">
        <v>43</v>
      </c>
      <c r="E539" s="37">
        <v>0.042</v>
      </c>
      <c r="F539" s="37">
        <f>F535*E539</f>
        <v>0.004</v>
      </c>
      <c r="G539" s="258"/>
      <c r="H539" s="258"/>
      <c r="I539" s="258"/>
      <c r="J539" s="258"/>
      <c r="K539" s="258"/>
      <c r="L539" s="258"/>
      <c r="M539" s="259"/>
    </row>
    <row r="540" spans="1:13" s="160" customFormat="1" ht="94.5">
      <c r="A540" s="82">
        <v>5</v>
      </c>
      <c r="B540" s="155" t="s">
        <v>136</v>
      </c>
      <c r="C540" s="234" t="s">
        <v>153</v>
      </c>
      <c r="D540" s="80" t="s">
        <v>137</v>
      </c>
      <c r="E540" s="209"/>
      <c r="F540" s="159">
        <v>12</v>
      </c>
      <c r="G540" s="262"/>
      <c r="H540" s="262"/>
      <c r="I540" s="262"/>
      <c r="J540" s="262"/>
      <c r="K540" s="262"/>
      <c r="L540" s="262"/>
      <c r="M540" s="263"/>
    </row>
    <row r="541" spans="1:13" s="119" customFormat="1" ht="15.75">
      <c r="A541" s="36"/>
      <c r="B541" s="29"/>
      <c r="C541" s="30" t="s">
        <v>4</v>
      </c>
      <c r="D541" s="31" t="s">
        <v>3</v>
      </c>
      <c r="E541" s="32">
        <v>3.23</v>
      </c>
      <c r="F541" s="32">
        <f>F540*E541</f>
        <v>38.76</v>
      </c>
      <c r="G541" s="258"/>
      <c r="H541" s="258"/>
      <c r="I541" s="258"/>
      <c r="J541" s="258"/>
      <c r="K541" s="258"/>
      <c r="L541" s="258"/>
      <c r="M541" s="259"/>
    </row>
    <row r="542" spans="1:13" s="119" customFormat="1" ht="15.75">
      <c r="A542" s="36"/>
      <c r="B542" s="29"/>
      <c r="C542" s="30" t="s">
        <v>138</v>
      </c>
      <c r="D542" s="31" t="s">
        <v>122</v>
      </c>
      <c r="E542" s="32">
        <v>0.15</v>
      </c>
      <c r="F542" s="32">
        <f>E542*F540</f>
        <v>1.8</v>
      </c>
      <c r="G542" s="258"/>
      <c r="H542" s="258"/>
      <c r="I542" s="258"/>
      <c r="J542" s="258"/>
      <c r="K542" s="258"/>
      <c r="L542" s="258"/>
      <c r="M542" s="259"/>
    </row>
    <row r="543" spans="1:13" s="119" customFormat="1" ht="15.75">
      <c r="A543" s="36"/>
      <c r="B543" s="29"/>
      <c r="C543" s="30" t="s">
        <v>123</v>
      </c>
      <c r="D543" s="31" t="s">
        <v>122</v>
      </c>
      <c r="E543" s="32">
        <v>0.29</v>
      </c>
      <c r="F543" s="32">
        <f>F540*E543</f>
        <v>3.48</v>
      </c>
      <c r="G543" s="258"/>
      <c r="H543" s="258"/>
      <c r="I543" s="258"/>
      <c r="J543" s="258"/>
      <c r="K543" s="258"/>
      <c r="L543" s="258"/>
      <c r="M543" s="259"/>
    </row>
    <row r="544" spans="1:13" s="119" customFormat="1" ht="15.75">
      <c r="A544" s="36"/>
      <c r="B544" s="29"/>
      <c r="C544" s="29" t="s">
        <v>5</v>
      </c>
      <c r="D544" s="31"/>
      <c r="E544" s="32"/>
      <c r="F544" s="32"/>
      <c r="G544" s="258"/>
      <c r="H544" s="258"/>
      <c r="I544" s="258"/>
      <c r="J544" s="258"/>
      <c r="K544" s="258"/>
      <c r="L544" s="258"/>
      <c r="M544" s="259"/>
    </row>
    <row r="545" spans="1:13" s="119" customFormat="1" ht="15.75">
      <c r="A545" s="36"/>
      <c r="B545" s="29"/>
      <c r="C545" s="85" t="s">
        <v>154</v>
      </c>
      <c r="D545" s="31" t="s">
        <v>119</v>
      </c>
      <c r="E545" s="32">
        <v>1</v>
      </c>
      <c r="F545" s="32">
        <f>F540*E545</f>
        <v>12</v>
      </c>
      <c r="G545" s="258"/>
      <c r="H545" s="258"/>
      <c r="I545" s="258"/>
      <c r="J545" s="258"/>
      <c r="K545" s="258"/>
      <c r="L545" s="258"/>
      <c r="M545" s="259"/>
    </row>
    <row r="546" spans="1:13" s="119" customFormat="1" ht="15.75">
      <c r="A546" s="82"/>
      <c r="B546" s="79"/>
      <c r="C546" s="30" t="s">
        <v>7</v>
      </c>
      <c r="D546" s="31" t="s">
        <v>0</v>
      </c>
      <c r="E546" s="176">
        <v>0.649</v>
      </c>
      <c r="F546" s="32">
        <f>F540*E546</f>
        <v>7.79</v>
      </c>
      <c r="G546" s="258"/>
      <c r="H546" s="258"/>
      <c r="I546" s="258"/>
      <c r="J546" s="258"/>
      <c r="K546" s="258"/>
      <c r="L546" s="258"/>
      <c r="M546" s="259"/>
    </row>
    <row r="547" spans="1:13" s="119" customFormat="1" ht="16.5" thickBot="1">
      <c r="A547" s="50"/>
      <c r="B547" s="51"/>
      <c r="C547" s="137" t="s">
        <v>36</v>
      </c>
      <c r="D547" s="138" t="s">
        <v>32</v>
      </c>
      <c r="E547" s="139"/>
      <c r="F547" s="139"/>
      <c r="G547" s="272"/>
      <c r="H547" s="272"/>
      <c r="I547" s="272"/>
      <c r="J547" s="272"/>
      <c r="K547" s="272"/>
      <c r="L547" s="272"/>
      <c r="M547" s="272"/>
    </row>
    <row r="548" spans="1:13" s="144" customFormat="1" ht="15.75">
      <c r="A548" s="140"/>
      <c r="B548" s="141"/>
      <c r="C548" s="142" t="s">
        <v>66</v>
      </c>
      <c r="D548" s="143" t="s">
        <v>32</v>
      </c>
      <c r="E548" s="143"/>
      <c r="F548" s="143"/>
      <c r="G548" s="273"/>
      <c r="H548" s="273"/>
      <c r="I548" s="273"/>
      <c r="J548" s="273"/>
      <c r="K548" s="273"/>
      <c r="L548" s="273"/>
      <c r="M548" s="273"/>
    </row>
    <row r="549" spans="1:13" s="144" customFormat="1" ht="15.75">
      <c r="A549" s="145"/>
      <c r="B549" s="146"/>
      <c r="C549" s="147" t="s">
        <v>37</v>
      </c>
      <c r="D549" s="31" t="s">
        <v>1</v>
      </c>
      <c r="E549" s="44"/>
      <c r="F549" s="148"/>
      <c r="G549" s="271"/>
      <c r="H549" s="271"/>
      <c r="I549" s="271"/>
      <c r="J549" s="271"/>
      <c r="K549" s="271"/>
      <c r="L549" s="256"/>
      <c r="M549" s="257"/>
    </row>
    <row r="550" spans="1:13" s="144" customFormat="1" ht="15.75">
      <c r="A550" s="145"/>
      <c r="B550" s="146"/>
      <c r="C550" s="149" t="s">
        <v>17</v>
      </c>
      <c r="D550" s="131" t="s">
        <v>32</v>
      </c>
      <c r="E550" s="44"/>
      <c r="F550" s="131"/>
      <c r="G550" s="262"/>
      <c r="H550" s="262"/>
      <c r="I550" s="262"/>
      <c r="J550" s="262"/>
      <c r="K550" s="262"/>
      <c r="L550" s="266"/>
      <c r="M550" s="267"/>
    </row>
    <row r="551" spans="1:13" s="144" customFormat="1" ht="15.75">
      <c r="A551" s="145"/>
      <c r="B551" s="146"/>
      <c r="C551" s="147" t="s">
        <v>38</v>
      </c>
      <c r="D551" s="31" t="s">
        <v>1</v>
      </c>
      <c r="E551" s="44"/>
      <c r="F551" s="148"/>
      <c r="G551" s="271"/>
      <c r="H551" s="271"/>
      <c r="I551" s="271"/>
      <c r="J551" s="271"/>
      <c r="K551" s="271"/>
      <c r="L551" s="256"/>
      <c r="M551" s="257"/>
    </row>
    <row r="552" spans="1:13" s="144" customFormat="1" ht="16.5" thickBot="1">
      <c r="A552" s="150"/>
      <c r="B552" s="151"/>
      <c r="C552" s="152" t="s">
        <v>17</v>
      </c>
      <c r="D552" s="138" t="s">
        <v>32</v>
      </c>
      <c r="E552" s="138"/>
      <c r="F552" s="138"/>
      <c r="G552" s="274"/>
      <c r="H552" s="274"/>
      <c r="I552" s="274"/>
      <c r="J552" s="274"/>
      <c r="K552" s="274"/>
      <c r="L552" s="272"/>
      <c r="M552" s="275"/>
    </row>
    <row r="553" spans="1:12" s="40" customFormat="1" ht="15.75">
      <c r="A553" s="14"/>
      <c r="B553" s="15"/>
      <c r="C553" s="41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s="40" customFormat="1" ht="15.75">
      <c r="A554" s="14"/>
      <c r="B554" s="15"/>
      <c r="C554" s="41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s="40" customFormat="1" ht="15.75">
      <c r="A555" s="14"/>
      <c r="B555" s="15"/>
      <c r="C555" s="41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s="7" customFormat="1" ht="16.5">
      <c r="A556" s="13"/>
      <c r="B556" s="5"/>
      <c r="C556" s="8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7" customFormat="1" ht="16.5">
      <c r="A557" s="13"/>
      <c r="B557" s="5"/>
      <c r="C557" s="8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7" customFormat="1" ht="16.5">
      <c r="A558" s="13"/>
      <c r="B558" s="5"/>
      <c r="C558" s="8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7" customFormat="1" ht="16.5">
      <c r="A559" s="13"/>
      <c r="B559" s="5"/>
      <c r="C559" s="8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7" customFormat="1" ht="16.5">
      <c r="A560" s="13"/>
      <c r="B560" s="5"/>
      <c r="C560" s="8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7" customFormat="1" ht="16.5">
      <c r="A561" s="13"/>
      <c r="B561" s="5"/>
      <c r="C561" s="8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7" customFormat="1" ht="16.5">
      <c r="A562" s="13"/>
      <c r="B562" s="5"/>
      <c r="C562" s="8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7" customFormat="1" ht="16.5">
      <c r="A563" s="13"/>
      <c r="B563" s="5"/>
      <c r="C563" s="8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7" customFormat="1" ht="16.5">
      <c r="A564" s="13"/>
      <c r="B564" s="5"/>
      <c r="C564" s="8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7" customFormat="1" ht="16.5">
      <c r="A565" s="13"/>
      <c r="B565" s="5"/>
      <c r="C565" s="8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7" customFormat="1" ht="16.5">
      <c r="A566" s="13"/>
      <c r="B566" s="5"/>
      <c r="C566" s="8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7" customFormat="1" ht="16.5">
      <c r="A567" s="13"/>
      <c r="B567" s="5"/>
      <c r="C567" s="8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7" customFormat="1" ht="16.5">
      <c r="A568" s="13"/>
      <c r="B568" s="5"/>
      <c r="C568" s="8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7" customFormat="1" ht="16.5">
      <c r="A569" s="13"/>
      <c r="B569" s="5"/>
      <c r="C569" s="8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7" customFormat="1" ht="16.5">
      <c r="A570" s="13"/>
      <c r="B570" s="5"/>
      <c r="C570" s="8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7" customFormat="1" ht="16.5">
      <c r="A571" s="13"/>
      <c r="B571" s="5"/>
      <c r="C571" s="8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7" customFormat="1" ht="16.5">
      <c r="A572" s="13"/>
      <c r="B572" s="5"/>
      <c r="C572" s="8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7" customFormat="1" ht="16.5">
      <c r="A573" s="13"/>
      <c r="B573" s="5"/>
      <c r="C573" s="8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7" customFormat="1" ht="16.5">
      <c r="A574" s="13"/>
      <c r="B574" s="5"/>
      <c r="C574" s="8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7" customFormat="1" ht="16.5">
      <c r="A575" s="13"/>
      <c r="B575" s="5"/>
      <c r="C575" s="8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7" customFormat="1" ht="16.5">
      <c r="A576" s="13"/>
      <c r="B576" s="5"/>
      <c r="C576" s="8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7" customFormat="1" ht="16.5">
      <c r="A577" s="13"/>
      <c r="B577" s="5"/>
      <c r="C577" s="8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7" customFormat="1" ht="16.5">
      <c r="A578" s="13"/>
      <c r="B578" s="5"/>
      <c r="C578" s="8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7" customFormat="1" ht="16.5">
      <c r="A579" s="13"/>
      <c r="B579" s="5"/>
      <c r="C579" s="8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7" customFormat="1" ht="16.5">
      <c r="A580" s="13"/>
      <c r="B580" s="5"/>
      <c r="C580" s="8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7" customFormat="1" ht="16.5">
      <c r="A581" s="13"/>
      <c r="B581" s="5"/>
      <c r="C581" s="8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7" customFormat="1" ht="16.5">
      <c r="A582" s="13"/>
      <c r="B582" s="5"/>
      <c r="C582" s="8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7" customFormat="1" ht="16.5">
      <c r="A583" s="13"/>
      <c r="B583" s="5"/>
      <c r="C583" s="8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7" customFormat="1" ht="16.5">
      <c r="A584" s="13"/>
      <c r="B584" s="5"/>
      <c r="C584" s="8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7" customFormat="1" ht="16.5">
      <c r="A585" s="13"/>
      <c r="B585" s="5"/>
      <c r="C585" s="8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7" customFormat="1" ht="16.5">
      <c r="A586" s="13"/>
      <c r="B586" s="5"/>
      <c r="C586" s="8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7" customFormat="1" ht="16.5">
      <c r="A587" s="13"/>
      <c r="B587" s="5"/>
      <c r="C587" s="8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7" customFormat="1" ht="16.5">
      <c r="A588" s="13"/>
      <c r="B588" s="5"/>
      <c r="C588" s="8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7" customFormat="1" ht="16.5">
      <c r="A589" s="13"/>
      <c r="B589" s="5"/>
      <c r="C589" s="8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7" customFormat="1" ht="16.5">
      <c r="A590" s="13"/>
      <c r="B590" s="5"/>
      <c r="C590" s="8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7" customFormat="1" ht="16.5">
      <c r="A591" s="13"/>
      <c r="B591" s="5"/>
      <c r="C591" s="8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7" customFormat="1" ht="16.5">
      <c r="A592" s="13"/>
      <c r="B592" s="5"/>
      <c r="C592" s="8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7" customFormat="1" ht="16.5">
      <c r="A593" s="13"/>
      <c r="B593" s="5"/>
      <c r="C593" s="8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7" customFormat="1" ht="16.5">
      <c r="A594" s="13"/>
      <c r="B594" s="5"/>
      <c r="C594" s="8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7" customFormat="1" ht="16.5">
      <c r="A595" s="13"/>
      <c r="B595" s="5"/>
      <c r="C595" s="8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7" customFormat="1" ht="16.5">
      <c r="A596" s="13"/>
      <c r="B596" s="5"/>
      <c r="C596" s="8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7" customFormat="1" ht="16.5">
      <c r="A597" s="13"/>
      <c r="B597" s="5"/>
      <c r="C597" s="8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7" customFormat="1" ht="16.5">
      <c r="A598" s="13"/>
      <c r="B598" s="5"/>
      <c r="C598" s="8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7" customFormat="1" ht="16.5">
      <c r="A599" s="13"/>
      <c r="B599" s="5"/>
      <c r="C599" s="8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7" customFormat="1" ht="16.5">
      <c r="A600" s="13"/>
      <c r="B600" s="5"/>
      <c r="C600" s="8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7" customFormat="1" ht="16.5">
      <c r="A601" s="13"/>
      <c r="B601" s="5"/>
      <c r="C601" s="8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7" customFormat="1" ht="16.5">
      <c r="A602" s="13"/>
      <c r="B602" s="5"/>
      <c r="C602" s="8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7" customFormat="1" ht="16.5">
      <c r="A603" s="13"/>
      <c r="B603" s="5"/>
      <c r="C603" s="8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7" customFormat="1" ht="16.5">
      <c r="A604" s="13"/>
      <c r="B604" s="5"/>
      <c r="C604" s="8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7" customFormat="1" ht="16.5">
      <c r="A605" s="13"/>
      <c r="B605" s="5"/>
      <c r="C605" s="8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7" customFormat="1" ht="16.5">
      <c r="A606" s="13"/>
      <c r="B606" s="5"/>
      <c r="C606" s="8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7" customFormat="1" ht="16.5">
      <c r="A607" s="13"/>
      <c r="B607" s="5"/>
      <c r="C607" s="8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7" customFormat="1" ht="16.5">
      <c r="A608" s="13"/>
      <c r="B608" s="5"/>
      <c r="C608" s="8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7" customFormat="1" ht="16.5">
      <c r="A609" s="13"/>
      <c r="B609" s="5"/>
      <c r="C609" s="8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7" customFormat="1" ht="16.5">
      <c r="A610" s="13"/>
      <c r="B610" s="5"/>
      <c r="C610" s="8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7" customFormat="1" ht="16.5">
      <c r="A611" s="13"/>
      <c r="B611" s="5"/>
      <c r="C611" s="8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7" customFormat="1" ht="16.5">
      <c r="A612" s="13"/>
      <c r="B612" s="5"/>
      <c r="C612" s="8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7" customFormat="1" ht="16.5">
      <c r="A613" s="13"/>
      <c r="B613" s="5"/>
      <c r="C613" s="8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7" customFormat="1" ht="16.5">
      <c r="A614" s="13"/>
      <c r="B614" s="5"/>
      <c r="C614" s="8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7" customFormat="1" ht="16.5">
      <c r="A615" s="13"/>
      <c r="B615" s="5"/>
      <c r="C615" s="8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7" customFormat="1" ht="16.5">
      <c r="A616" s="13"/>
      <c r="B616" s="5"/>
      <c r="C616" s="8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7" customFormat="1" ht="16.5">
      <c r="A617" s="13"/>
      <c r="B617" s="5"/>
      <c r="C617" s="8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7" customFormat="1" ht="16.5">
      <c r="A618" s="13"/>
      <c r="B618" s="5"/>
      <c r="C618" s="8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7" customFormat="1" ht="16.5">
      <c r="A619" s="13"/>
      <c r="B619" s="5"/>
      <c r="C619" s="8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7" customFormat="1" ht="16.5">
      <c r="A620" s="13"/>
      <c r="B620" s="5"/>
      <c r="C620" s="8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7" customFormat="1" ht="16.5">
      <c r="A621" s="13"/>
      <c r="B621" s="5"/>
      <c r="C621" s="8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7" customFormat="1" ht="16.5">
      <c r="A622" s="13"/>
      <c r="B622" s="5"/>
      <c r="C622" s="8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7" customFormat="1" ht="16.5">
      <c r="A623" s="13"/>
      <c r="B623" s="5"/>
      <c r="C623" s="8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7" customFormat="1" ht="16.5">
      <c r="A624" s="13"/>
      <c r="B624" s="5"/>
      <c r="C624" s="8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7" customFormat="1" ht="16.5">
      <c r="A625" s="13"/>
      <c r="B625" s="5"/>
      <c r="C625" s="8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7" customFormat="1" ht="16.5">
      <c r="A626" s="13"/>
      <c r="B626" s="5"/>
      <c r="C626" s="8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7" customFormat="1" ht="16.5">
      <c r="A627" s="13"/>
      <c r="B627" s="5"/>
      <c r="C627" s="8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7" customFormat="1" ht="16.5">
      <c r="A628" s="13"/>
      <c r="B628" s="5"/>
      <c r="C628" s="8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7" customFormat="1" ht="16.5">
      <c r="A629" s="13"/>
      <c r="B629" s="5"/>
      <c r="C629" s="8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7" customFormat="1" ht="16.5">
      <c r="A630" s="13"/>
      <c r="B630" s="5"/>
      <c r="C630" s="8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7" customFormat="1" ht="16.5">
      <c r="A631" s="13"/>
      <c r="B631" s="5"/>
      <c r="C631" s="8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7" customFormat="1" ht="16.5">
      <c r="A632" s="13"/>
      <c r="B632" s="5"/>
      <c r="C632" s="8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7" customFormat="1" ht="16.5">
      <c r="A633" s="13"/>
      <c r="B633" s="5"/>
      <c r="C633" s="8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7" customFormat="1" ht="16.5">
      <c r="A634" s="13"/>
      <c r="B634" s="5"/>
      <c r="C634" s="8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7" customFormat="1" ht="16.5">
      <c r="A635" s="13"/>
      <c r="B635" s="5"/>
      <c r="C635" s="8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7" customFormat="1" ht="16.5">
      <c r="A636" s="13"/>
      <c r="B636" s="5"/>
      <c r="C636" s="8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7" customFormat="1" ht="16.5">
      <c r="A637" s="13"/>
      <c r="B637" s="5"/>
      <c r="C637" s="8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7" customFormat="1" ht="16.5">
      <c r="A638" s="13"/>
      <c r="B638" s="5"/>
      <c r="C638" s="8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7" customFormat="1" ht="16.5">
      <c r="A639" s="13"/>
      <c r="B639" s="5"/>
      <c r="C639" s="8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7" customFormat="1" ht="16.5">
      <c r="A640" s="13"/>
      <c r="B640" s="5"/>
      <c r="C640" s="8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7" customFormat="1" ht="16.5">
      <c r="A641" s="13"/>
      <c r="B641" s="5"/>
      <c r="C641" s="8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7" customFormat="1" ht="16.5">
      <c r="A642" s="13"/>
      <c r="B642" s="5"/>
      <c r="C642" s="8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7" customFormat="1" ht="16.5">
      <c r="A643" s="13"/>
      <c r="B643" s="5"/>
      <c r="C643" s="8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7" customFormat="1" ht="16.5">
      <c r="A644" s="13"/>
      <c r="B644" s="5"/>
      <c r="C644" s="8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7" customFormat="1" ht="16.5">
      <c r="A645" s="13"/>
      <c r="B645" s="5"/>
      <c r="C645" s="8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7" customFormat="1" ht="16.5">
      <c r="A646" s="13"/>
      <c r="B646" s="5"/>
      <c r="C646" s="8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7" customFormat="1" ht="16.5">
      <c r="A647" s="13"/>
      <c r="B647" s="5"/>
      <c r="C647" s="8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7" customFormat="1" ht="16.5">
      <c r="A648" s="13"/>
      <c r="B648" s="5"/>
      <c r="C648" s="8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7" customFormat="1" ht="16.5">
      <c r="A649" s="13"/>
      <c r="B649" s="5"/>
      <c r="C649" s="8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7" customFormat="1" ht="16.5">
      <c r="A650" s="13"/>
      <c r="B650" s="5"/>
      <c r="C650" s="8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7" customFormat="1" ht="16.5">
      <c r="A651" s="13"/>
      <c r="B651" s="5"/>
      <c r="C651" s="8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7" customFormat="1" ht="16.5">
      <c r="A652" s="13"/>
      <c r="B652" s="5"/>
      <c r="C652" s="8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7" customFormat="1" ht="16.5">
      <c r="A653" s="13"/>
      <c r="B653" s="5"/>
      <c r="C653" s="8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7" customFormat="1" ht="16.5">
      <c r="A654" s="13"/>
      <c r="B654" s="5"/>
      <c r="C654" s="8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7" customFormat="1" ht="16.5">
      <c r="A655" s="13"/>
      <c r="B655" s="5"/>
      <c r="C655" s="8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7" customFormat="1" ht="16.5">
      <c r="A656" s="13"/>
      <c r="B656" s="5"/>
      <c r="C656" s="8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7" customFormat="1" ht="16.5">
      <c r="A657" s="13"/>
      <c r="B657" s="5"/>
      <c r="C657" s="8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7" customFormat="1" ht="16.5">
      <c r="A658" s="13"/>
      <c r="B658" s="5"/>
      <c r="C658" s="8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7" customFormat="1" ht="16.5">
      <c r="A659" s="13"/>
      <c r="B659" s="5"/>
      <c r="C659" s="8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7" customFormat="1" ht="16.5">
      <c r="A660" s="13"/>
      <c r="B660" s="5"/>
      <c r="C660" s="8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7" customFormat="1" ht="16.5">
      <c r="A661" s="13"/>
      <c r="B661" s="5"/>
      <c r="C661" s="8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7" customFormat="1" ht="16.5">
      <c r="A662" s="13"/>
      <c r="B662" s="5"/>
      <c r="C662" s="8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7" customFormat="1" ht="16.5">
      <c r="A663" s="13"/>
      <c r="B663" s="5"/>
      <c r="C663" s="8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7" customFormat="1" ht="16.5">
      <c r="A664" s="13"/>
      <c r="B664" s="5"/>
      <c r="C664" s="8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7" customFormat="1" ht="16.5">
      <c r="A665" s="13"/>
      <c r="B665" s="5"/>
      <c r="C665" s="8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7" customFormat="1" ht="16.5">
      <c r="A666" s="13"/>
      <c r="B666" s="5"/>
      <c r="C666" s="8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7" customFormat="1" ht="16.5">
      <c r="A667" s="13"/>
      <c r="B667" s="5"/>
      <c r="C667" s="8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7" customFormat="1" ht="16.5">
      <c r="A668" s="13"/>
      <c r="B668" s="5"/>
      <c r="C668" s="8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7" customFormat="1" ht="16.5">
      <c r="A669" s="13"/>
      <c r="B669" s="5"/>
      <c r="C669" s="8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7" customFormat="1" ht="16.5">
      <c r="A670" s="13"/>
      <c r="B670" s="5"/>
      <c r="C670" s="8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7" customFormat="1" ht="16.5">
      <c r="A671" s="13"/>
      <c r="B671" s="5"/>
      <c r="C671" s="8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7" customFormat="1" ht="16.5">
      <c r="A672" s="13"/>
      <c r="B672" s="5"/>
      <c r="C672" s="8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7" customFormat="1" ht="16.5">
      <c r="A673" s="13"/>
      <c r="B673" s="5"/>
      <c r="C673" s="8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7" customFormat="1" ht="16.5">
      <c r="A674" s="13"/>
      <c r="B674" s="5"/>
      <c r="C674" s="8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7" customFormat="1" ht="16.5">
      <c r="A675" s="13"/>
      <c r="B675" s="5"/>
      <c r="C675" s="8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7" customFormat="1" ht="16.5">
      <c r="A676" s="13"/>
      <c r="B676" s="5"/>
      <c r="C676" s="8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7" customFormat="1" ht="16.5">
      <c r="A677" s="13"/>
      <c r="B677" s="5"/>
      <c r="C677" s="8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7" customFormat="1" ht="16.5">
      <c r="A678" s="13"/>
      <c r="B678" s="5"/>
      <c r="C678" s="8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7" customFormat="1" ht="16.5">
      <c r="A679" s="13"/>
      <c r="B679" s="5"/>
      <c r="C679" s="8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7" customFormat="1" ht="16.5">
      <c r="A680" s="13"/>
      <c r="B680" s="5"/>
      <c r="C680" s="8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7" customFormat="1" ht="16.5">
      <c r="A681" s="13"/>
      <c r="B681" s="5"/>
      <c r="C681" s="8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7" customFormat="1" ht="16.5">
      <c r="A682" s="13"/>
      <c r="B682" s="5"/>
      <c r="C682" s="8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7" customFormat="1" ht="16.5">
      <c r="A683" s="13"/>
      <c r="B683" s="5"/>
      <c r="C683" s="8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7" customFormat="1" ht="16.5">
      <c r="A684" s="13"/>
      <c r="B684" s="5"/>
      <c r="C684" s="8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7" customFormat="1" ht="16.5">
      <c r="A685" s="13"/>
      <c r="B685" s="5"/>
      <c r="C685" s="8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7" customFormat="1" ht="16.5">
      <c r="A686" s="13"/>
      <c r="B686" s="5"/>
      <c r="C686" s="8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7" customFormat="1" ht="16.5">
      <c r="A687" s="13"/>
      <c r="B687" s="5"/>
      <c r="C687" s="8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7" customFormat="1" ht="16.5">
      <c r="A688" s="13"/>
      <c r="B688" s="5"/>
      <c r="C688" s="8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7" customFormat="1" ht="16.5">
      <c r="A689" s="13"/>
      <c r="B689" s="5"/>
      <c r="C689" s="8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7" customFormat="1" ht="16.5">
      <c r="A690" s="13"/>
      <c r="B690" s="5"/>
      <c r="C690" s="8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7" customFormat="1" ht="16.5">
      <c r="A691" s="13"/>
      <c r="B691" s="5"/>
      <c r="C691" s="8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7" customFormat="1" ht="16.5">
      <c r="A692" s="13"/>
      <c r="B692" s="5"/>
      <c r="C692" s="8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7" customFormat="1" ht="16.5">
      <c r="A693" s="13"/>
      <c r="B693" s="5"/>
      <c r="C693" s="8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7" customFormat="1" ht="16.5">
      <c r="A694" s="13"/>
      <c r="B694" s="5"/>
      <c r="C694" s="8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7" customFormat="1" ht="16.5">
      <c r="A695" s="13"/>
      <c r="B695" s="5"/>
      <c r="C695" s="8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7" customFormat="1" ht="16.5">
      <c r="A696" s="13"/>
      <c r="B696" s="5"/>
      <c r="C696" s="8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7" customFormat="1" ht="16.5">
      <c r="A697" s="13"/>
      <c r="B697" s="5"/>
      <c r="C697" s="8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7" customFormat="1" ht="16.5">
      <c r="A698" s="13"/>
      <c r="B698" s="5"/>
      <c r="C698" s="8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7" customFormat="1" ht="16.5">
      <c r="A699" s="13"/>
      <c r="B699" s="5"/>
      <c r="C699" s="8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7" customFormat="1" ht="16.5">
      <c r="A700" s="13"/>
      <c r="B700" s="5"/>
      <c r="C700" s="8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7" customFormat="1" ht="16.5">
      <c r="A701" s="13"/>
      <c r="B701" s="5"/>
      <c r="C701" s="8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7" customFormat="1" ht="16.5">
      <c r="A702" s="13"/>
      <c r="B702" s="5"/>
      <c r="C702" s="8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7" customFormat="1" ht="16.5">
      <c r="A703" s="13"/>
      <c r="B703" s="5"/>
      <c r="C703" s="8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7" customFormat="1" ht="16.5">
      <c r="A704" s="13"/>
      <c r="B704" s="5"/>
      <c r="C704" s="8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7" customFormat="1" ht="16.5">
      <c r="A705" s="13"/>
      <c r="B705" s="5"/>
      <c r="C705" s="8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7" customFormat="1" ht="16.5">
      <c r="A706" s="13"/>
      <c r="B706" s="5"/>
      <c r="C706" s="8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7" customFormat="1" ht="16.5">
      <c r="A707" s="13"/>
      <c r="B707" s="5"/>
      <c r="C707" s="8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7" customFormat="1" ht="16.5">
      <c r="A708" s="13"/>
      <c r="B708" s="5"/>
      <c r="C708" s="8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7" customFormat="1" ht="16.5">
      <c r="A709" s="13"/>
      <c r="B709" s="5"/>
      <c r="C709" s="8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7" customFormat="1" ht="16.5">
      <c r="A710" s="13"/>
      <c r="B710" s="5"/>
      <c r="C710" s="8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7" customFormat="1" ht="16.5">
      <c r="A711" s="13"/>
      <c r="B711" s="5"/>
      <c r="C711" s="8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7" customFormat="1" ht="16.5">
      <c r="A712" s="13"/>
      <c r="B712" s="5"/>
      <c r="C712" s="8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7" customFormat="1" ht="16.5">
      <c r="A713" s="13"/>
      <c r="B713" s="5"/>
      <c r="C713" s="8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7" customFormat="1" ht="16.5">
      <c r="A714" s="13"/>
      <c r="B714" s="5"/>
      <c r="C714" s="8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7" customFormat="1" ht="16.5">
      <c r="A715" s="13"/>
      <c r="B715" s="5"/>
      <c r="C715" s="8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7" customFormat="1" ht="16.5">
      <c r="A716" s="13"/>
      <c r="B716" s="5"/>
      <c r="C716" s="8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7" customFormat="1" ht="16.5">
      <c r="A717" s="13"/>
      <c r="B717" s="5"/>
      <c r="C717" s="8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7" customFormat="1" ht="16.5">
      <c r="A718" s="13"/>
      <c r="B718" s="5"/>
      <c r="C718" s="8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7" customFormat="1" ht="16.5">
      <c r="A719" s="13"/>
      <c r="B719" s="5"/>
      <c r="C719" s="8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7" customFormat="1" ht="16.5">
      <c r="A720" s="13"/>
      <c r="B720" s="5"/>
      <c r="C720" s="8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7" customFormat="1" ht="16.5">
      <c r="A721" s="13"/>
      <c r="B721" s="5"/>
      <c r="C721" s="8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7" customFormat="1" ht="16.5">
      <c r="A722" s="13"/>
      <c r="B722" s="5"/>
      <c r="C722" s="8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7" customFormat="1" ht="16.5">
      <c r="A723" s="13"/>
      <c r="B723" s="5"/>
      <c r="C723" s="8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7" customFormat="1" ht="16.5">
      <c r="A724" s="13"/>
      <c r="B724" s="5"/>
      <c r="C724" s="8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7" customFormat="1" ht="16.5">
      <c r="A725" s="13"/>
      <c r="B725" s="5"/>
      <c r="C725" s="8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7" customFormat="1" ht="16.5">
      <c r="A726" s="13"/>
      <c r="B726" s="5"/>
      <c r="C726" s="8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7" customFormat="1" ht="16.5">
      <c r="A727" s="13"/>
      <c r="B727" s="5"/>
      <c r="C727" s="8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7" customFormat="1" ht="16.5">
      <c r="A728" s="13"/>
      <c r="B728" s="5"/>
      <c r="C728" s="8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7" customFormat="1" ht="16.5">
      <c r="A729" s="13"/>
      <c r="B729" s="5"/>
      <c r="C729" s="8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7" customFormat="1" ht="16.5">
      <c r="A730" s="13"/>
      <c r="B730" s="5"/>
      <c r="C730" s="8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7" customFormat="1" ht="16.5">
      <c r="A731" s="13"/>
      <c r="B731" s="5"/>
      <c r="C731" s="8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7" customFormat="1" ht="16.5">
      <c r="A732" s="13"/>
      <c r="B732" s="5"/>
      <c r="C732" s="8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7" customFormat="1" ht="16.5">
      <c r="A733" s="13"/>
      <c r="B733" s="5"/>
      <c r="C733" s="8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7" customFormat="1" ht="16.5">
      <c r="A734" s="13"/>
      <c r="B734" s="5"/>
      <c r="C734" s="8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7" customFormat="1" ht="16.5">
      <c r="A735" s="13"/>
      <c r="B735" s="5"/>
      <c r="C735" s="8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7" customFormat="1" ht="16.5">
      <c r="A736" s="13"/>
      <c r="B736" s="5"/>
      <c r="C736" s="8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7" customFormat="1" ht="16.5">
      <c r="A737" s="13"/>
      <c r="B737" s="5"/>
      <c r="C737" s="8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7" customFormat="1" ht="16.5">
      <c r="A738" s="13"/>
      <c r="B738" s="5"/>
      <c r="C738" s="8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7" customFormat="1" ht="16.5">
      <c r="A739" s="13"/>
      <c r="B739" s="5"/>
      <c r="C739" s="8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7" customFormat="1" ht="16.5">
      <c r="A740" s="13"/>
      <c r="B740" s="5"/>
      <c r="C740" s="8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7" customFormat="1" ht="16.5">
      <c r="A741" s="13"/>
      <c r="B741" s="5"/>
      <c r="C741" s="8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7" customFormat="1" ht="16.5">
      <c r="A742" s="13"/>
      <c r="B742" s="5"/>
      <c r="C742" s="8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7" customFormat="1" ht="16.5">
      <c r="A743" s="13"/>
      <c r="B743" s="5"/>
      <c r="C743" s="8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7" customFormat="1" ht="16.5">
      <c r="A744" s="13"/>
      <c r="B744" s="5"/>
      <c r="C744" s="8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7" customFormat="1" ht="16.5">
      <c r="A745" s="13"/>
      <c r="B745" s="5"/>
      <c r="C745" s="8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7" customFormat="1" ht="16.5">
      <c r="A746" s="13"/>
      <c r="B746" s="5"/>
      <c r="C746" s="8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7" customFormat="1" ht="16.5">
      <c r="A747" s="13"/>
      <c r="B747" s="5"/>
      <c r="C747" s="8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7" customFormat="1" ht="16.5">
      <c r="A748" s="13"/>
      <c r="B748" s="5"/>
      <c r="C748" s="8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7" customFormat="1" ht="16.5">
      <c r="A749" s="13"/>
      <c r="B749" s="5"/>
      <c r="C749" s="8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7" customFormat="1" ht="16.5">
      <c r="A750" s="13"/>
      <c r="B750" s="5"/>
      <c r="C750" s="8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7" customFormat="1" ht="16.5">
      <c r="A751" s="13"/>
      <c r="B751" s="5"/>
      <c r="C751" s="8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7" customFormat="1" ht="16.5">
      <c r="A752" s="13"/>
      <c r="B752" s="5"/>
      <c r="C752" s="8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7" customFormat="1" ht="16.5">
      <c r="A753" s="13"/>
      <c r="B753" s="5"/>
      <c r="C753" s="8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7" customFormat="1" ht="16.5">
      <c r="A754" s="13"/>
      <c r="B754" s="5"/>
      <c r="C754" s="8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7" customFormat="1" ht="16.5">
      <c r="A755" s="13"/>
      <c r="B755" s="5"/>
      <c r="C755" s="8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7" customFormat="1" ht="16.5">
      <c r="A756" s="13"/>
      <c r="B756" s="5"/>
      <c r="C756" s="8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7" customFormat="1" ht="16.5">
      <c r="A757" s="13"/>
      <c r="B757" s="5"/>
      <c r="C757" s="8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7" customFormat="1" ht="16.5">
      <c r="A758" s="13"/>
      <c r="B758" s="5"/>
      <c r="C758" s="8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7" customFormat="1" ht="16.5">
      <c r="A759" s="13"/>
      <c r="B759" s="5"/>
      <c r="C759" s="8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7" customFormat="1" ht="16.5">
      <c r="A760" s="13"/>
      <c r="B760" s="5"/>
      <c r="C760" s="8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7" customFormat="1" ht="16.5">
      <c r="A761" s="13"/>
      <c r="B761" s="5"/>
      <c r="C761" s="8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7" customFormat="1" ht="16.5">
      <c r="A762" s="13"/>
      <c r="B762" s="5"/>
      <c r="C762" s="8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7" customFormat="1" ht="16.5">
      <c r="A763" s="13"/>
      <c r="B763" s="5"/>
      <c r="C763" s="8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7" customFormat="1" ht="16.5">
      <c r="A764" s="13"/>
      <c r="B764" s="5"/>
      <c r="C764" s="8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7" customFormat="1" ht="16.5">
      <c r="A765" s="13"/>
      <c r="B765" s="5"/>
      <c r="C765" s="8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7" customFormat="1" ht="16.5">
      <c r="A766" s="13"/>
      <c r="B766" s="5"/>
      <c r="C766" s="8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7" customFormat="1" ht="16.5">
      <c r="A767" s="13"/>
      <c r="B767" s="5"/>
      <c r="C767" s="8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7" customFormat="1" ht="16.5">
      <c r="A768" s="13"/>
      <c r="B768" s="5"/>
      <c r="C768" s="8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7" customFormat="1" ht="16.5">
      <c r="A769" s="13"/>
      <c r="B769" s="5"/>
      <c r="C769" s="8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7" customFormat="1" ht="16.5">
      <c r="A770" s="13"/>
      <c r="B770" s="5"/>
      <c r="C770" s="8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7" customFormat="1" ht="16.5">
      <c r="A771" s="13"/>
      <c r="B771" s="5"/>
      <c r="C771" s="8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7" customFormat="1" ht="16.5">
      <c r="A772" s="13"/>
      <c r="B772" s="5"/>
      <c r="C772" s="8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7" customFormat="1" ht="16.5">
      <c r="A773" s="13"/>
      <c r="B773" s="5"/>
      <c r="C773" s="8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7" customFormat="1" ht="16.5">
      <c r="A774" s="13"/>
      <c r="B774" s="5"/>
      <c r="C774" s="8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7" customFormat="1" ht="16.5">
      <c r="A775" s="13"/>
      <c r="B775" s="5"/>
      <c r="C775" s="8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7" customFormat="1" ht="16.5">
      <c r="A776" s="13"/>
      <c r="B776" s="5"/>
      <c r="C776" s="8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7" customFormat="1" ht="16.5">
      <c r="A777" s="13"/>
      <c r="B777" s="5"/>
      <c r="C777" s="8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7" customFormat="1" ht="16.5">
      <c r="A778" s="13"/>
      <c r="B778" s="5"/>
      <c r="C778" s="8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7" customFormat="1" ht="16.5">
      <c r="A779" s="13"/>
      <c r="B779" s="5"/>
      <c r="C779" s="8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7" customFormat="1" ht="16.5">
      <c r="A780" s="13"/>
      <c r="B780" s="5"/>
      <c r="C780" s="8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7" customFormat="1" ht="16.5">
      <c r="A781" s="13"/>
      <c r="B781" s="5"/>
      <c r="C781" s="8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7" customFormat="1" ht="16.5">
      <c r="A782" s="13"/>
      <c r="B782" s="5"/>
      <c r="C782" s="8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7" customFormat="1" ht="16.5">
      <c r="A783" s="13"/>
      <c r="B783" s="5"/>
      <c r="C783" s="8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7" customFormat="1" ht="16.5">
      <c r="A784" s="13"/>
      <c r="B784" s="5"/>
      <c r="C784" s="8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7" customFormat="1" ht="16.5">
      <c r="A785" s="13"/>
      <c r="B785" s="5"/>
      <c r="C785" s="8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7" customFormat="1" ht="16.5">
      <c r="A786" s="13"/>
      <c r="B786" s="5"/>
      <c r="C786" s="8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7" customFormat="1" ht="16.5">
      <c r="A787" s="13"/>
      <c r="B787" s="5"/>
      <c r="C787" s="8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7" customFormat="1" ht="16.5">
      <c r="A788" s="13"/>
      <c r="B788" s="5"/>
      <c r="C788" s="8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7" customFormat="1" ht="16.5">
      <c r="A789" s="13"/>
      <c r="B789" s="5"/>
      <c r="C789" s="8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7" customFormat="1" ht="16.5">
      <c r="A790" s="13"/>
      <c r="B790" s="5"/>
      <c r="C790" s="8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7" customFormat="1" ht="16.5">
      <c r="A791" s="13"/>
      <c r="B791" s="5"/>
      <c r="C791" s="8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7" customFormat="1" ht="16.5">
      <c r="A792" s="13"/>
      <c r="B792" s="5"/>
      <c r="C792" s="8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7" customFormat="1" ht="16.5">
      <c r="A793" s="13"/>
      <c r="B793" s="5"/>
      <c r="C793" s="8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7" customFormat="1" ht="16.5">
      <c r="A794" s="13"/>
      <c r="B794" s="5"/>
      <c r="C794" s="8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7" customFormat="1" ht="16.5">
      <c r="A795" s="13"/>
      <c r="B795" s="5"/>
      <c r="C795" s="8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7" customFormat="1" ht="16.5">
      <c r="A796" s="13"/>
      <c r="B796" s="5"/>
      <c r="C796" s="8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7" customFormat="1" ht="16.5">
      <c r="A797" s="13"/>
      <c r="B797" s="5"/>
      <c r="C797" s="8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7" customFormat="1" ht="16.5">
      <c r="A798" s="13"/>
      <c r="B798" s="5"/>
      <c r="C798" s="8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7" customFormat="1" ht="16.5">
      <c r="A799" s="13"/>
      <c r="B799" s="5"/>
      <c r="C799" s="8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7" customFormat="1" ht="16.5">
      <c r="A800" s="13"/>
      <c r="B800" s="5"/>
      <c r="C800" s="8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7" customFormat="1" ht="16.5">
      <c r="A801" s="13"/>
      <c r="B801" s="5"/>
      <c r="C801" s="8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7" customFormat="1" ht="16.5">
      <c r="A802" s="13"/>
      <c r="B802" s="5"/>
      <c r="C802" s="8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7" customFormat="1" ht="16.5">
      <c r="A803" s="13"/>
      <c r="B803" s="5"/>
      <c r="C803" s="8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7" customFormat="1" ht="16.5">
      <c r="A804" s="13"/>
      <c r="B804" s="5"/>
      <c r="C804" s="8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7" customFormat="1" ht="16.5">
      <c r="A805" s="13"/>
      <c r="B805" s="5"/>
      <c r="C805" s="8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7" customFormat="1" ht="16.5">
      <c r="A806" s="13"/>
      <c r="B806" s="5"/>
      <c r="C806" s="8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7" customFormat="1" ht="16.5">
      <c r="A807" s="13"/>
      <c r="B807" s="5"/>
      <c r="C807" s="8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7" customFormat="1" ht="16.5">
      <c r="A808" s="13"/>
      <c r="B808" s="5"/>
      <c r="C808" s="8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7" customFormat="1" ht="16.5">
      <c r="A809" s="13"/>
      <c r="B809" s="5"/>
      <c r="C809" s="8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7" customFormat="1" ht="16.5">
      <c r="A810" s="13"/>
      <c r="B810" s="5"/>
      <c r="C810" s="8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7" customFormat="1" ht="16.5">
      <c r="A811" s="13"/>
      <c r="B811" s="5"/>
      <c r="C811" s="8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7" customFormat="1" ht="16.5">
      <c r="A812" s="13"/>
      <c r="B812" s="5"/>
      <c r="C812" s="8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7" customFormat="1" ht="16.5">
      <c r="A813" s="13"/>
      <c r="B813" s="5"/>
      <c r="C813" s="8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7" customFormat="1" ht="16.5">
      <c r="A814" s="13"/>
      <c r="B814" s="5"/>
      <c r="C814" s="8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7" customFormat="1" ht="16.5">
      <c r="A815" s="13"/>
      <c r="B815" s="5"/>
      <c r="C815" s="8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7" customFormat="1" ht="16.5">
      <c r="A816" s="13"/>
      <c r="B816" s="5"/>
      <c r="C816" s="8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7" customFormat="1" ht="16.5">
      <c r="A817" s="13"/>
      <c r="B817" s="5"/>
      <c r="C817" s="8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7" customFormat="1" ht="16.5">
      <c r="A818" s="13"/>
      <c r="B818" s="5"/>
      <c r="C818" s="8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7" customFormat="1" ht="16.5">
      <c r="A819" s="13"/>
      <c r="B819" s="5"/>
      <c r="C819" s="8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7" customFormat="1" ht="16.5">
      <c r="A820" s="13"/>
      <c r="B820" s="5"/>
      <c r="C820" s="8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7" customFormat="1" ht="16.5">
      <c r="A821" s="13"/>
      <c r="B821" s="5"/>
      <c r="C821" s="8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7" customFormat="1" ht="16.5">
      <c r="A822" s="13"/>
      <c r="B822" s="5"/>
      <c r="C822" s="8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7" customFormat="1" ht="16.5">
      <c r="A823" s="13"/>
      <c r="B823" s="5"/>
      <c r="C823" s="8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7" customFormat="1" ht="16.5">
      <c r="A824" s="13"/>
      <c r="B824" s="5"/>
      <c r="C824" s="8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7" customFormat="1" ht="16.5">
      <c r="A825" s="13"/>
      <c r="B825" s="5"/>
      <c r="C825" s="8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7" customFormat="1" ht="16.5">
      <c r="A826" s="13"/>
      <c r="B826" s="5"/>
      <c r="C826" s="8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7" customFormat="1" ht="16.5">
      <c r="A827" s="13"/>
      <c r="B827" s="5"/>
      <c r="C827" s="8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7" customFormat="1" ht="16.5">
      <c r="A828" s="13"/>
      <c r="B828" s="5"/>
      <c r="C828" s="8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7" customFormat="1" ht="16.5">
      <c r="A829" s="13"/>
      <c r="B829" s="5"/>
      <c r="C829" s="8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7" customFormat="1" ht="16.5">
      <c r="A830" s="13"/>
      <c r="B830" s="5"/>
      <c r="C830" s="8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7" customFormat="1" ht="16.5">
      <c r="A831" s="13"/>
      <c r="B831" s="5"/>
      <c r="C831" s="8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7" customFormat="1" ht="16.5">
      <c r="A832" s="13"/>
      <c r="B832" s="5"/>
      <c r="C832" s="8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7" customFormat="1" ht="16.5">
      <c r="A833" s="13"/>
      <c r="B833" s="5"/>
      <c r="C833" s="8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7" customFormat="1" ht="16.5">
      <c r="A834" s="13"/>
      <c r="B834" s="5"/>
      <c r="C834" s="8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7" customFormat="1" ht="16.5">
      <c r="A835" s="13"/>
      <c r="B835" s="5"/>
      <c r="C835" s="8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7" customFormat="1" ht="16.5">
      <c r="A836" s="13"/>
      <c r="B836" s="5"/>
      <c r="C836" s="8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7" customFormat="1" ht="16.5">
      <c r="A837" s="13"/>
      <c r="B837" s="5"/>
      <c r="C837" s="8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7" customFormat="1" ht="16.5">
      <c r="A838" s="13"/>
      <c r="B838" s="5"/>
      <c r="C838" s="8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7" customFormat="1" ht="16.5">
      <c r="A839" s="13"/>
      <c r="B839" s="5"/>
      <c r="C839" s="8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7" customFormat="1" ht="16.5">
      <c r="A840" s="13"/>
      <c r="B840" s="5"/>
      <c r="C840" s="8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7" customFormat="1" ht="16.5">
      <c r="A841" s="13"/>
      <c r="B841" s="5"/>
      <c r="C841" s="8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7" customFormat="1" ht="16.5">
      <c r="A842" s="13"/>
      <c r="B842" s="5"/>
      <c r="C842" s="8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7" customFormat="1" ht="16.5">
      <c r="A843" s="13"/>
      <c r="B843" s="5"/>
      <c r="C843" s="8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7" customFormat="1" ht="16.5">
      <c r="A844" s="13"/>
      <c r="B844" s="5"/>
      <c r="C844" s="8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7" customFormat="1" ht="16.5">
      <c r="A845" s="13"/>
      <c r="B845" s="5"/>
      <c r="C845" s="8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7" customFormat="1" ht="16.5">
      <c r="A846" s="13"/>
      <c r="B846" s="5"/>
      <c r="C846" s="8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7" customFormat="1" ht="16.5">
      <c r="A847" s="13"/>
      <c r="B847" s="5"/>
      <c r="C847" s="8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7" customFormat="1" ht="16.5">
      <c r="A848" s="13"/>
      <c r="B848" s="5"/>
      <c r="C848" s="8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7" customFormat="1" ht="16.5">
      <c r="A849" s="13"/>
      <c r="B849" s="5"/>
      <c r="C849" s="8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7" customFormat="1" ht="16.5">
      <c r="A850" s="13"/>
      <c r="B850" s="5"/>
      <c r="C850" s="8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7" customFormat="1" ht="16.5">
      <c r="A851" s="13"/>
      <c r="B851" s="5"/>
      <c r="C851" s="8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7" customFormat="1" ht="16.5">
      <c r="A852" s="13"/>
      <c r="B852" s="5"/>
      <c r="C852" s="8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7" customFormat="1" ht="16.5">
      <c r="A853" s="13"/>
      <c r="B853" s="5"/>
      <c r="C853" s="8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7" customFormat="1" ht="16.5">
      <c r="A854" s="13"/>
      <c r="B854" s="5"/>
      <c r="C854" s="8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7" customFormat="1" ht="16.5">
      <c r="A855" s="13"/>
      <c r="B855" s="5"/>
      <c r="C855" s="8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7" customFormat="1" ht="16.5">
      <c r="A856" s="13"/>
      <c r="B856" s="5"/>
      <c r="C856" s="8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7" customFormat="1" ht="16.5">
      <c r="A857" s="13"/>
      <c r="B857" s="5"/>
      <c r="C857" s="8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7" customFormat="1" ht="16.5">
      <c r="A858" s="13"/>
      <c r="B858" s="5"/>
      <c r="C858" s="8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7" customFormat="1" ht="16.5">
      <c r="A859" s="13"/>
      <c r="B859" s="5"/>
      <c r="C859" s="8"/>
      <c r="D859" s="3"/>
      <c r="E859" s="3"/>
      <c r="F859" s="3"/>
      <c r="G859" s="3"/>
      <c r="H859" s="3"/>
      <c r="I859" s="3"/>
      <c r="J859" s="3"/>
      <c r="K859" s="3"/>
      <c r="L859" s="3"/>
    </row>
    <row r="860" spans="1:12" s="7" customFormat="1" ht="16.5">
      <c r="A860" s="13"/>
      <c r="B860" s="5"/>
      <c r="C860" s="8"/>
      <c r="D860" s="3"/>
      <c r="E860" s="3"/>
      <c r="F860" s="3"/>
      <c r="G860" s="3"/>
      <c r="H860" s="3"/>
      <c r="I860" s="3"/>
      <c r="J860" s="3"/>
      <c r="K860" s="3"/>
      <c r="L860" s="3"/>
    </row>
    <row r="861" spans="1:12" s="7" customFormat="1" ht="16.5">
      <c r="A861" s="13"/>
      <c r="B861" s="5"/>
      <c r="C861" s="8"/>
      <c r="D861" s="3"/>
      <c r="E861" s="3"/>
      <c r="F861" s="3"/>
      <c r="G861" s="3"/>
      <c r="H861" s="3"/>
      <c r="I861" s="3"/>
      <c r="J861" s="3"/>
      <c r="K861" s="3"/>
      <c r="L861" s="3"/>
    </row>
    <row r="862" spans="1:12" s="7" customFormat="1" ht="16.5">
      <c r="A862" s="13"/>
      <c r="B862" s="5"/>
      <c r="C862" s="8"/>
      <c r="D862" s="3"/>
      <c r="E862" s="3"/>
      <c r="F862" s="3"/>
      <c r="G862" s="3"/>
      <c r="H862" s="3"/>
      <c r="I862" s="3"/>
      <c r="J862" s="3"/>
      <c r="K862" s="3"/>
      <c r="L862" s="3"/>
    </row>
    <row r="863" spans="1:12" s="7" customFormat="1" ht="16.5">
      <c r="A863" s="13"/>
      <c r="B863" s="5"/>
      <c r="C863" s="8"/>
      <c r="D863" s="3"/>
      <c r="E863" s="3"/>
      <c r="F863" s="3"/>
      <c r="G863" s="3"/>
      <c r="H863" s="3"/>
      <c r="I863" s="3"/>
      <c r="J863" s="3"/>
      <c r="K863" s="3"/>
      <c r="L863" s="3"/>
    </row>
    <row r="864" spans="1:12" s="7" customFormat="1" ht="16.5">
      <c r="A864" s="13"/>
      <c r="B864" s="5"/>
      <c r="C864" s="8"/>
      <c r="D864" s="3"/>
      <c r="E864" s="3"/>
      <c r="F864" s="3"/>
      <c r="G864" s="3"/>
      <c r="H864" s="3"/>
      <c r="I864" s="3"/>
      <c r="J864" s="3"/>
      <c r="K864" s="3"/>
      <c r="L864" s="3"/>
    </row>
    <row r="865" spans="1:12" s="7" customFormat="1" ht="16.5">
      <c r="A865" s="13"/>
      <c r="B865" s="5"/>
      <c r="C865" s="8"/>
      <c r="D865" s="3"/>
      <c r="E865" s="3"/>
      <c r="F865" s="3"/>
      <c r="G865" s="3"/>
      <c r="H865" s="3"/>
      <c r="I865" s="3"/>
      <c r="J865" s="3"/>
      <c r="K865" s="3"/>
      <c r="L865" s="3"/>
    </row>
    <row r="866" spans="1:12" s="7" customFormat="1" ht="16.5">
      <c r="A866" s="13"/>
      <c r="B866" s="5"/>
      <c r="C866" s="8"/>
      <c r="D866" s="3"/>
      <c r="E866" s="3"/>
      <c r="F866" s="3"/>
      <c r="G866" s="3"/>
      <c r="H866" s="3"/>
      <c r="I866" s="3"/>
      <c r="J866" s="3"/>
      <c r="K866" s="3"/>
      <c r="L866" s="3"/>
    </row>
    <row r="867" spans="1:12" s="7" customFormat="1" ht="16.5">
      <c r="A867" s="13"/>
      <c r="B867" s="5"/>
      <c r="C867" s="8"/>
      <c r="D867" s="3"/>
      <c r="E867" s="3"/>
      <c r="F867" s="3"/>
      <c r="G867" s="3"/>
      <c r="H867" s="3"/>
      <c r="I867" s="3"/>
      <c r="J867" s="3"/>
      <c r="K867" s="3"/>
      <c r="L867" s="3"/>
    </row>
    <row r="868" spans="1:12" s="7" customFormat="1" ht="16.5">
      <c r="A868" s="13"/>
      <c r="B868" s="5"/>
      <c r="C868" s="8"/>
      <c r="D868" s="3"/>
      <c r="E868" s="3"/>
      <c r="F868" s="3"/>
      <c r="G868" s="3"/>
      <c r="H868" s="3"/>
      <c r="I868" s="3"/>
      <c r="J868" s="3"/>
      <c r="K868" s="3"/>
      <c r="L868" s="3"/>
    </row>
    <row r="869" spans="1:12" s="7" customFormat="1" ht="16.5">
      <c r="A869" s="13"/>
      <c r="B869" s="5"/>
      <c r="C869" s="8"/>
      <c r="D869" s="3"/>
      <c r="E869" s="3"/>
      <c r="F869" s="3"/>
      <c r="G869" s="3"/>
      <c r="H869" s="3"/>
      <c r="I869" s="3"/>
      <c r="J869" s="3"/>
      <c r="K869" s="3"/>
      <c r="L869" s="3"/>
    </row>
    <row r="870" spans="1:12" s="7" customFormat="1" ht="16.5">
      <c r="A870" s="13"/>
      <c r="B870" s="5"/>
      <c r="C870" s="8"/>
      <c r="D870" s="3"/>
      <c r="E870" s="3"/>
      <c r="F870" s="3"/>
      <c r="G870" s="3"/>
      <c r="H870" s="3"/>
      <c r="I870" s="3"/>
      <c r="J870" s="3"/>
      <c r="K870" s="3"/>
      <c r="L870" s="3"/>
    </row>
    <row r="871" spans="1:12" s="7" customFormat="1" ht="16.5">
      <c r="A871" s="13"/>
      <c r="B871" s="5"/>
      <c r="C871" s="8"/>
      <c r="D871" s="3"/>
      <c r="E871" s="3"/>
      <c r="F871" s="3"/>
      <c r="G871" s="3"/>
      <c r="H871" s="3"/>
      <c r="I871" s="3"/>
      <c r="J871" s="3"/>
      <c r="K871" s="3"/>
      <c r="L871" s="3"/>
    </row>
    <row r="872" spans="1:12" s="7" customFormat="1" ht="16.5">
      <c r="A872" s="13"/>
      <c r="B872" s="5"/>
      <c r="C872" s="8"/>
      <c r="D872" s="3"/>
      <c r="E872" s="3"/>
      <c r="F872" s="3"/>
      <c r="G872" s="3"/>
      <c r="H872" s="3"/>
      <c r="I872" s="3"/>
      <c r="J872" s="3"/>
      <c r="K872" s="3"/>
      <c r="L872" s="3"/>
    </row>
    <row r="873" spans="1:12" s="7" customFormat="1" ht="16.5">
      <c r="A873" s="13"/>
      <c r="B873" s="5"/>
      <c r="C873" s="8"/>
      <c r="D873" s="3"/>
      <c r="E873" s="3"/>
      <c r="F873" s="3"/>
      <c r="G873" s="3"/>
      <c r="H873" s="3"/>
      <c r="I873" s="3"/>
      <c r="J873" s="3"/>
      <c r="K873" s="3"/>
      <c r="L873" s="3"/>
    </row>
    <row r="874" spans="1:12" s="7" customFormat="1" ht="16.5">
      <c r="A874" s="13"/>
      <c r="B874" s="5"/>
      <c r="C874" s="8"/>
      <c r="D874" s="3"/>
      <c r="E874" s="3"/>
      <c r="F874" s="3"/>
      <c r="G874" s="3"/>
      <c r="H874" s="3"/>
      <c r="I874" s="3"/>
      <c r="J874" s="3"/>
      <c r="K874" s="3"/>
      <c r="L874" s="3"/>
    </row>
    <row r="875" spans="1:12" s="7" customFormat="1" ht="16.5">
      <c r="A875" s="13"/>
      <c r="B875" s="5"/>
      <c r="C875" s="8"/>
      <c r="D875" s="3"/>
      <c r="E875" s="3"/>
      <c r="F875" s="3"/>
      <c r="G875" s="3"/>
      <c r="H875" s="3"/>
      <c r="I875" s="3"/>
      <c r="J875" s="3"/>
      <c r="K875" s="3"/>
      <c r="L875" s="3"/>
    </row>
    <row r="876" spans="1:12" s="7" customFormat="1" ht="16.5">
      <c r="A876" s="13"/>
      <c r="B876" s="5"/>
      <c r="C876" s="8"/>
      <c r="D876" s="3"/>
      <c r="E876" s="3"/>
      <c r="F876" s="3"/>
      <c r="G876" s="3"/>
      <c r="H876" s="3"/>
      <c r="I876" s="3"/>
      <c r="J876" s="3"/>
      <c r="K876" s="3"/>
      <c r="L876" s="3"/>
    </row>
    <row r="877" spans="1:12" s="7" customFormat="1" ht="16.5">
      <c r="A877" s="13"/>
      <c r="B877" s="5"/>
      <c r="C877" s="8"/>
      <c r="D877" s="3"/>
      <c r="E877" s="3"/>
      <c r="F877" s="3"/>
      <c r="G877" s="3"/>
      <c r="H877" s="3"/>
      <c r="I877" s="3"/>
      <c r="J877" s="3"/>
      <c r="K877" s="3"/>
      <c r="L877" s="3"/>
    </row>
    <row r="878" spans="1:12" s="7" customFormat="1" ht="16.5">
      <c r="A878" s="13"/>
      <c r="B878" s="5"/>
      <c r="C878" s="8"/>
      <c r="D878" s="3"/>
      <c r="E878" s="3"/>
      <c r="F878" s="3"/>
      <c r="G878" s="3"/>
      <c r="H878" s="3"/>
      <c r="I878" s="3"/>
      <c r="J878" s="3"/>
      <c r="K878" s="3"/>
      <c r="L878" s="3"/>
    </row>
    <row r="879" spans="1:12" s="7" customFormat="1" ht="16.5">
      <c r="A879" s="13"/>
      <c r="B879" s="5"/>
      <c r="C879" s="8"/>
      <c r="D879" s="3"/>
      <c r="E879" s="3"/>
      <c r="F879" s="3"/>
      <c r="G879" s="3"/>
      <c r="H879" s="3"/>
      <c r="I879" s="3"/>
      <c r="J879" s="3"/>
      <c r="K879" s="3"/>
      <c r="L879" s="3"/>
    </row>
    <row r="880" spans="1:12" s="7" customFormat="1" ht="16.5">
      <c r="A880" s="13"/>
      <c r="B880" s="5"/>
      <c r="C880" s="8"/>
      <c r="D880" s="3"/>
      <c r="E880" s="3"/>
      <c r="F880" s="3"/>
      <c r="G880" s="3"/>
      <c r="H880" s="3"/>
      <c r="I880" s="3"/>
      <c r="J880" s="3"/>
      <c r="K880" s="3"/>
      <c r="L880" s="3"/>
    </row>
    <row r="881" spans="1:12" s="7" customFormat="1" ht="16.5">
      <c r="A881" s="13"/>
      <c r="B881" s="5"/>
      <c r="C881" s="8"/>
      <c r="D881" s="3"/>
      <c r="E881" s="3"/>
      <c r="F881" s="3"/>
      <c r="G881" s="3"/>
      <c r="H881" s="3"/>
      <c r="I881" s="3"/>
      <c r="J881" s="3"/>
      <c r="K881" s="3"/>
      <c r="L881" s="3"/>
    </row>
    <row r="882" spans="1:12" s="7" customFormat="1" ht="16.5">
      <c r="A882" s="13"/>
      <c r="B882" s="5"/>
      <c r="C882" s="8"/>
      <c r="D882" s="3"/>
      <c r="E882" s="3"/>
      <c r="F882" s="3"/>
      <c r="G882" s="3"/>
      <c r="H882" s="3"/>
      <c r="I882" s="3"/>
      <c r="J882" s="3"/>
      <c r="K882" s="3"/>
      <c r="L882" s="3"/>
    </row>
    <row r="883" spans="1:12" s="7" customFormat="1" ht="16.5">
      <c r="A883" s="13"/>
      <c r="B883" s="5"/>
      <c r="C883" s="8"/>
      <c r="D883" s="3"/>
      <c r="E883" s="3"/>
      <c r="F883" s="3"/>
      <c r="G883" s="3"/>
      <c r="H883" s="3"/>
      <c r="I883" s="3"/>
      <c r="J883" s="3"/>
      <c r="K883" s="3"/>
      <c r="L883" s="3"/>
    </row>
    <row r="884" spans="1:12" s="7" customFormat="1" ht="16.5">
      <c r="A884" s="13"/>
      <c r="B884" s="5"/>
      <c r="C884" s="8"/>
      <c r="D884" s="3"/>
      <c r="E884" s="3"/>
      <c r="F884" s="3"/>
      <c r="G884" s="3"/>
      <c r="H884" s="3"/>
      <c r="I884" s="3"/>
      <c r="J884" s="3"/>
      <c r="K884" s="3"/>
      <c r="L884" s="3"/>
    </row>
    <row r="885" spans="1:12" s="7" customFormat="1" ht="16.5">
      <c r="A885" s="13"/>
      <c r="B885" s="5"/>
      <c r="C885" s="8"/>
      <c r="D885" s="3"/>
      <c r="E885" s="3"/>
      <c r="F885" s="3"/>
      <c r="G885" s="3"/>
      <c r="H885" s="3"/>
      <c r="I885" s="3"/>
      <c r="J885" s="3"/>
      <c r="K885" s="3"/>
      <c r="L885" s="3"/>
    </row>
    <row r="886" spans="1:12" s="7" customFormat="1" ht="16.5">
      <c r="A886" s="13"/>
      <c r="B886" s="5"/>
      <c r="C886" s="8"/>
      <c r="D886" s="3"/>
      <c r="E886" s="3"/>
      <c r="F886" s="3"/>
      <c r="G886" s="3"/>
      <c r="H886" s="3"/>
      <c r="I886" s="3"/>
      <c r="J886" s="3"/>
      <c r="K886" s="3"/>
      <c r="L886" s="3"/>
    </row>
    <row r="887" spans="1:12" s="7" customFormat="1" ht="16.5">
      <c r="A887" s="13"/>
      <c r="B887" s="5"/>
      <c r="C887" s="8"/>
      <c r="D887" s="3"/>
      <c r="E887" s="3"/>
      <c r="F887" s="3"/>
      <c r="G887" s="3"/>
      <c r="H887" s="3"/>
      <c r="I887" s="3"/>
      <c r="J887" s="3"/>
      <c r="K887" s="3"/>
      <c r="L887" s="3"/>
    </row>
    <row r="888" spans="1:12" s="7" customFormat="1" ht="16.5">
      <c r="A888" s="13"/>
      <c r="B888" s="5"/>
      <c r="C888" s="8"/>
      <c r="D888" s="3"/>
      <c r="E888" s="3"/>
      <c r="F888" s="3"/>
      <c r="G888" s="3"/>
      <c r="H888" s="3"/>
      <c r="I888" s="3"/>
      <c r="J888" s="3"/>
      <c r="K888" s="3"/>
      <c r="L888" s="3"/>
    </row>
    <row r="889" spans="1:12" s="7" customFormat="1" ht="16.5">
      <c r="A889" s="13"/>
      <c r="B889" s="5"/>
      <c r="C889" s="8"/>
      <c r="D889" s="3"/>
      <c r="E889" s="3"/>
      <c r="F889" s="3"/>
      <c r="G889" s="3"/>
      <c r="H889" s="3"/>
      <c r="I889" s="3"/>
      <c r="J889" s="3"/>
      <c r="K889" s="3"/>
      <c r="L889" s="3"/>
    </row>
    <row r="890" spans="1:12" s="7" customFormat="1" ht="16.5">
      <c r="A890" s="13"/>
      <c r="B890" s="5"/>
      <c r="C890" s="8"/>
      <c r="D890" s="3"/>
      <c r="E890" s="3"/>
      <c r="F890" s="3"/>
      <c r="G890" s="3"/>
      <c r="H890" s="3"/>
      <c r="I890" s="3"/>
      <c r="J890" s="3"/>
      <c r="K890" s="3"/>
      <c r="L890" s="3"/>
    </row>
    <row r="891" spans="1:12" s="7" customFormat="1" ht="16.5">
      <c r="A891" s="13"/>
      <c r="B891" s="5"/>
      <c r="C891" s="8"/>
      <c r="D891" s="3"/>
      <c r="E891" s="3"/>
      <c r="F891" s="3"/>
      <c r="G891" s="3"/>
      <c r="H891" s="3"/>
      <c r="I891" s="3"/>
      <c r="J891" s="3"/>
      <c r="K891" s="3"/>
      <c r="L891" s="3"/>
    </row>
    <row r="892" spans="1:12" s="7" customFormat="1" ht="16.5">
      <c r="A892" s="13"/>
      <c r="B892" s="5"/>
      <c r="C892" s="8"/>
      <c r="D892" s="3"/>
      <c r="E892" s="3"/>
      <c r="F892" s="3"/>
      <c r="G892" s="3"/>
      <c r="H892" s="3"/>
      <c r="I892" s="3"/>
      <c r="J892" s="3"/>
      <c r="K892" s="3"/>
      <c r="L892" s="3"/>
    </row>
    <row r="893" spans="1:12" s="7" customFormat="1" ht="16.5">
      <c r="A893" s="13"/>
      <c r="B893" s="5"/>
      <c r="C893" s="8"/>
      <c r="D893" s="3"/>
      <c r="E893" s="3"/>
      <c r="F893" s="3"/>
      <c r="G893" s="3"/>
      <c r="H893" s="3"/>
      <c r="I893" s="3"/>
      <c r="J893" s="3"/>
      <c r="K893" s="3"/>
      <c r="L893" s="3"/>
    </row>
    <row r="894" spans="1:12" s="7" customFormat="1" ht="16.5">
      <c r="A894" s="13"/>
      <c r="B894" s="5"/>
      <c r="C894" s="8"/>
      <c r="D894" s="3"/>
      <c r="E894" s="3"/>
      <c r="F894" s="3"/>
      <c r="G894" s="3"/>
      <c r="H894" s="3"/>
      <c r="I894" s="3"/>
      <c r="J894" s="3"/>
      <c r="K894" s="3"/>
      <c r="L894" s="3"/>
    </row>
    <row r="895" spans="1:12" s="7" customFormat="1" ht="16.5">
      <c r="A895" s="13"/>
      <c r="B895" s="5"/>
      <c r="C895" s="8"/>
      <c r="D895" s="3"/>
      <c r="E895" s="3"/>
      <c r="F895" s="3"/>
      <c r="G895" s="3"/>
      <c r="H895" s="3"/>
      <c r="I895" s="3"/>
      <c r="J895" s="3"/>
      <c r="K895" s="3"/>
      <c r="L895" s="3"/>
    </row>
    <row r="896" spans="1:12" s="7" customFormat="1" ht="16.5">
      <c r="A896" s="13"/>
      <c r="B896" s="5"/>
      <c r="C896" s="8"/>
      <c r="D896" s="3"/>
      <c r="E896" s="3"/>
      <c r="F896" s="3"/>
      <c r="G896" s="3"/>
      <c r="H896" s="3"/>
      <c r="I896" s="3"/>
      <c r="J896" s="3"/>
      <c r="K896" s="3"/>
      <c r="L896" s="3"/>
    </row>
    <row r="897" spans="1:12" s="7" customFormat="1" ht="16.5">
      <c r="A897" s="13"/>
      <c r="B897" s="5"/>
      <c r="C897" s="8"/>
      <c r="D897" s="3"/>
      <c r="E897" s="3"/>
      <c r="F897" s="3"/>
      <c r="G897" s="3"/>
      <c r="H897" s="3"/>
      <c r="I897" s="3"/>
      <c r="J897" s="3"/>
      <c r="K897" s="3"/>
      <c r="L897" s="3"/>
    </row>
    <row r="898" spans="1:12" s="7" customFormat="1" ht="16.5">
      <c r="A898" s="13"/>
      <c r="B898" s="5"/>
      <c r="C898" s="8"/>
      <c r="D898" s="3"/>
      <c r="E898" s="3"/>
      <c r="F898" s="3"/>
      <c r="G898" s="3"/>
      <c r="H898" s="3"/>
      <c r="I898" s="3"/>
      <c r="J898" s="3"/>
      <c r="K898" s="3"/>
      <c r="L898" s="3"/>
    </row>
    <row r="899" spans="1:12" s="7" customFormat="1" ht="16.5">
      <c r="A899" s="13"/>
      <c r="B899" s="5"/>
      <c r="C899" s="8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7" customFormat="1" ht="16.5">
      <c r="A900" s="13"/>
      <c r="B900" s="5"/>
      <c r="C900" s="8"/>
      <c r="D900" s="3"/>
      <c r="E900" s="3"/>
      <c r="F900" s="3"/>
      <c r="G900" s="3"/>
      <c r="H900" s="3"/>
      <c r="I900" s="3"/>
      <c r="J900" s="3"/>
      <c r="K900" s="3"/>
      <c r="L900" s="3"/>
    </row>
    <row r="901" spans="1:12" s="7" customFormat="1" ht="16.5">
      <c r="A901" s="13"/>
      <c r="B901" s="5"/>
      <c r="C901" s="8"/>
      <c r="D901" s="3"/>
      <c r="E901" s="3"/>
      <c r="F901" s="3"/>
      <c r="G901" s="3"/>
      <c r="H901" s="3"/>
      <c r="I901" s="3"/>
      <c r="J901" s="3"/>
      <c r="K901" s="3"/>
      <c r="L901" s="3"/>
    </row>
    <row r="902" spans="1:12" s="7" customFormat="1" ht="16.5">
      <c r="A902" s="13"/>
      <c r="B902" s="5"/>
      <c r="C902" s="8"/>
      <c r="D902" s="3"/>
      <c r="E902" s="3"/>
      <c r="F902" s="3"/>
      <c r="G902" s="3"/>
      <c r="H902" s="3"/>
      <c r="I902" s="3"/>
      <c r="J902" s="3"/>
      <c r="K902" s="3"/>
      <c r="L902" s="3"/>
    </row>
    <row r="903" spans="1:12" s="7" customFormat="1" ht="16.5">
      <c r="A903" s="13"/>
      <c r="B903" s="5"/>
      <c r="C903" s="8"/>
      <c r="D903" s="3"/>
      <c r="E903" s="3"/>
      <c r="F903" s="3"/>
      <c r="G903" s="3"/>
      <c r="H903" s="3"/>
      <c r="I903" s="3"/>
      <c r="J903" s="3"/>
      <c r="K903" s="3"/>
      <c r="L903" s="3"/>
    </row>
    <row r="904" spans="1:12" s="7" customFormat="1" ht="16.5">
      <c r="A904" s="13"/>
      <c r="B904" s="5"/>
      <c r="C904" s="8"/>
      <c r="D904" s="3"/>
      <c r="E904" s="3"/>
      <c r="F904" s="3"/>
      <c r="G904" s="3"/>
      <c r="H904" s="3"/>
      <c r="I904" s="3"/>
      <c r="J904" s="3"/>
      <c r="K904" s="3"/>
      <c r="L904" s="3"/>
    </row>
    <row r="905" spans="1:12" s="7" customFormat="1" ht="16.5">
      <c r="A905" s="13"/>
      <c r="B905" s="5"/>
      <c r="C905" s="8"/>
      <c r="D905" s="3"/>
      <c r="E905" s="3"/>
      <c r="F905" s="3"/>
      <c r="G905" s="3"/>
      <c r="H905" s="3"/>
      <c r="I905" s="3"/>
      <c r="J905" s="3"/>
      <c r="K905" s="3"/>
      <c r="L905" s="3"/>
    </row>
    <row r="906" spans="1:12" s="7" customFormat="1" ht="16.5">
      <c r="A906" s="13"/>
      <c r="B906" s="5"/>
      <c r="C906" s="8"/>
      <c r="D906" s="3"/>
      <c r="E906" s="3"/>
      <c r="F906" s="3"/>
      <c r="G906" s="3"/>
      <c r="H906" s="3"/>
      <c r="I906" s="3"/>
      <c r="J906" s="3"/>
      <c r="K906" s="3"/>
      <c r="L906" s="3"/>
    </row>
    <row r="907" spans="1:12" s="7" customFormat="1" ht="16.5">
      <c r="A907" s="13"/>
      <c r="B907" s="5"/>
      <c r="C907" s="8"/>
      <c r="D907" s="3"/>
      <c r="E907" s="3"/>
      <c r="F907" s="3"/>
      <c r="G907" s="3"/>
      <c r="H907" s="3"/>
      <c r="I907" s="3"/>
      <c r="J907" s="3"/>
      <c r="K907" s="3"/>
      <c r="L907" s="3"/>
    </row>
    <row r="908" spans="1:12" s="7" customFormat="1" ht="16.5">
      <c r="A908" s="13"/>
      <c r="B908" s="5"/>
      <c r="C908" s="8"/>
      <c r="D908" s="3"/>
      <c r="E908" s="3"/>
      <c r="F908" s="3"/>
      <c r="G908" s="3"/>
      <c r="H908" s="3"/>
      <c r="I908" s="3"/>
      <c r="J908" s="3"/>
      <c r="K908" s="3"/>
      <c r="L908" s="3"/>
    </row>
    <row r="909" spans="1:12" s="7" customFormat="1" ht="16.5">
      <c r="A909" s="13"/>
      <c r="B909" s="5"/>
      <c r="C909" s="8"/>
      <c r="D909" s="3"/>
      <c r="E909" s="3"/>
      <c r="F909" s="3"/>
      <c r="G909" s="3"/>
      <c r="H909" s="3"/>
      <c r="I909" s="3"/>
      <c r="J909" s="3"/>
      <c r="K909" s="3"/>
      <c r="L909" s="3"/>
    </row>
    <row r="910" spans="1:12" s="7" customFormat="1" ht="16.5">
      <c r="A910" s="13"/>
      <c r="B910" s="5"/>
      <c r="C910" s="8"/>
      <c r="D910" s="3"/>
      <c r="E910" s="3"/>
      <c r="F910" s="3"/>
      <c r="G910" s="3"/>
      <c r="H910" s="3"/>
      <c r="I910" s="3"/>
      <c r="J910" s="3"/>
      <c r="K910" s="3"/>
      <c r="L910" s="3"/>
    </row>
    <row r="911" spans="1:12" s="7" customFormat="1" ht="16.5">
      <c r="A911" s="13"/>
      <c r="B911" s="5"/>
      <c r="C911" s="8"/>
      <c r="D911" s="3"/>
      <c r="E911" s="3"/>
      <c r="F911" s="3"/>
      <c r="G911" s="3"/>
      <c r="H911" s="3"/>
      <c r="I911" s="3"/>
      <c r="J911" s="3"/>
      <c r="K911" s="3"/>
      <c r="L911" s="3"/>
    </row>
    <row r="912" spans="1:12" s="7" customFormat="1" ht="16.5">
      <c r="A912" s="13"/>
      <c r="B912" s="5"/>
      <c r="C912" s="8"/>
      <c r="D912" s="3"/>
      <c r="E912" s="3"/>
      <c r="F912" s="3"/>
      <c r="G912" s="3"/>
      <c r="H912" s="3"/>
      <c r="I912" s="3"/>
      <c r="J912" s="3"/>
      <c r="K912" s="3"/>
      <c r="L912" s="3"/>
    </row>
    <row r="913" spans="1:12" s="7" customFormat="1" ht="16.5">
      <c r="A913" s="13"/>
      <c r="B913" s="5"/>
      <c r="C913" s="8"/>
      <c r="D913" s="3"/>
      <c r="E913" s="3"/>
      <c r="F913" s="3"/>
      <c r="G913" s="3"/>
      <c r="H913" s="3"/>
      <c r="I913" s="3"/>
      <c r="J913" s="3"/>
      <c r="K913" s="3"/>
      <c r="L913" s="3"/>
    </row>
    <row r="914" spans="1:12" s="7" customFormat="1" ht="16.5">
      <c r="A914" s="13"/>
      <c r="B914" s="5"/>
      <c r="C914" s="8"/>
      <c r="D914" s="3"/>
      <c r="E914" s="3"/>
      <c r="F914" s="3"/>
      <c r="G914" s="3"/>
      <c r="H914" s="3"/>
      <c r="I914" s="3"/>
      <c r="J914" s="3"/>
      <c r="K914" s="3"/>
      <c r="L914" s="3"/>
    </row>
    <row r="915" spans="1:12" s="7" customFormat="1" ht="16.5">
      <c r="A915" s="13"/>
      <c r="B915" s="5"/>
      <c r="C915" s="8"/>
      <c r="D915" s="3"/>
      <c r="E915" s="3"/>
      <c r="F915" s="3"/>
      <c r="G915" s="3"/>
      <c r="H915" s="3"/>
      <c r="I915" s="3"/>
      <c r="J915" s="3"/>
      <c r="K915" s="3"/>
      <c r="L915" s="3"/>
    </row>
    <row r="916" spans="1:12" s="7" customFormat="1" ht="16.5">
      <c r="A916" s="13"/>
      <c r="B916" s="5"/>
      <c r="C916" s="8"/>
      <c r="D916" s="3"/>
      <c r="E916" s="3"/>
      <c r="F916" s="3"/>
      <c r="G916" s="3"/>
      <c r="H916" s="3"/>
      <c r="I916" s="3"/>
      <c r="J916" s="3"/>
      <c r="K916" s="3"/>
      <c r="L916" s="3"/>
    </row>
    <row r="917" spans="1:12" s="7" customFormat="1" ht="16.5">
      <c r="A917" s="13"/>
      <c r="B917" s="5"/>
      <c r="C917" s="8"/>
      <c r="D917" s="3"/>
      <c r="E917" s="3"/>
      <c r="F917" s="3"/>
      <c r="G917" s="3"/>
      <c r="H917" s="3"/>
      <c r="I917" s="3"/>
      <c r="J917" s="3"/>
      <c r="K917" s="3"/>
      <c r="L917" s="3"/>
    </row>
    <row r="918" spans="1:12" s="7" customFormat="1" ht="16.5">
      <c r="A918" s="13"/>
      <c r="B918" s="5"/>
      <c r="C918" s="8"/>
      <c r="D918" s="3"/>
      <c r="E918" s="3"/>
      <c r="F918" s="3"/>
      <c r="G918" s="3"/>
      <c r="H918" s="3"/>
      <c r="I918" s="3"/>
      <c r="J918" s="3"/>
      <c r="K918" s="3"/>
      <c r="L918" s="3"/>
    </row>
    <row r="919" spans="1:12" s="7" customFormat="1" ht="16.5">
      <c r="A919" s="13"/>
      <c r="B919" s="5"/>
      <c r="C919" s="8"/>
      <c r="D919" s="3"/>
      <c r="E919" s="3"/>
      <c r="F919" s="3"/>
      <c r="G919" s="3"/>
      <c r="H919" s="3"/>
      <c r="I919" s="3"/>
      <c r="J919" s="3"/>
      <c r="K919" s="3"/>
      <c r="L919" s="3"/>
    </row>
    <row r="920" spans="1:12" s="7" customFormat="1" ht="16.5">
      <c r="A920" s="13"/>
      <c r="B920" s="5"/>
      <c r="C920" s="8"/>
      <c r="D920" s="3"/>
      <c r="E920" s="3"/>
      <c r="F920" s="3"/>
      <c r="G920" s="3"/>
      <c r="H920" s="3"/>
      <c r="I920" s="3"/>
      <c r="J920" s="3"/>
      <c r="K920" s="3"/>
      <c r="L920" s="3"/>
    </row>
    <row r="921" spans="1:12" s="7" customFormat="1" ht="16.5">
      <c r="A921" s="13"/>
      <c r="B921" s="5"/>
      <c r="C921" s="8"/>
      <c r="D921" s="3"/>
      <c r="E921" s="3"/>
      <c r="F921" s="3"/>
      <c r="G921" s="3"/>
      <c r="H921" s="3"/>
      <c r="I921" s="3"/>
      <c r="J921" s="3"/>
      <c r="K921" s="3"/>
      <c r="L921" s="3"/>
    </row>
    <row r="922" spans="1:12" s="7" customFormat="1" ht="16.5">
      <c r="A922" s="13"/>
      <c r="B922" s="5"/>
      <c r="C922" s="8"/>
      <c r="D922" s="3"/>
      <c r="E922" s="3"/>
      <c r="F922" s="3"/>
      <c r="G922" s="3"/>
      <c r="H922" s="3"/>
      <c r="I922" s="3"/>
      <c r="J922" s="3"/>
      <c r="K922" s="3"/>
      <c r="L922" s="3"/>
    </row>
    <row r="923" spans="1:12" s="7" customFormat="1" ht="16.5">
      <c r="A923" s="13"/>
      <c r="B923" s="5"/>
      <c r="C923" s="8"/>
      <c r="D923" s="3"/>
      <c r="E923" s="3"/>
      <c r="F923" s="3"/>
      <c r="G923" s="3"/>
      <c r="H923" s="3"/>
      <c r="I923" s="3"/>
      <c r="J923" s="3"/>
      <c r="K923" s="3"/>
      <c r="L923" s="3"/>
    </row>
    <row r="924" spans="1:12" s="7" customFormat="1" ht="16.5">
      <c r="A924" s="13"/>
      <c r="B924" s="5"/>
      <c r="C924" s="8"/>
      <c r="D924" s="3"/>
      <c r="E924" s="3"/>
      <c r="F924" s="3"/>
      <c r="G924" s="3"/>
      <c r="H924" s="3"/>
      <c r="I924" s="3"/>
      <c r="J924" s="3"/>
      <c r="K924" s="3"/>
      <c r="L924" s="3"/>
    </row>
    <row r="925" spans="1:12" s="7" customFormat="1" ht="16.5">
      <c r="A925" s="13"/>
      <c r="B925" s="5"/>
      <c r="C925" s="8"/>
      <c r="D925" s="3"/>
      <c r="E925" s="3"/>
      <c r="F925" s="3"/>
      <c r="G925" s="3"/>
      <c r="H925" s="3"/>
      <c r="I925" s="3"/>
      <c r="J925" s="3"/>
      <c r="K925" s="3"/>
      <c r="L925" s="3"/>
    </row>
    <row r="926" spans="1:12" s="7" customFormat="1" ht="16.5">
      <c r="A926" s="13"/>
      <c r="B926" s="5"/>
      <c r="C926" s="8"/>
      <c r="D926" s="3"/>
      <c r="E926" s="3"/>
      <c r="F926" s="3"/>
      <c r="G926" s="3"/>
      <c r="H926" s="3"/>
      <c r="I926" s="3"/>
      <c r="J926" s="3"/>
      <c r="K926" s="3"/>
      <c r="L926" s="3"/>
    </row>
    <row r="927" spans="1:12" s="7" customFormat="1" ht="16.5">
      <c r="A927" s="13"/>
      <c r="B927" s="5"/>
      <c r="C927" s="8"/>
      <c r="D927" s="3"/>
      <c r="E927" s="3"/>
      <c r="F927" s="3"/>
      <c r="G927" s="3"/>
      <c r="H927" s="3"/>
      <c r="I927" s="3"/>
      <c r="J927" s="3"/>
      <c r="K927" s="3"/>
      <c r="L927" s="3"/>
    </row>
    <row r="928" spans="1:12" s="7" customFormat="1" ht="16.5">
      <c r="A928" s="13"/>
      <c r="B928" s="5"/>
      <c r="C928" s="8"/>
      <c r="D928" s="3"/>
      <c r="E928" s="3"/>
      <c r="F928" s="3"/>
      <c r="G928" s="3"/>
      <c r="H928" s="3"/>
      <c r="I928" s="3"/>
      <c r="J928" s="3"/>
      <c r="K928" s="3"/>
      <c r="L928" s="3"/>
    </row>
    <row r="929" spans="1:12" s="7" customFormat="1" ht="16.5">
      <c r="A929" s="13"/>
      <c r="B929" s="5"/>
      <c r="C929" s="8"/>
      <c r="D929" s="3"/>
      <c r="E929" s="3"/>
      <c r="F929" s="3"/>
      <c r="G929" s="3"/>
      <c r="H929" s="3"/>
      <c r="I929" s="3"/>
      <c r="J929" s="3"/>
      <c r="K929" s="3"/>
      <c r="L929" s="3"/>
    </row>
    <row r="930" spans="1:12" s="7" customFormat="1" ht="16.5">
      <c r="A930" s="13"/>
      <c r="B930" s="5"/>
      <c r="C930" s="8"/>
      <c r="D930" s="3"/>
      <c r="E930" s="3"/>
      <c r="F930" s="3"/>
      <c r="G930" s="3"/>
      <c r="H930" s="3"/>
      <c r="I930" s="3"/>
      <c r="J930" s="3"/>
      <c r="K930" s="3"/>
      <c r="L930" s="3"/>
    </row>
    <row r="931" spans="1:12" s="7" customFormat="1" ht="16.5">
      <c r="A931" s="13"/>
      <c r="B931" s="5"/>
      <c r="C931" s="8"/>
      <c r="D931" s="3"/>
      <c r="E931" s="3"/>
      <c r="F931" s="3"/>
      <c r="G931" s="3"/>
      <c r="H931" s="3"/>
      <c r="I931" s="3"/>
      <c r="J931" s="3"/>
      <c r="K931" s="3"/>
      <c r="L931" s="3"/>
    </row>
    <row r="932" spans="1:12" s="7" customFormat="1" ht="16.5">
      <c r="A932" s="13"/>
      <c r="B932" s="5"/>
      <c r="C932" s="8"/>
      <c r="D932" s="3"/>
      <c r="E932" s="3"/>
      <c r="F932" s="3"/>
      <c r="G932" s="3"/>
      <c r="H932" s="3"/>
      <c r="I932" s="3"/>
      <c r="J932" s="3"/>
      <c r="K932" s="3"/>
      <c r="L932" s="3"/>
    </row>
    <row r="933" spans="1:12" s="7" customFormat="1" ht="16.5">
      <c r="A933" s="13"/>
      <c r="B933" s="5"/>
      <c r="C933" s="8"/>
      <c r="D933" s="3"/>
      <c r="E933" s="3"/>
      <c r="F933" s="3"/>
      <c r="G933" s="3"/>
      <c r="H933" s="3"/>
      <c r="I933" s="3"/>
      <c r="J933" s="3"/>
      <c r="K933" s="3"/>
      <c r="L933" s="3"/>
    </row>
    <row r="934" spans="1:12" s="7" customFormat="1" ht="16.5">
      <c r="A934" s="13"/>
      <c r="B934" s="5"/>
      <c r="C934" s="8"/>
      <c r="D934" s="3"/>
      <c r="E934" s="3"/>
      <c r="F934" s="3"/>
      <c r="G934" s="3"/>
      <c r="H934" s="3"/>
      <c r="I934" s="3"/>
      <c r="J934" s="3"/>
      <c r="K934" s="3"/>
      <c r="L934" s="3"/>
    </row>
    <row r="935" spans="1:12" s="7" customFormat="1" ht="16.5">
      <c r="A935" s="13"/>
      <c r="B935" s="5"/>
      <c r="C935" s="8"/>
      <c r="D935" s="3"/>
      <c r="E935" s="3"/>
      <c r="F935" s="3"/>
      <c r="G935" s="3"/>
      <c r="H935" s="3"/>
      <c r="I935" s="3"/>
      <c r="J935" s="3"/>
      <c r="K935" s="3"/>
      <c r="L935" s="3"/>
    </row>
    <row r="936" spans="1:12" s="7" customFormat="1" ht="16.5">
      <c r="A936" s="13"/>
      <c r="B936" s="5"/>
      <c r="C936" s="8"/>
      <c r="D936" s="3"/>
      <c r="E936" s="3"/>
      <c r="F936" s="3"/>
      <c r="G936" s="3"/>
      <c r="H936" s="3"/>
      <c r="I936" s="3"/>
      <c r="J936" s="3"/>
      <c r="K936" s="3"/>
      <c r="L936" s="3"/>
    </row>
    <row r="937" spans="1:12" s="7" customFormat="1" ht="16.5">
      <c r="A937" s="13"/>
      <c r="B937" s="5"/>
      <c r="C937" s="8"/>
      <c r="D937" s="3"/>
      <c r="E937" s="3"/>
      <c r="F937" s="3"/>
      <c r="G937" s="3"/>
      <c r="H937" s="3"/>
      <c r="I937" s="3"/>
      <c r="J937" s="3"/>
      <c r="K937" s="3"/>
      <c r="L937" s="3"/>
    </row>
    <row r="938" spans="1:12" s="7" customFormat="1" ht="16.5">
      <c r="A938" s="13"/>
      <c r="B938" s="5"/>
      <c r="C938" s="8"/>
      <c r="D938" s="3"/>
      <c r="E938" s="3"/>
      <c r="F938" s="3"/>
      <c r="G938" s="3"/>
      <c r="H938" s="3"/>
      <c r="I938" s="3"/>
      <c r="J938" s="3"/>
      <c r="K938" s="3"/>
      <c r="L938" s="3"/>
    </row>
    <row r="939" spans="1:12" s="7" customFormat="1" ht="16.5">
      <c r="A939" s="13"/>
      <c r="B939" s="5"/>
      <c r="C939" s="8"/>
      <c r="D939" s="3"/>
      <c r="E939" s="3"/>
      <c r="F939" s="3"/>
      <c r="G939" s="3"/>
      <c r="H939" s="3"/>
      <c r="I939" s="3"/>
      <c r="J939" s="3"/>
      <c r="K939" s="3"/>
      <c r="L939" s="3"/>
    </row>
    <row r="940" spans="1:12" s="7" customFormat="1" ht="16.5">
      <c r="A940" s="13"/>
      <c r="B940" s="5"/>
      <c r="C940" s="8"/>
      <c r="D940" s="3"/>
      <c r="E940" s="3"/>
      <c r="F940" s="3"/>
      <c r="G940" s="3"/>
      <c r="H940" s="3"/>
      <c r="I940" s="3"/>
      <c r="J940" s="3"/>
      <c r="K940" s="3"/>
      <c r="L940" s="3"/>
    </row>
    <row r="941" spans="1:12" s="7" customFormat="1" ht="16.5">
      <c r="A941" s="13"/>
      <c r="B941" s="5"/>
      <c r="C941" s="8"/>
      <c r="D941" s="3"/>
      <c r="E941" s="3"/>
      <c r="F941" s="3"/>
      <c r="G941" s="3"/>
      <c r="H941" s="3"/>
      <c r="I941" s="3"/>
      <c r="J941" s="3"/>
      <c r="K941" s="3"/>
      <c r="L941" s="3"/>
    </row>
    <row r="942" spans="1:12" s="7" customFormat="1" ht="16.5">
      <c r="A942" s="13"/>
      <c r="B942" s="5"/>
      <c r="C942" s="8"/>
      <c r="D942" s="3"/>
      <c r="E942" s="3"/>
      <c r="F942" s="3"/>
      <c r="G942" s="3"/>
      <c r="H942" s="3"/>
      <c r="I942" s="3"/>
      <c r="J942" s="3"/>
      <c r="K942" s="3"/>
      <c r="L942" s="3"/>
    </row>
    <row r="943" spans="1:12" s="7" customFormat="1" ht="16.5">
      <c r="A943" s="13"/>
      <c r="B943" s="5"/>
      <c r="C943" s="8"/>
      <c r="D943" s="3"/>
      <c r="E943" s="3"/>
      <c r="F943" s="3"/>
      <c r="G943" s="3"/>
      <c r="H943" s="3"/>
      <c r="I943" s="3"/>
      <c r="J943" s="3"/>
      <c r="K943" s="3"/>
      <c r="L943" s="3"/>
    </row>
    <row r="944" spans="1:12" s="7" customFormat="1" ht="16.5">
      <c r="A944" s="13"/>
      <c r="B944" s="5"/>
      <c r="C944" s="8"/>
      <c r="D944" s="3"/>
      <c r="E944" s="3"/>
      <c r="F944" s="3"/>
      <c r="G944" s="3"/>
      <c r="H944" s="3"/>
      <c r="I944" s="3"/>
      <c r="J944" s="3"/>
      <c r="K944" s="3"/>
      <c r="L944" s="3"/>
    </row>
    <row r="945" spans="1:12" s="7" customFormat="1" ht="16.5">
      <c r="A945" s="13"/>
      <c r="B945" s="5"/>
      <c r="C945" s="8"/>
      <c r="D945" s="3"/>
      <c r="E945" s="3"/>
      <c r="F945" s="3"/>
      <c r="G945" s="3"/>
      <c r="H945" s="3"/>
      <c r="I945" s="3"/>
      <c r="J945" s="3"/>
      <c r="K945" s="3"/>
      <c r="L945" s="3"/>
    </row>
    <row r="946" spans="1:12" s="7" customFormat="1" ht="16.5">
      <c r="A946" s="13"/>
      <c r="B946" s="5"/>
      <c r="C946" s="8"/>
      <c r="D946" s="3"/>
      <c r="E946" s="3"/>
      <c r="F946" s="3"/>
      <c r="G946" s="3"/>
      <c r="H946" s="3"/>
      <c r="I946" s="3"/>
      <c r="J946" s="3"/>
      <c r="K946" s="3"/>
      <c r="L946" s="3"/>
    </row>
    <row r="947" spans="1:12" s="7" customFormat="1" ht="16.5">
      <c r="A947" s="13"/>
      <c r="B947" s="5"/>
      <c r="C947" s="8"/>
      <c r="D947" s="3"/>
      <c r="E947" s="3"/>
      <c r="F947" s="3"/>
      <c r="G947" s="3"/>
      <c r="H947" s="3"/>
      <c r="I947" s="3"/>
      <c r="J947" s="3"/>
      <c r="K947" s="3"/>
      <c r="L947" s="3"/>
    </row>
    <row r="948" spans="1:12" s="7" customFormat="1" ht="16.5">
      <c r="A948" s="13"/>
      <c r="B948" s="5"/>
      <c r="C948" s="8"/>
      <c r="D948" s="3"/>
      <c r="E948" s="3"/>
      <c r="F948" s="3"/>
      <c r="G948" s="3"/>
      <c r="H948" s="3"/>
      <c r="I948" s="3"/>
      <c r="J948" s="3"/>
      <c r="K948" s="3"/>
      <c r="L948" s="3"/>
    </row>
    <row r="949" spans="1:12" s="7" customFormat="1" ht="16.5">
      <c r="A949" s="13"/>
      <c r="B949" s="5"/>
      <c r="C949" s="8"/>
      <c r="D949" s="3"/>
      <c r="E949" s="3"/>
      <c r="F949" s="3"/>
      <c r="G949" s="3"/>
      <c r="H949" s="3"/>
      <c r="I949" s="3"/>
      <c r="J949" s="3"/>
      <c r="K949" s="3"/>
      <c r="L949" s="3"/>
    </row>
    <row r="950" spans="1:12" s="7" customFormat="1" ht="16.5">
      <c r="A950" s="13"/>
      <c r="B950" s="5"/>
      <c r="C950" s="8"/>
      <c r="D950" s="3"/>
      <c r="E950" s="3"/>
      <c r="F950" s="3"/>
      <c r="G950" s="3"/>
      <c r="H950" s="3"/>
      <c r="I950" s="3"/>
      <c r="J950" s="3"/>
      <c r="K950" s="3"/>
      <c r="L950" s="3"/>
    </row>
    <row r="951" spans="1:12" s="7" customFormat="1" ht="16.5">
      <c r="A951" s="13"/>
      <c r="B951" s="5"/>
      <c r="C951" s="8"/>
      <c r="D951" s="3"/>
      <c r="E951" s="3"/>
      <c r="F951" s="3"/>
      <c r="G951" s="3"/>
      <c r="H951" s="3"/>
      <c r="I951" s="3"/>
      <c r="J951" s="3"/>
      <c r="K951" s="3"/>
      <c r="L951" s="3"/>
    </row>
    <row r="952" spans="1:12" s="7" customFormat="1" ht="16.5">
      <c r="A952" s="13"/>
      <c r="B952" s="5"/>
      <c r="C952" s="8"/>
      <c r="D952" s="3"/>
      <c r="E952" s="3"/>
      <c r="F952" s="3"/>
      <c r="G952" s="3"/>
      <c r="H952" s="3"/>
      <c r="I952" s="3"/>
      <c r="J952" s="3"/>
      <c r="K952" s="3"/>
      <c r="L952" s="3"/>
    </row>
    <row r="953" spans="1:12" s="7" customFormat="1" ht="16.5">
      <c r="A953" s="13"/>
      <c r="B953" s="5"/>
      <c r="C953" s="8"/>
      <c r="D953" s="3"/>
      <c r="E953" s="3"/>
      <c r="F953" s="3"/>
      <c r="G953" s="3"/>
      <c r="H953" s="3"/>
      <c r="I953" s="3"/>
      <c r="J953" s="3"/>
      <c r="K953" s="3"/>
      <c r="L953" s="3"/>
    </row>
    <row r="954" spans="1:12" s="7" customFormat="1" ht="16.5">
      <c r="A954" s="13"/>
      <c r="B954" s="5"/>
      <c r="C954" s="8"/>
      <c r="D954" s="3"/>
      <c r="E954" s="3"/>
      <c r="F954" s="3"/>
      <c r="G954" s="3"/>
      <c r="H954" s="3"/>
      <c r="I954" s="3"/>
      <c r="J954" s="3"/>
      <c r="K954" s="3"/>
      <c r="L954" s="3"/>
    </row>
    <row r="955" spans="1:12" s="7" customFormat="1" ht="16.5">
      <c r="A955" s="13"/>
      <c r="B955" s="5"/>
      <c r="C955" s="8"/>
      <c r="D955" s="3"/>
      <c r="E955" s="3"/>
      <c r="F955" s="3"/>
      <c r="G955" s="3"/>
      <c r="H955" s="3"/>
      <c r="I955" s="3"/>
      <c r="J955" s="3"/>
      <c r="K955" s="3"/>
      <c r="L955" s="3"/>
    </row>
    <row r="956" spans="1:12" s="7" customFormat="1" ht="16.5">
      <c r="A956" s="13"/>
      <c r="B956" s="5"/>
      <c r="C956" s="8"/>
      <c r="D956" s="3"/>
      <c r="E956" s="3"/>
      <c r="F956" s="3"/>
      <c r="G956" s="3"/>
      <c r="H956" s="3"/>
      <c r="I956" s="3"/>
      <c r="J956" s="3"/>
      <c r="K956" s="3"/>
      <c r="L956" s="3"/>
    </row>
    <row r="957" spans="1:12" s="7" customFormat="1" ht="16.5">
      <c r="A957" s="13"/>
      <c r="B957" s="5"/>
      <c r="C957" s="8"/>
      <c r="D957" s="3"/>
      <c r="E957" s="3"/>
      <c r="F957" s="3"/>
      <c r="G957" s="3"/>
      <c r="H957" s="3"/>
      <c r="I957" s="3"/>
      <c r="J957" s="3"/>
      <c r="K957" s="3"/>
      <c r="L957" s="3"/>
    </row>
    <row r="958" spans="1:12" s="7" customFormat="1" ht="16.5">
      <c r="A958" s="13"/>
      <c r="B958" s="5"/>
      <c r="C958" s="8"/>
      <c r="D958" s="3"/>
      <c r="E958" s="3"/>
      <c r="F958" s="3"/>
      <c r="G958" s="3"/>
      <c r="H958" s="3"/>
      <c r="I958" s="3"/>
      <c r="J958" s="3"/>
      <c r="K958" s="3"/>
      <c r="L958" s="3"/>
    </row>
    <row r="959" spans="1:12" s="7" customFormat="1" ht="16.5">
      <c r="A959" s="13"/>
      <c r="B959" s="5"/>
      <c r="C959" s="8"/>
      <c r="D959" s="3"/>
      <c r="E959" s="3"/>
      <c r="F959" s="3"/>
      <c r="G959" s="3"/>
      <c r="H959" s="3"/>
      <c r="I959" s="3"/>
      <c r="J959" s="3"/>
      <c r="K959" s="3"/>
      <c r="L959" s="3"/>
    </row>
    <row r="960" spans="1:12" s="7" customFormat="1" ht="16.5">
      <c r="A960" s="13"/>
      <c r="B960" s="5"/>
      <c r="C960" s="8"/>
      <c r="D960" s="3"/>
      <c r="E960" s="3"/>
      <c r="F960" s="3"/>
      <c r="G960" s="3"/>
      <c r="H960" s="3"/>
      <c r="I960" s="3"/>
      <c r="J960" s="3"/>
      <c r="K960" s="3"/>
      <c r="L960" s="3"/>
    </row>
    <row r="961" spans="1:12" s="7" customFormat="1" ht="16.5">
      <c r="A961" s="13"/>
      <c r="B961" s="5"/>
      <c r="C961" s="8"/>
      <c r="D961" s="3"/>
      <c r="E961" s="3"/>
      <c r="F961" s="3"/>
      <c r="G961" s="3"/>
      <c r="H961" s="3"/>
      <c r="I961" s="3"/>
      <c r="J961" s="3"/>
      <c r="K961" s="3"/>
      <c r="L961" s="3"/>
    </row>
    <row r="962" spans="1:12" s="7" customFormat="1" ht="16.5">
      <c r="A962" s="13"/>
      <c r="B962" s="5"/>
      <c r="C962" s="8"/>
      <c r="D962" s="3"/>
      <c r="E962" s="3"/>
      <c r="F962" s="3"/>
      <c r="G962" s="3"/>
      <c r="H962" s="3"/>
      <c r="I962" s="3"/>
      <c r="J962" s="3"/>
      <c r="K962" s="3"/>
      <c r="L962" s="3"/>
    </row>
    <row r="963" spans="1:12" s="7" customFormat="1" ht="16.5">
      <c r="A963" s="13"/>
      <c r="B963" s="5"/>
      <c r="C963" s="8"/>
      <c r="D963" s="3"/>
      <c r="E963" s="3"/>
      <c r="F963" s="3"/>
      <c r="G963" s="3"/>
      <c r="H963" s="3"/>
      <c r="I963" s="3"/>
      <c r="J963" s="3"/>
      <c r="K963" s="3"/>
      <c r="L963" s="3"/>
    </row>
    <row r="964" spans="1:12" s="7" customFormat="1" ht="16.5">
      <c r="A964" s="13"/>
      <c r="B964" s="5"/>
      <c r="C964" s="8"/>
      <c r="D964" s="3"/>
      <c r="E964" s="3"/>
      <c r="F964" s="3"/>
      <c r="G964" s="3"/>
      <c r="H964" s="3"/>
      <c r="I964" s="3"/>
      <c r="J964" s="3"/>
      <c r="K964" s="3"/>
      <c r="L964" s="3"/>
    </row>
    <row r="965" spans="1:12" s="7" customFormat="1" ht="16.5">
      <c r="A965" s="13"/>
      <c r="B965" s="5"/>
      <c r="C965" s="8"/>
      <c r="D965" s="3"/>
      <c r="E965" s="3"/>
      <c r="F965" s="3"/>
      <c r="G965" s="3"/>
      <c r="H965" s="3"/>
      <c r="I965" s="3"/>
      <c r="J965" s="3"/>
      <c r="K965" s="3"/>
      <c r="L965" s="3"/>
    </row>
    <row r="966" spans="1:12" s="7" customFormat="1" ht="16.5">
      <c r="A966" s="13"/>
      <c r="B966" s="5"/>
      <c r="C966" s="8"/>
      <c r="D966" s="3"/>
      <c r="E966" s="3"/>
      <c r="F966" s="3"/>
      <c r="G966" s="3"/>
      <c r="H966" s="3"/>
      <c r="I966" s="3"/>
      <c r="J966" s="3"/>
      <c r="K966" s="3"/>
      <c r="L966" s="3"/>
    </row>
    <row r="967" spans="1:12" s="7" customFormat="1" ht="16.5">
      <c r="A967" s="13"/>
      <c r="B967" s="5"/>
      <c r="C967" s="8"/>
      <c r="D967" s="3"/>
      <c r="E967" s="3"/>
      <c r="F967" s="3"/>
      <c r="G967" s="3"/>
      <c r="H967" s="3"/>
      <c r="I967" s="3"/>
      <c r="J967" s="3"/>
      <c r="K967" s="3"/>
      <c r="L967" s="3"/>
    </row>
    <row r="968" spans="1:12" s="7" customFormat="1" ht="16.5">
      <c r="A968" s="13"/>
      <c r="B968" s="5"/>
      <c r="C968" s="8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7" customFormat="1" ht="16.5">
      <c r="A969" s="13"/>
      <c r="B969" s="5"/>
      <c r="C969" s="8"/>
      <c r="D969" s="3"/>
      <c r="E969" s="3"/>
      <c r="F969" s="3"/>
      <c r="G969" s="3"/>
      <c r="H969" s="3"/>
      <c r="I969" s="3"/>
      <c r="J969" s="3"/>
      <c r="K969" s="3"/>
      <c r="L969" s="3"/>
    </row>
    <row r="970" spans="1:12" s="7" customFormat="1" ht="16.5">
      <c r="A970" s="13"/>
      <c r="B970" s="5"/>
      <c r="C970" s="8"/>
      <c r="D970" s="3"/>
      <c r="E970" s="3"/>
      <c r="F970" s="3"/>
      <c r="G970" s="3"/>
      <c r="H970" s="3"/>
      <c r="I970" s="3"/>
      <c r="J970" s="3"/>
      <c r="K970" s="3"/>
      <c r="L970" s="3"/>
    </row>
    <row r="971" spans="1:12" s="7" customFormat="1" ht="16.5">
      <c r="A971" s="13"/>
      <c r="B971" s="5"/>
      <c r="C971" s="8"/>
      <c r="D971" s="3"/>
      <c r="E971" s="3"/>
      <c r="F971" s="3"/>
      <c r="G971" s="3"/>
      <c r="H971" s="3"/>
      <c r="I971" s="3"/>
      <c r="J971" s="3"/>
      <c r="K971" s="3"/>
      <c r="L971" s="3"/>
    </row>
    <row r="972" spans="1:12" s="7" customFormat="1" ht="16.5">
      <c r="A972" s="13"/>
      <c r="B972" s="5"/>
      <c r="C972" s="8"/>
      <c r="D972" s="3"/>
      <c r="E972" s="3"/>
      <c r="F972" s="3"/>
      <c r="G972" s="3"/>
      <c r="H972" s="3"/>
      <c r="I972" s="3"/>
      <c r="J972" s="3"/>
      <c r="K972" s="3"/>
      <c r="L972" s="3"/>
    </row>
    <row r="973" spans="1:12" s="7" customFormat="1" ht="16.5">
      <c r="A973" s="13"/>
      <c r="B973" s="5"/>
      <c r="C973" s="8"/>
      <c r="D973" s="3"/>
      <c r="E973" s="3"/>
      <c r="F973" s="3"/>
      <c r="G973" s="3"/>
      <c r="H973" s="3"/>
      <c r="I973" s="3"/>
      <c r="J973" s="3"/>
      <c r="K973" s="3"/>
      <c r="L973" s="3"/>
    </row>
    <row r="974" spans="1:12" s="7" customFormat="1" ht="16.5">
      <c r="A974" s="13"/>
      <c r="B974" s="5"/>
      <c r="C974" s="8"/>
      <c r="D974" s="3"/>
      <c r="E974" s="3"/>
      <c r="F974" s="3"/>
      <c r="G974" s="3"/>
      <c r="H974" s="3"/>
      <c r="I974" s="3"/>
      <c r="J974" s="3"/>
      <c r="K974" s="3"/>
      <c r="L974" s="3"/>
    </row>
    <row r="975" spans="1:12" s="7" customFormat="1" ht="16.5">
      <c r="A975" s="13"/>
      <c r="B975" s="5"/>
      <c r="C975" s="8"/>
      <c r="D975" s="3"/>
      <c r="E975" s="3"/>
      <c r="F975" s="3"/>
      <c r="G975" s="3"/>
      <c r="H975" s="3"/>
      <c r="I975" s="3"/>
      <c r="J975" s="3"/>
      <c r="K975" s="3"/>
      <c r="L975" s="3"/>
    </row>
    <row r="976" spans="1:12" s="7" customFormat="1" ht="16.5">
      <c r="A976" s="13"/>
      <c r="B976" s="5"/>
      <c r="C976" s="8"/>
      <c r="D976" s="3"/>
      <c r="E976" s="3"/>
      <c r="F976" s="3"/>
      <c r="G976" s="3"/>
      <c r="H976" s="3"/>
      <c r="I976" s="3"/>
      <c r="J976" s="3"/>
      <c r="K976" s="3"/>
      <c r="L976" s="3"/>
    </row>
    <row r="977" spans="1:12" s="7" customFormat="1" ht="16.5">
      <c r="A977" s="13"/>
      <c r="B977" s="5"/>
      <c r="C977" s="8"/>
      <c r="D977" s="3"/>
      <c r="E977" s="3"/>
      <c r="F977" s="3"/>
      <c r="G977" s="3"/>
      <c r="H977" s="3"/>
      <c r="I977" s="3"/>
      <c r="J977" s="3"/>
      <c r="K977" s="3"/>
      <c r="L977" s="3"/>
    </row>
    <row r="978" spans="1:12" s="7" customFormat="1" ht="16.5">
      <c r="A978" s="13"/>
      <c r="B978" s="5"/>
      <c r="C978" s="8"/>
      <c r="D978" s="3"/>
      <c r="E978" s="3"/>
      <c r="F978" s="3"/>
      <c r="G978" s="3"/>
      <c r="H978" s="3"/>
      <c r="I978" s="3"/>
      <c r="J978" s="3"/>
      <c r="K978" s="3"/>
      <c r="L978" s="3"/>
    </row>
    <row r="979" spans="1:12" s="7" customFormat="1" ht="16.5">
      <c r="A979" s="13"/>
      <c r="B979" s="5"/>
      <c r="C979" s="8"/>
      <c r="D979" s="3"/>
      <c r="E979" s="3"/>
      <c r="F979" s="3"/>
      <c r="G979" s="3"/>
      <c r="H979" s="3"/>
      <c r="I979" s="3"/>
      <c r="J979" s="3"/>
      <c r="K979" s="3"/>
      <c r="L979" s="3"/>
    </row>
    <row r="980" spans="1:12" s="7" customFormat="1" ht="16.5">
      <c r="A980" s="13"/>
      <c r="B980" s="5"/>
      <c r="C980" s="8"/>
      <c r="D980" s="3"/>
      <c r="E980" s="3"/>
      <c r="F980" s="3"/>
      <c r="G980" s="3"/>
      <c r="H980" s="3"/>
      <c r="I980" s="3"/>
      <c r="J980" s="3"/>
      <c r="K980" s="3"/>
      <c r="L980" s="3"/>
    </row>
    <row r="981" spans="1:12" s="7" customFormat="1" ht="16.5">
      <c r="A981" s="13"/>
      <c r="B981" s="5"/>
      <c r="C981" s="8"/>
      <c r="D981" s="3"/>
      <c r="E981" s="3"/>
      <c r="F981" s="3"/>
      <c r="G981" s="3"/>
      <c r="H981" s="3"/>
      <c r="I981" s="3"/>
      <c r="J981" s="3"/>
      <c r="K981" s="3"/>
      <c r="L981" s="3"/>
    </row>
    <row r="982" spans="1:12" s="7" customFormat="1" ht="16.5">
      <c r="A982" s="13"/>
      <c r="B982" s="5"/>
      <c r="C982" s="8"/>
      <c r="D982" s="3"/>
      <c r="E982" s="3"/>
      <c r="F982" s="3"/>
      <c r="G982" s="3"/>
      <c r="H982" s="3"/>
      <c r="I982" s="3"/>
      <c r="J982" s="3"/>
      <c r="K982" s="3"/>
      <c r="L982" s="3"/>
    </row>
    <row r="983" spans="1:12" s="7" customFormat="1" ht="16.5">
      <c r="A983" s="13"/>
      <c r="B983" s="5"/>
      <c r="C983" s="8"/>
      <c r="D983" s="3"/>
      <c r="E983" s="3"/>
      <c r="F983" s="3"/>
      <c r="G983" s="3"/>
      <c r="H983" s="3"/>
      <c r="I983" s="3"/>
      <c r="J983" s="3"/>
      <c r="K983" s="3"/>
      <c r="L983" s="3"/>
    </row>
    <row r="984" spans="1:12" s="7" customFormat="1" ht="16.5">
      <c r="A984" s="13"/>
      <c r="B984" s="5"/>
      <c r="C984" s="8"/>
      <c r="D984" s="3"/>
      <c r="E984" s="3"/>
      <c r="F984" s="3"/>
      <c r="G984" s="3"/>
      <c r="H984" s="3"/>
      <c r="I984" s="3"/>
      <c r="J984" s="3"/>
      <c r="K984" s="3"/>
      <c r="L984" s="3"/>
    </row>
    <row r="985" spans="1:12" s="7" customFormat="1" ht="16.5">
      <c r="A985" s="13"/>
      <c r="B985" s="5"/>
      <c r="C985" s="8"/>
      <c r="D985" s="3"/>
      <c r="E985" s="3"/>
      <c r="F985" s="3"/>
      <c r="G985" s="3"/>
      <c r="H985" s="3"/>
      <c r="I985" s="3"/>
      <c r="J985" s="3"/>
      <c r="K985" s="3"/>
      <c r="L985" s="3"/>
    </row>
    <row r="986" spans="1:12" s="7" customFormat="1" ht="16.5">
      <c r="A986" s="13"/>
      <c r="B986" s="5"/>
      <c r="C986" s="8"/>
      <c r="D986" s="3"/>
      <c r="E986" s="3"/>
      <c r="F986" s="3"/>
      <c r="G986" s="3"/>
      <c r="H986" s="3"/>
      <c r="I986" s="3"/>
      <c r="J986" s="3"/>
      <c r="K986" s="3"/>
      <c r="L986" s="3"/>
    </row>
    <row r="987" spans="1:12" s="7" customFormat="1" ht="16.5">
      <c r="A987" s="13"/>
      <c r="B987" s="5"/>
      <c r="C987" s="8"/>
      <c r="D987" s="3"/>
      <c r="E987" s="3"/>
      <c r="F987" s="3"/>
      <c r="G987" s="3"/>
      <c r="H987" s="3"/>
      <c r="I987" s="3"/>
      <c r="J987" s="3"/>
      <c r="K987" s="3"/>
      <c r="L987" s="3"/>
    </row>
    <row r="988" spans="1:12" s="7" customFormat="1" ht="16.5">
      <c r="A988" s="13"/>
      <c r="B988" s="5"/>
      <c r="C988" s="8"/>
      <c r="D988" s="3"/>
      <c r="E988" s="3"/>
      <c r="F988" s="3"/>
      <c r="G988" s="3"/>
      <c r="H988" s="3"/>
      <c r="I988" s="3"/>
      <c r="J988" s="3"/>
      <c r="K988" s="3"/>
      <c r="L988" s="3"/>
    </row>
    <row r="989" spans="1:12" s="7" customFormat="1" ht="16.5">
      <c r="A989" s="13"/>
      <c r="B989" s="5"/>
      <c r="C989" s="8"/>
      <c r="D989" s="3"/>
      <c r="E989" s="3"/>
      <c r="F989" s="3"/>
      <c r="G989" s="3"/>
      <c r="H989" s="3"/>
      <c r="I989" s="3"/>
      <c r="J989" s="3"/>
      <c r="K989" s="3"/>
      <c r="L989" s="3"/>
    </row>
    <row r="990" spans="1:12" s="7" customFormat="1" ht="16.5">
      <c r="A990" s="13"/>
      <c r="B990" s="5"/>
      <c r="C990" s="8"/>
      <c r="D990" s="3"/>
      <c r="E990" s="3"/>
      <c r="F990" s="3"/>
      <c r="G990" s="3"/>
      <c r="H990" s="3"/>
      <c r="I990" s="3"/>
      <c r="J990" s="3"/>
      <c r="K990" s="3"/>
      <c r="L990" s="3"/>
    </row>
    <row r="991" spans="1:12" s="7" customFormat="1" ht="16.5">
      <c r="A991" s="13"/>
      <c r="B991" s="5"/>
      <c r="C991" s="8"/>
      <c r="D991" s="3"/>
      <c r="E991" s="3"/>
      <c r="F991" s="3"/>
      <c r="G991" s="3"/>
      <c r="H991" s="3"/>
      <c r="I991" s="3"/>
      <c r="J991" s="3"/>
      <c r="K991" s="3"/>
      <c r="L991" s="3"/>
    </row>
    <row r="992" spans="1:12" s="7" customFormat="1" ht="16.5">
      <c r="A992" s="13"/>
      <c r="B992" s="5"/>
      <c r="C992" s="8"/>
      <c r="D992" s="3"/>
      <c r="E992" s="3"/>
      <c r="F992" s="3"/>
      <c r="G992" s="3"/>
      <c r="H992" s="3"/>
      <c r="I992" s="3"/>
      <c r="J992" s="3"/>
      <c r="K992" s="3"/>
      <c r="L992" s="3"/>
    </row>
    <row r="993" spans="1:12" s="7" customFormat="1" ht="16.5">
      <c r="A993" s="13"/>
      <c r="B993" s="5"/>
      <c r="C993" s="8"/>
      <c r="D993" s="3"/>
      <c r="E993" s="3"/>
      <c r="F993" s="3"/>
      <c r="G993" s="3"/>
      <c r="H993" s="3"/>
      <c r="I993" s="3"/>
      <c r="J993" s="3"/>
      <c r="K993" s="3"/>
      <c r="L993" s="3"/>
    </row>
    <row r="994" spans="1:12" s="7" customFormat="1" ht="16.5">
      <c r="A994" s="13"/>
      <c r="B994" s="5"/>
      <c r="C994" s="8"/>
      <c r="D994" s="3"/>
      <c r="E994" s="3"/>
      <c r="F994" s="3"/>
      <c r="G994" s="3"/>
      <c r="H994" s="3"/>
      <c r="I994" s="3"/>
      <c r="J994" s="3"/>
      <c r="K994" s="3"/>
      <c r="L994" s="3"/>
    </row>
    <row r="995" spans="1:12" s="7" customFormat="1" ht="16.5">
      <c r="A995" s="13"/>
      <c r="B995" s="5"/>
      <c r="C995" s="8"/>
      <c r="D995" s="3"/>
      <c r="E995" s="3"/>
      <c r="F995" s="3"/>
      <c r="G995" s="3"/>
      <c r="H995" s="3"/>
      <c r="I995" s="3"/>
      <c r="J995" s="3"/>
      <c r="K995" s="3"/>
      <c r="L995" s="3"/>
    </row>
    <row r="996" spans="1:12" s="7" customFormat="1" ht="16.5">
      <c r="A996" s="13"/>
      <c r="B996" s="5"/>
      <c r="C996" s="8"/>
      <c r="D996" s="3"/>
      <c r="E996" s="3"/>
      <c r="F996" s="3"/>
      <c r="G996" s="3"/>
      <c r="H996" s="3"/>
      <c r="I996" s="3"/>
      <c r="J996" s="3"/>
      <c r="K996" s="3"/>
      <c r="L996" s="3"/>
    </row>
    <row r="997" spans="1:12" s="7" customFormat="1" ht="16.5">
      <c r="A997" s="13"/>
      <c r="B997" s="5"/>
      <c r="C997" s="8"/>
      <c r="D997" s="3"/>
      <c r="E997" s="3"/>
      <c r="F997" s="3"/>
      <c r="G997" s="3"/>
      <c r="H997" s="3"/>
      <c r="I997" s="3"/>
      <c r="J997" s="3"/>
      <c r="K997" s="3"/>
      <c r="L997" s="3"/>
    </row>
    <row r="998" spans="1:12" s="7" customFormat="1" ht="16.5">
      <c r="A998" s="13"/>
      <c r="B998" s="5"/>
      <c r="C998" s="8"/>
      <c r="D998" s="3"/>
      <c r="E998" s="3"/>
      <c r="F998" s="3"/>
      <c r="G998" s="3"/>
      <c r="H998" s="3"/>
      <c r="I998" s="3"/>
      <c r="J998" s="3"/>
      <c r="K998" s="3"/>
      <c r="L998" s="3"/>
    </row>
    <row r="999" spans="1:12" s="7" customFormat="1" ht="16.5">
      <c r="A999" s="13"/>
      <c r="B999" s="5"/>
      <c r="C999" s="8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s="7" customFormat="1" ht="16.5">
      <c r="A1000" s="13"/>
      <c r="B1000" s="5"/>
      <c r="C1000" s="8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s="7" customFormat="1" ht="16.5">
      <c r="A1001" s="13"/>
      <c r="B1001" s="5"/>
      <c r="C1001" s="8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s="7" customFormat="1" ht="16.5">
      <c r="A1002" s="13"/>
      <c r="B1002" s="5"/>
      <c r="C1002" s="8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s="7" customFormat="1" ht="16.5">
      <c r="A1003" s="13"/>
      <c r="B1003" s="5"/>
      <c r="C1003" s="8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s="7" customFormat="1" ht="16.5">
      <c r="A1004" s="13"/>
      <c r="B1004" s="5"/>
      <c r="C1004" s="8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s="7" customFormat="1" ht="16.5">
      <c r="A1005" s="13"/>
      <c r="B1005" s="5"/>
      <c r="C1005" s="8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s="7" customFormat="1" ht="16.5">
      <c r="A1006" s="13"/>
      <c r="B1006" s="5"/>
      <c r="C1006" s="8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s="7" customFormat="1" ht="16.5">
      <c r="A1007" s="13"/>
      <c r="B1007" s="5"/>
      <c r="C1007" s="8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s="7" customFormat="1" ht="16.5">
      <c r="A1008" s="13"/>
      <c r="B1008" s="5"/>
      <c r="C1008" s="8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s="7" customFormat="1" ht="16.5">
      <c r="A1009" s="13"/>
      <c r="B1009" s="5"/>
      <c r="C1009" s="8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s="7" customFormat="1" ht="16.5">
      <c r="A1010" s="13"/>
      <c r="B1010" s="5"/>
      <c r="C1010" s="8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s="7" customFormat="1" ht="16.5">
      <c r="A1011" s="13"/>
      <c r="B1011" s="5"/>
      <c r="C1011" s="8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s="7" customFormat="1" ht="16.5">
      <c r="A1012" s="13"/>
      <c r="B1012" s="5"/>
      <c r="C1012" s="8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s="7" customFormat="1" ht="16.5">
      <c r="A1013" s="13"/>
      <c r="B1013" s="5"/>
      <c r="C1013" s="8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s="7" customFormat="1" ht="16.5">
      <c r="A1014" s="13"/>
      <c r="B1014" s="5"/>
      <c r="C1014" s="8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s="7" customFormat="1" ht="16.5">
      <c r="A1015" s="13"/>
      <c r="B1015" s="5"/>
      <c r="C1015" s="8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s="7" customFormat="1" ht="16.5">
      <c r="A1016" s="13"/>
      <c r="B1016" s="5"/>
      <c r="C1016" s="8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s="7" customFormat="1" ht="16.5">
      <c r="A1017" s="13"/>
      <c r="B1017" s="5"/>
      <c r="C1017" s="8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s="7" customFormat="1" ht="16.5">
      <c r="A1018" s="13"/>
      <c r="B1018" s="5"/>
      <c r="C1018" s="8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s="7" customFormat="1" ht="16.5">
      <c r="A1019" s="13"/>
      <c r="B1019" s="5"/>
      <c r="C1019" s="8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s="7" customFormat="1" ht="16.5">
      <c r="A1020" s="13"/>
      <c r="B1020" s="5"/>
      <c r="C1020" s="8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s="7" customFormat="1" ht="16.5">
      <c r="A1021" s="13"/>
      <c r="B1021" s="5"/>
      <c r="C1021" s="8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s="7" customFormat="1" ht="16.5">
      <c r="A1022" s="13"/>
      <c r="B1022" s="5"/>
      <c r="C1022" s="8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s="7" customFormat="1" ht="16.5">
      <c r="A1023" s="13"/>
      <c r="B1023" s="5"/>
      <c r="C1023" s="8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s="7" customFormat="1" ht="16.5">
      <c r="A1024" s="13"/>
      <c r="B1024" s="5"/>
      <c r="C1024" s="8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s="7" customFormat="1" ht="16.5">
      <c r="A1025" s="13"/>
      <c r="B1025" s="5"/>
      <c r="C1025" s="8"/>
      <c r="D1025" s="3"/>
      <c r="E1025" s="3"/>
      <c r="F1025" s="3"/>
      <c r="G1025" s="3"/>
      <c r="H1025" s="3"/>
      <c r="I1025" s="3"/>
      <c r="J1025" s="3"/>
      <c r="K1025" s="3"/>
      <c r="L1025" s="3"/>
    </row>
  </sheetData>
  <sheetProtection/>
  <autoFilter ref="G1:G1025"/>
  <mergeCells count="11">
    <mergeCell ref="F5:F6"/>
    <mergeCell ref="G5:H5"/>
    <mergeCell ref="I5:J5"/>
    <mergeCell ref="K5:L5"/>
    <mergeCell ref="A1:M1"/>
    <mergeCell ref="A2:M2"/>
    <mergeCell ref="A5:A6"/>
    <mergeCell ref="B5:B6"/>
    <mergeCell ref="C5:C6"/>
    <mergeCell ref="D5:D6"/>
    <mergeCell ref="E5:E6"/>
  </mergeCells>
  <conditionalFormatting sqref="D237:F238 C230:C232 D184:F185 D193:F194 D204:F207 D209:F209 D219:F222 D224:F231 C62:C64 C134:C135 C151:F151 C160:F167 C169:F170 C248:F249 C335:F336 C384:C385 C401:F401 C410:F417 C419:F420 C432:F433 C297:F298 D382:F385 D408:F409 D418:F418 D431:F431 D442:F443 C452:C453 C38:F39 D61:F64 F13 C13 C19:F22 C24:F25 C32:F32 C27:F27 D26:F26 C29:F30 C33:D34 F33:F34 C41:F41 C43:F51 C54:F58 C68:F85 C66:F66 C87:F92 D96:F98 C96:C132 C94:F94 D100:F137 D99 F99 C139:F143 C137 C174:F180 D188:F191 D210:D217 F210:F217 C253:F270 C251:F251 C272:F284 C271:D271 C286:F294 D302:F323 C302:C308 C300:F300 C310:C332 D332:F334 D324:D331 F324:F331 C340:F355 C338:F338 C359:F371 C356:D358 C373:F381 D389:F400 C389:C393 C387:F387 C424:F430 C435:F435 C437:F441 D446:F453 C457:F462 C455:F455 C470:F471 C481:F494 C496:F509 C495:D495 F495 C511:F521 C510:D510 F510 C523:F544 F522 C545:D546 C522:D522 D232 F232">
    <cfRule type="cellIs" priority="121" dxfId="158" operator="equal" stopIfTrue="1">
      <formula>0</formula>
    </cfRule>
  </conditionalFormatting>
  <conditionalFormatting sqref="C28:F28">
    <cfRule type="cellIs" priority="119" dxfId="158" operator="equal" stopIfTrue="1">
      <formula>0</formula>
    </cfRule>
  </conditionalFormatting>
  <conditionalFormatting sqref="E33:E34">
    <cfRule type="cellIs" priority="118" dxfId="158" operator="equal" stopIfTrue="1">
      <formula>0</formula>
    </cfRule>
  </conditionalFormatting>
  <conditionalFormatting sqref="D35:F35">
    <cfRule type="cellIs" priority="117" dxfId="158" operator="equal" stopIfTrue="1">
      <formula>0</formula>
    </cfRule>
  </conditionalFormatting>
  <conditionalFormatting sqref="D40:F40">
    <cfRule type="cellIs" priority="116" dxfId="158" operator="equal" stopIfTrue="1">
      <formula>0</formula>
    </cfRule>
  </conditionalFormatting>
  <conditionalFormatting sqref="C40">
    <cfRule type="cellIs" priority="115" dxfId="158" operator="equal" stopIfTrue="1">
      <formula>0</formula>
    </cfRule>
  </conditionalFormatting>
  <conditionalFormatting sqref="C42:D42 F42">
    <cfRule type="cellIs" priority="114" dxfId="158" operator="equal" stopIfTrue="1">
      <formula>0</formula>
    </cfRule>
  </conditionalFormatting>
  <conditionalFormatting sqref="E42">
    <cfRule type="cellIs" priority="113" dxfId="158" operator="equal" stopIfTrue="1">
      <formula>0</formula>
    </cfRule>
  </conditionalFormatting>
  <conditionalFormatting sqref="D52:F53">
    <cfRule type="cellIs" priority="112" dxfId="158" operator="equal" stopIfTrue="1">
      <formula>0</formula>
    </cfRule>
  </conditionalFormatting>
  <conditionalFormatting sqref="C67:D67 F67">
    <cfRule type="cellIs" priority="111" dxfId="158" operator="equal" stopIfTrue="1">
      <formula>0</formula>
    </cfRule>
  </conditionalFormatting>
  <conditionalFormatting sqref="E67">
    <cfRule type="cellIs" priority="110" dxfId="158" operator="equal" stopIfTrue="1">
      <formula>0</formula>
    </cfRule>
  </conditionalFormatting>
  <conditionalFormatting sqref="D65:F65">
    <cfRule type="cellIs" priority="109" dxfId="158" operator="equal" stopIfTrue="1">
      <formula>0</formula>
    </cfRule>
  </conditionalFormatting>
  <conditionalFormatting sqref="C65">
    <cfRule type="cellIs" priority="108" dxfId="158" operator="equal" stopIfTrue="1">
      <formula>0</formula>
    </cfRule>
  </conditionalFormatting>
  <conditionalFormatting sqref="C86:F86">
    <cfRule type="cellIs" priority="107" dxfId="158" operator="equal" stopIfTrue="1">
      <formula>0</formula>
    </cfRule>
  </conditionalFormatting>
  <conditionalFormatting sqref="C95:D95 F95">
    <cfRule type="cellIs" priority="106" dxfId="158" operator="equal" stopIfTrue="1">
      <formula>0</formula>
    </cfRule>
  </conditionalFormatting>
  <conditionalFormatting sqref="E95">
    <cfRule type="cellIs" priority="105" dxfId="158" operator="equal" stopIfTrue="1">
      <formula>0</formula>
    </cfRule>
  </conditionalFormatting>
  <conditionalFormatting sqref="E138">
    <cfRule type="cellIs" priority="101" dxfId="158" operator="equal" stopIfTrue="1">
      <formula>0</formula>
    </cfRule>
  </conditionalFormatting>
  <conditionalFormatting sqref="E99">
    <cfRule type="cellIs" priority="103" dxfId="158" operator="equal" stopIfTrue="1">
      <formula>0</formula>
    </cfRule>
  </conditionalFormatting>
  <conditionalFormatting sqref="C171:F173">
    <cfRule type="cellIs" priority="95" dxfId="158" operator="equal" stopIfTrue="1">
      <formula>0</formula>
    </cfRule>
  </conditionalFormatting>
  <conditionalFormatting sqref="C138:D138 F138">
    <cfRule type="cellIs" priority="102" dxfId="158" operator="equal" stopIfTrue="1">
      <formula>0</formula>
    </cfRule>
  </conditionalFormatting>
  <conditionalFormatting sqref="C136">
    <cfRule type="cellIs" priority="100" dxfId="158" operator="equal" stopIfTrue="1">
      <formula>0</formula>
    </cfRule>
  </conditionalFormatting>
  <conditionalFormatting sqref="C157:F157">
    <cfRule type="cellIs" priority="97" dxfId="158" operator="equal" stopIfTrue="1">
      <formula>0</formula>
    </cfRule>
  </conditionalFormatting>
  <conditionalFormatting sqref="C152:F156">
    <cfRule type="cellIs" priority="98" dxfId="158" operator="equal" stopIfTrue="1">
      <formula>0</formula>
    </cfRule>
  </conditionalFormatting>
  <conditionalFormatting sqref="C159">
    <cfRule type="cellIs" priority="96" dxfId="158" operator="equal" stopIfTrue="1">
      <formula>0</formula>
    </cfRule>
  </conditionalFormatting>
  <conditionalFormatting sqref="D239:F244">
    <cfRule type="cellIs" priority="88" dxfId="158" operator="equal" stopIfTrue="1">
      <formula>0</formula>
    </cfRule>
  </conditionalFormatting>
  <conditionalFormatting sqref="D186:F187">
    <cfRule type="cellIs" priority="94" dxfId="158" operator="equal" stopIfTrue="1">
      <formula>0</formula>
    </cfRule>
  </conditionalFormatting>
  <conditionalFormatting sqref="E210:E216">
    <cfRule type="cellIs" priority="89" dxfId="158" operator="equal" stopIfTrue="1">
      <formula>0</formula>
    </cfRule>
  </conditionalFormatting>
  <conditionalFormatting sqref="D195:F197 D200:F202 D198:D199 F198:F199">
    <cfRule type="cellIs" priority="93" dxfId="158" operator="equal" stopIfTrue="1">
      <formula>0</formula>
    </cfRule>
  </conditionalFormatting>
  <conditionalFormatting sqref="E198">
    <cfRule type="cellIs" priority="92" dxfId="158" operator="equal" stopIfTrue="1">
      <formula>0</formula>
    </cfRule>
  </conditionalFormatting>
  <conditionalFormatting sqref="E199">
    <cfRule type="cellIs" priority="91" dxfId="158" operator="equal" stopIfTrue="1">
      <formula>0</formula>
    </cfRule>
  </conditionalFormatting>
  <conditionalFormatting sqref="E217">
    <cfRule type="cellIs" priority="90" dxfId="158" operator="equal" stopIfTrue="1">
      <formula>0</formula>
    </cfRule>
  </conditionalFormatting>
  <conditionalFormatting sqref="C252:D252 F252">
    <cfRule type="cellIs" priority="87" dxfId="158" operator="equal" stopIfTrue="1">
      <formula>0</formula>
    </cfRule>
  </conditionalFormatting>
  <conditionalFormatting sqref="E271">
    <cfRule type="cellIs" priority="82" dxfId="158" operator="equal" stopIfTrue="1">
      <formula>0</formula>
    </cfRule>
  </conditionalFormatting>
  <conditionalFormatting sqref="E252">
    <cfRule type="cellIs" priority="86" dxfId="158" operator="equal" stopIfTrue="1">
      <formula>0</formula>
    </cfRule>
  </conditionalFormatting>
  <conditionalFormatting sqref="C250">
    <cfRule type="cellIs" priority="74" dxfId="158" operator="equal" stopIfTrue="1">
      <formula>0</formula>
    </cfRule>
  </conditionalFormatting>
  <conditionalFormatting sqref="C301:D301 F301">
    <cfRule type="cellIs" priority="79" dxfId="158" operator="equal" stopIfTrue="1">
      <formula>0</formula>
    </cfRule>
  </conditionalFormatting>
  <conditionalFormatting sqref="F271">
    <cfRule type="cellIs" priority="83" dxfId="158" operator="equal" stopIfTrue="1">
      <formula>0</formula>
    </cfRule>
  </conditionalFormatting>
  <conditionalFormatting sqref="E324:E331">
    <cfRule type="cellIs" priority="71" dxfId="158" operator="equal" stopIfTrue="1">
      <formula>0</formula>
    </cfRule>
  </conditionalFormatting>
  <conditionalFormatting sqref="C285:F285">
    <cfRule type="cellIs" priority="81" dxfId="158" operator="equal" stopIfTrue="1">
      <formula>0</formula>
    </cfRule>
  </conditionalFormatting>
  <conditionalFormatting sqref="G286">
    <cfRule type="cellIs" priority="80" dxfId="159" operator="equal" stopIfTrue="1">
      <formula>8223.307275</formula>
    </cfRule>
  </conditionalFormatting>
  <conditionalFormatting sqref="D93:F93">
    <cfRule type="cellIs" priority="73" dxfId="158" operator="equal" stopIfTrue="1">
      <formula>0</formula>
    </cfRule>
  </conditionalFormatting>
  <conditionalFormatting sqref="E301">
    <cfRule type="cellIs" priority="78" dxfId="158" operator="equal" stopIfTrue="1">
      <formula>0</formula>
    </cfRule>
  </conditionalFormatting>
  <conditionalFormatting sqref="C299">
    <cfRule type="cellIs" priority="76" dxfId="158" operator="equal" stopIfTrue="1">
      <formula>0</formula>
    </cfRule>
  </conditionalFormatting>
  <conditionalFormatting sqref="D299:F299">
    <cfRule type="cellIs" priority="77" dxfId="158" operator="equal" stopIfTrue="1">
      <formula>0</formula>
    </cfRule>
  </conditionalFormatting>
  <conditionalFormatting sqref="D337:F337">
    <cfRule type="cellIs" priority="68" dxfId="158" operator="equal" stopIfTrue="1">
      <formula>0</formula>
    </cfRule>
  </conditionalFormatting>
  <conditionalFormatting sqref="D250:F250">
    <cfRule type="cellIs" priority="75" dxfId="158" operator="equal" stopIfTrue="1">
      <formula>0</formula>
    </cfRule>
  </conditionalFormatting>
  <conditionalFormatting sqref="C93">
    <cfRule type="cellIs" priority="72" dxfId="158" operator="equal" stopIfTrue="1">
      <formula>0</formula>
    </cfRule>
  </conditionalFormatting>
  <conditionalFormatting sqref="C337">
    <cfRule type="cellIs" priority="67" dxfId="158" operator="equal" stopIfTrue="1">
      <formula>0</formula>
    </cfRule>
  </conditionalFormatting>
  <conditionalFormatting sqref="E358:F358">
    <cfRule type="cellIs" priority="65" dxfId="158" operator="equal" stopIfTrue="1">
      <formula>0</formula>
    </cfRule>
  </conditionalFormatting>
  <conditionalFormatting sqref="C339:D339 F339">
    <cfRule type="cellIs" priority="70" dxfId="158" operator="equal" stopIfTrue="1">
      <formula>0</formula>
    </cfRule>
  </conditionalFormatting>
  <conditionalFormatting sqref="E339">
    <cfRule type="cellIs" priority="69" dxfId="158" operator="equal" stopIfTrue="1">
      <formula>0</formula>
    </cfRule>
  </conditionalFormatting>
  <conditionalFormatting sqref="E388">
    <cfRule type="cellIs" priority="62" dxfId="158" operator="equal" stopIfTrue="1">
      <formula>0</formula>
    </cfRule>
  </conditionalFormatting>
  <conditionalFormatting sqref="E356:F357">
    <cfRule type="cellIs" priority="66" dxfId="158" operator="equal" stopIfTrue="1">
      <formula>0</formula>
    </cfRule>
  </conditionalFormatting>
  <conditionalFormatting sqref="C388:D388 F388">
    <cfRule type="cellIs" priority="63" dxfId="158" operator="equal" stopIfTrue="1">
      <formula>0</formula>
    </cfRule>
  </conditionalFormatting>
  <conditionalFormatting sqref="C372:F372">
    <cfRule type="cellIs" priority="64" dxfId="158" operator="equal" stopIfTrue="1">
      <formula>0</formula>
    </cfRule>
  </conditionalFormatting>
  <conditionalFormatting sqref="C402:F407">
    <cfRule type="cellIs" priority="59" dxfId="158" operator="equal" stopIfTrue="1">
      <formula>0</formula>
    </cfRule>
  </conditionalFormatting>
  <conditionalFormatting sqref="D386:F386">
    <cfRule type="cellIs" priority="61" dxfId="158" operator="equal" stopIfTrue="1">
      <formula>0</formula>
    </cfRule>
  </conditionalFormatting>
  <conditionalFormatting sqref="C386">
    <cfRule type="cellIs" priority="60" dxfId="158" operator="equal" stopIfTrue="1">
      <formula>0</formula>
    </cfRule>
  </conditionalFormatting>
  <conditionalFormatting sqref="D434:F434">
    <cfRule type="cellIs" priority="57" dxfId="158" operator="equal" stopIfTrue="1">
      <formula>0</formula>
    </cfRule>
  </conditionalFormatting>
  <conditionalFormatting sqref="C421:F423">
    <cfRule type="cellIs" priority="58" dxfId="158" operator="equal" stopIfTrue="1">
      <formula>0</formula>
    </cfRule>
  </conditionalFormatting>
  <conditionalFormatting sqref="D444:F445">
    <cfRule type="cellIs" priority="54" dxfId="158" operator="equal" stopIfTrue="1">
      <formula>0</formula>
    </cfRule>
  </conditionalFormatting>
  <conditionalFormatting sqref="C436:D436 F436">
    <cfRule type="cellIs" priority="56" dxfId="158" operator="equal" stopIfTrue="1">
      <formula>0</formula>
    </cfRule>
  </conditionalFormatting>
  <conditionalFormatting sqref="E436">
    <cfRule type="cellIs" priority="55" dxfId="158" operator="equal" stopIfTrue="1">
      <formula>0</formula>
    </cfRule>
  </conditionalFormatting>
  <conditionalFormatting sqref="C456:D456 F456">
    <cfRule type="cellIs" priority="53" dxfId="158" operator="equal" stopIfTrue="1">
      <formula>0</formula>
    </cfRule>
  </conditionalFormatting>
  <conditionalFormatting sqref="E456">
    <cfRule type="cellIs" priority="52" dxfId="158" operator="equal" stopIfTrue="1">
      <formula>0</formula>
    </cfRule>
  </conditionalFormatting>
  <conditionalFormatting sqref="D454:F454">
    <cfRule type="cellIs" priority="51" dxfId="158" operator="equal" stopIfTrue="1">
      <formula>0</formula>
    </cfRule>
  </conditionalFormatting>
  <conditionalFormatting sqref="C454">
    <cfRule type="cellIs" priority="50" dxfId="158" operator="equal" stopIfTrue="1">
      <formula>0</formula>
    </cfRule>
  </conditionalFormatting>
  <conditionalFormatting sqref="C463:F463 C466:F469 D464:F465">
    <cfRule type="cellIs" priority="49" dxfId="158" operator="equal" stopIfTrue="1">
      <formula>0</formula>
    </cfRule>
  </conditionalFormatting>
  <conditionalFormatting sqref="C472:F472 C474:F475 D473:F473 C478:F480 C476:D477 F476:F477">
    <cfRule type="cellIs" priority="48" dxfId="158" operator="equal" stopIfTrue="1">
      <formula>0</formula>
    </cfRule>
  </conditionalFormatting>
  <conditionalFormatting sqref="E476:E477">
    <cfRule type="cellIs" priority="47" dxfId="158" operator="equal" stopIfTrue="1">
      <formula>0</formula>
    </cfRule>
  </conditionalFormatting>
  <conditionalFormatting sqref="E495">
    <cfRule type="cellIs" priority="46" dxfId="158" operator="equal" stopIfTrue="1">
      <formula>0</formula>
    </cfRule>
  </conditionalFormatting>
  <conditionalFormatting sqref="E510">
    <cfRule type="cellIs" priority="45" dxfId="158" operator="equal" stopIfTrue="1">
      <formula>0</formula>
    </cfRule>
  </conditionalFormatting>
  <conditionalFormatting sqref="E522">
    <cfRule type="cellIs" priority="44" dxfId="158" operator="equal" stopIfTrue="1">
      <formula>0</formula>
    </cfRule>
  </conditionalFormatting>
  <conditionalFormatting sqref="E545:F546">
    <cfRule type="cellIs" priority="43" dxfId="158" operator="equal" stopIfTrue="1">
      <formula>0</formula>
    </cfRule>
  </conditionalFormatting>
  <conditionalFormatting sqref="E232">
    <cfRule type="cellIs" priority="30" dxfId="158" operator="equal" stopIfTrue="1">
      <formula>0</formula>
    </cfRule>
  </conditionalFormatting>
  <printOptions horizontalCentered="1"/>
  <pageMargins left="0.11811023622047245" right="0.11811023622047245" top="1.062992125984252" bottom="0.5905511811023623" header="0.5118110236220472" footer="0.2755905511811024"/>
  <pageSetup fitToHeight="20" horizontalDpi="600" verticalDpi="600" orientation="landscape" paperSize="9" scale="72" r:id="rId1"/>
  <headerFooter alignWithMargins="0">
    <oddHeader>&amp;Rდანართი № 1</oddHeader>
    <oddFooter>&amp;R&amp;P/&amp;N</oddFooter>
  </headerFooter>
  <ignoredErrors>
    <ignoredError sqref="F21 F47 F70 F98 F141 F255:F256 F259:F264 F266:F270 F304 F342:F343 F346:F350 F391:F392 F395:F397 F439 F459 F399 F398" formula="1"/>
    <ignoredError sqref="B73 B106 B120 B144 B174 B184:B185 B237 B258:B263 B289 B307 B345:B350 B376 B394 B424 B442 B462 B188:B191 B410:B417 B265:B270 B352 B419:B4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Aleksi Shavelashvili</cp:lastModifiedBy>
  <cp:lastPrinted>2019-03-24T15:09:17Z</cp:lastPrinted>
  <dcterms:created xsi:type="dcterms:W3CDTF">2011-10-05T13:08:43Z</dcterms:created>
  <dcterms:modified xsi:type="dcterms:W3CDTF">2019-11-08T10:46:14Z</dcterms:modified>
  <cp:category/>
  <cp:version/>
  <cp:contentType/>
  <cp:contentStatus/>
</cp:coreProperties>
</file>